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2/Riesgos/"/>
    </mc:Choice>
  </mc:AlternateContent>
  <xr:revisionPtr revIDLastSave="9" documentId="11_6E31C3E73A6592B61C07B3B29F48549D6CC9CAD8" xr6:coauthVersionLast="47" xr6:coauthVersionMax="47" xr10:uidLastSave="{3F11387F-25A4-442E-9555-32128708C183}"/>
  <bookViews>
    <workbookView xWindow="-120" yWindow="-120" windowWidth="20730" windowHeight="11040" tabRatio="882" firstSheet="1"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2"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4" i="1" l="1"/>
  <c r="Y15" i="1"/>
  <c r="Y16" i="1"/>
  <c r="Y17" i="1"/>
  <c r="O14" i="1"/>
  <c r="P14" i="1" s="1"/>
  <c r="O16" i="1"/>
  <c r="P16" i="1" s="1"/>
  <c r="Q16" i="1" s="1"/>
  <c r="O17" i="1"/>
  <c r="P17" i="1" s="1"/>
  <c r="Q17" i="1" s="1"/>
  <c r="L14" i="1"/>
  <c r="M14" i="1" s="1"/>
  <c r="AC14" i="1" s="1"/>
  <c r="AD14" i="1" s="1"/>
  <c r="L15" i="1"/>
  <c r="M15" i="1" s="1"/>
  <c r="AC15" i="1" s="1"/>
  <c r="L16" i="1"/>
  <c r="M16" i="1" s="1"/>
  <c r="AC16" i="1" s="1"/>
  <c r="L17" i="1"/>
  <c r="L22" i="1"/>
  <c r="O15" i="1"/>
  <c r="AG16" i="1" l="1"/>
  <c r="AF16" i="1" s="1"/>
  <c r="AD16" i="1"/>
  <c r="AD15" i="1"/>
  <c r="AG17" i="1"/>
  <c r="AF17" i="1" s="1"/>
  <c r="P15" i="1"/>
  <c r="Q15" i="1" s="1"/>
  <c r="R17" i="1"/>
  <c r="M17" i="1"/>
  <c r="AC17" i="1" s="1"/>
  <c r="AE17" i="1" s="1"/>
  <c r="AE16" i="1"/>
  <c r="R16" i="1"/>
  <c r="AE15" i="1"/>
  <c r="AE14" i="1"/>
  <c r="Q14" i="1"/>
  <c r="AG14" i="1" s="1"/>
  <c r="R14" i="1"/>
  <c r="Y12" i="1"/>
  <c r="Y13" i="1"/>
  <c r="L13" i="1"/>
  <c r="M13" i="1" s="1"/>
  <c r="AC13" i="1" s="1"/>
  <c r="AH16" i="1" l="1"/>
  <c r="AD17" i="1"/>
  <c r="AH17" i="1" s="1"/>
  <c r="R15" i="1"/>
  <c r="AG15" i="1"/>
  <c r="AF15" i="1" s="1"/>
  <c r="AH15" i="1" s="1"/>
  <c r="AE13" i="1"/>
  <c r="AD13" i="1"/>
  <c r="F221" i="13"/>
  <c r="F211" i="13"/>
  <c r="F212" i="13"/>
  <c r="F213" i="13"/>
  <c r="F214" i="13"/>
  <c r="F215" i="13"/>
  <c r="F216" i="13"/>
  <c r="F217" i="13"/>
  <c r="F218" i="13"/>
  <c r="F219" i="13"/>
  <c r="F220" i="13"/>
  <c r="F210" i="13"/>
  <c r="B221" i="13" a="1"/>
  <c r="O13" i="1"/>
  <c r="P13" i="1" l="1"/>
  <c r="B221" i="13"/>
  <c r="Q13" i="1" l="1"/>
  <c r="AG13" i="1" s="1"/>
  <c r="AF14" i="1" s="1"/>
  <c r="AH14" i="1" s="1"/>
  <c r="R13"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AF13" i="1" l="1"/>
  <c r="AH13" i="1" s="1"/>
  <c r="L12" i="1"/>
  <c r="M12" i="1" l="1"/>
  <c r="AC12" i="1" s="1"/>
  <c r="AD12" i="1" l="1"/>
  <c r="AE12" i="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H210" i="13" l="1"/>
  <c r="O12" i="1"/>
  <c r="P12" i="1" s="1"/>
  <c r="R12" i="1" l="1"/>
  <c r="AD30" i="18"/>
  <c r="L38" i="18"/>
  <c r="AD14" i="18"/>
  <c r="AJ30" i="18"/>
  <c r="L6" i="18"/>
  <c r="R14" i="18"/>
  <c r="AJ6" i="18"/>
  <c r="AD6" i="18"/>
  <c r="X38" i="18"/>
  <c r="L22" i="18"/>
  <c r="AD38" i="18"/>
  <c r="L14" i="18"/>
  <c r="R6" i="18"/>
  <c r="X14" i="18"/>
  <c r="Q12" i="1"/>
  <c r="AG12" i="1" s="1"/>
  <c r="AF12" i="1" s="1"/>
  <c r="R38" i="18"/>
  <c r="AJ38" i="18"/>
  <c r="R22" i="18"/>
  <c r="AJ14" i="18"/>
  <c r="AJ22" i="18"/>
  <c r="X6" i="18"/>
  <c r="R30" i="18"/>
  <c r="X22" i="18"/>
  <c r="AD22" i="18"/>
  <c r="L30" i="18"/>
  <c r="X30" i="18"/>
  <c r="AB27" i="19" l="1"/>
  <c r="AH37" i="19"/>
  <c r="J7" i="19"/>
  <c r="P17" i="19"/>
  <c r="AB37" i="19"/>
  <c r="P37" i="19"/>
  <c r="P47" i="19"/>
  <c r="J17" i="19"/>
  <c r="P27" i="19"/>
  <c r="V37" i="19"/>
  <c r="P7" i="19"/>
  <c r="V27" i="19"/>
  <c r="AB17" i="19"/>
  <c r="V47" i="19"/>
  <c r="AB7" i="19"/>
  <c r="AH17" i="19"/>
  <c r="J37" i="19"/>
  <c r="AB47" i="19"/>
  <c r="AH7" i="19"/>
  <c r="J47" i="19"/>
  <c r="AH12" i="1"/>
  <c r="V17" i="19"/>
  <c r="AH27" i="19"/>
  <c r="AH47" i="19"/>
  <c r="J27" i="19"/>
  <c r="V7" i="19"/>
</calcChain>
</file>

<file path=xl/sharedStrings.xml><?xml version="1.0" encoding="utf-8"?>
<sst xmlns="http://schemas.openxmlformats.org/spreadsheetml/2006/main" count="525" uniqueCount="317">
  <si>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</si>
  <si>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</si>
  <si>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</si>
  <si>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</si>
  <si>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</si>
  <si>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</si>
  <si>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</si>
  <si>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</si>
  <si>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</si>
  <si>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</si>
  <si>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</si>
  <si>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</si>
  <si>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</si>
  <si>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</si>
  <si>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</si>
  <si>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</si>
  <si>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</si>
  <si>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</si>
  <si>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</si>
  <si>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</si>
  <si>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</si>
  <si>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</si>
  <si>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</si>
  <si>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</si>
  <si>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</si>
  <si>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</si>
  <si>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</si>
  <si>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</si>
  <si>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</si>
  <si>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</si>
  <si>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</si>
  <si>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</si>
  <si>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</si>
  <si>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</si>
  <si>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</si>
  <si>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</si>
  <si>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</si>
  <si>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</si>
  <si>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</si>
  <si>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</si>
  <si>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</si>
  <si>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</si>
  <si>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</si>
  <si>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</si>
  <si>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</si>
  <si>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</si>
  <si>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</si>
  <si>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</si>
  <si>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</si>
  <si>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</si>
  <si>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</si>
  <si>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</si>
  <si>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</si>
  <si>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</si>
  <si>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</si>
  <si>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</si>
  <si>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</si>
  <si>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</si>
  <si>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</si>
  <si>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</si>
  <si>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Escuela Tecnológica
Instituto Técnico Central</t>
  </si>
  <si>
    <t>MAPA Y PLAN DE TRATAMIENTO DE RIESGOS</t>
  </si>
  <si>
    <t>CÓDIGO:   GDC-FO-09</t>
  </si>
  <si>
    <t>VERSIÓN:  7</t>
  </si>
  <si>
    <t>VIGENCIA: ENERO 25 DE 2022</t>
  </si>
  <si>
    <t>PÁGINA:    1 de 1</t>
  </si>
  <si>
    <t>Proceso:</t>
  </si>
  <si>
    <t>GESTIÓN DE INFORMÁTICA Y COMUNICACIONES</t>
  </si>
  <si>
    <t>Objetivo:</t>
  </si>
  <si>
    <t>Aprovechar las TIC para mejorar la provisión de servicios digitales, el desarrollo de procesos internos eficientes, la toma de decisiones basadas en datos y el empoderamiento de los ciudadanos generando valor público en un entorno de confianza digital.</t>
  </si>
  <si>
    <t>Alcance:</t>
  </si>
  <si>
    <t>Aplica para todos los procesos desde la generación hasta el retiro de los servicios digitales</t>
  </si>
  <si>
    <t>Identificación del riesgo</t>
  </si>
  <si>
    <t>Análisis del riesgo inherente</t>
  </si>
  <si>
    <t>Evaluación del riesgo - Valoración de los controles</t>
  </si>
  <si>
    <t>Evaluación del riesgo - Nivel del riesgo residual</t>
  </si>
  <si>
    <t>Plan de Acción</t>
  </si>
  <si>
    <t xml:space="preserve">Referencia </t>
  </si>
  <si>
    <t>Tipo</t>
  </si>
  <si>
    <t>Factor</t>
  </si>
  <si>
    <t>Activo de información afectado</t>
  </si>
  <si>
    <t>Criterio afectado</t>
  </si>
  <si>
    <t>Frecuencia con la cual se realiza la actividad</t>
  </si>
  <si>
    <t>Probabilidad Inherente</t>
  </si>
  <si>
    <t>%</t>
  </si>
  <si>
    <t>Criterios de impacto</t>
  </si>
  <si>
    <t>Observación de criterio</t>
  </si>
  <si>
    <t>Impacto 
Inherente</t>
  </si>
  <si>
    <t>No. Control</t>
  </si>
  <si>
    <t>Soportes del Control</t>
  </si>
  <si>
    <t>Atributos</t>
  </si>
  <si>
    <t>Probabilidad Residual</t>
  </si>
  <si>
    <t>Probabilidad Residual Final</t>
  </si>
  <si>
    <t>Impacto Residual Final</t>
  </si>
  <si>
    <t>Zona de Riesgo Final</t>
  </si>
  <si>
    <t>Responsable</t>
  </si>
  <si>
    <t>Fecha Implementación</t>
  </si>
  <si>
    <t>Fecha Seguimiento</t>
  </si>
  <si>
    <t>Seguimiento
1º línea de defensa
(Abril)</t>
  </si>
  <si>
    <t>Seguimiento
2º línea de defensa
(Agosto)</t>
  </si>
  <si>
    <t>Seguimiento
3º línea de defensa
(Noviembre)</t>
  </si>
  <si>
    <t>Implementación</t>
  </si>
  <si>
    <t>Calificación</t>
  </si>
  <si>
    <t>Documentación</t>
  </si>
  <si>
    <t>Frecuencia</t>
  </si>
  <si>
    <t>Evidencia</t>
  </si>
  <si>
    <t>Tecnológico</t>
  </si>
  <si>
    <t>Infraestructura</t>
  </si>
  <si>
    <t>Económico y Reputacional</t>
  </si>
  <si>
    <t xml:space="preserve">Afectación a la disponibilidad, confidencialidad e integridad de los activos información </t>
  </si>
  <si>
    <t>Por las posibles desactualizaciones o problemas en las configuraciones de los sistemas de información gestionados por el área de Informática y Comunicaciones</t>
  </si>
  <si>
    <t>Fallas Tecnologicas</t>
  </si>
  <si>
    <t>Hardware</t>
  </si>
  <si>
    <t>Disponibilidad</t>
  </si>
  <si>
    <t xml:space="preserve">     El riesgo afecta la imagen de la entidad con algunos usuarios de relevancia frente al logro de los objetivos</t>
  </si>
  <si>
    <t>Planes de mantenimiento preventivo y correctivo ejecutado</t>
  </si>
  <si>
    <t>probabilidad</t>
  </si>
  <si>
    <t>Preventivo</t>
  </si>
  <si>
    <t>Automático</t>
  </si>
  <si>
    <t>Documentado</t>
  </si>
  <si>
    <t>Continua</t>
  </si>
  <si>
    <t>Con Registro</t>
  </si>
  <si>
    <t>Reducir (mitigar)</t>
  </si>
  <si>
    <t>Programar, ejecutar y diligenciar las actividades de mantenimiento necesarias para garantizar la disponibilidad del hardware, sistemas de soporte y sistemas de información  de la ETITC.</t>
  </si>
  <si>
    <t>Profesional de Gestión de Informática y Telecomunicaciones.
Personal Técnico
Contratistas</t>
  </si>
  <si>
    <t>Seguridad digital</t>
  </si>
  <si>
    <t>Procesos</t>
  </si>
  <si>
    <t>Afectación a la disponibilidad, confidencialidad e integridad de la información.</t>
  </si>
  <si>
    <t xml:space="preserve">Por la incorrecto respaldo la información contenida en bases de datos de los sistemas de información o equipos de usuario. </t>
  </si>
  <si>
    <t>Usuarios, productos y practicas , organizacionales</t>
  </si>
  <si>
    <t>Servicios</t>
  </si>
  <si>
    <t>Integridad</t>
  </si>
  <si>
    <t xml:space="preserve">     El riesgo afecta la imagen de de la entidad con efecto publicitario sostenido a nivel de sector administrativo, nivel departamental o municipal</t>
  </si>
  <si>
    <t>El área de Informática y telecomunicaciones debe realizar programar y ejecutar actividades de respaldo de la información.</t>
  </si>
  <si>
    <t>Planes de generación de backup o copias de respaldo ejecutado</t>
  </si>
  <si>
    <t>Programar, ejecutar y diligenciar las actividades de backup o de respaldo de los equipos y sistemas de información  de la ETITC.</t>
  </si>
  <si>
    <t>Reputacional</t>
  </si>
  <si>
    <t>Generación de vulnerabilidades en sistemas operativos, servidores de aplicaciones y motores de bases de datos.</t>
  </si>
  <si>
    <t>Por la ausencia de parches de seguridad y actualizaciones, puertos y/o servicios abiertos no autorizados (sin filtrar).</t>
  </si>
  <si>
    <t>Confidencialidad</t>
  </si>
  <si>
    <t xml:space="preserve">     El riesgo afecta la imagen de la entidad a nivel nacional, con efecto publicitarios sostenible a nivel país</t>
  </si>
  <si>
    <t>El área de Informática y telecomunicaciones debe realizar programar y ejecutar actividades de gestión de la infraestructura de redes y equipos de seguridad perimetral (firewalls), actualizaciones e instalación de parches de seguridad en sistemas operativos y servidores</t>
  </si>
  <si>
    <t>Planes de generación de actualizaciones e instalación de parches de seguridad en sistemas operativos y servidores ejecutados.</t>
  </si>
  <si>
    <t>Manual</t>
  </si>
  <si>
    <t>Programar, ejecutar y diligenciar las actividades de actualización e instalación de parches de seguridad en los sistemas operativos y servidores   de la ETITC.</t>
  </si>
  <si>
    <t xml:space="preserve">Afectación de la disponibilidad y continuidad de la operación de los servicios y recursos tecnológicos de la ETITC  por la ocurrencia de una interrupción o evento inesperado, que afecte directamente el servicio o recurso tecnológico primario, viéndose afectado el buen desempeño de los procesos institucionales. </t>
  </si>
  <si>
    <t>Por la inadecuada ejecución de las actividades y mecanismos de control que permitan probar elementos que soportan la continuidad del servicio</t>
  </si>
  <si>
    <t>El área de Informática y telecomunicaciones debe realizar programar y ejecutar actividades periodicas para verificar el correcto funcionamiento de los sistemas o servidores  de respaldo</t>
  </si>
  <si>
    <t>Planes de actividades periodicas para verificar el correcto funcionamiento de los sistemas o servidores de respaldo.</t>
  </si>
  <si>
    <t>Programar, ejecutar y diligenciar las actividades para verificar el correcto funcionamiento de los sistemas o servidores de respaldo.de la ETITC.</t>
  </si>
  <si>
    <t>SST</t>
  </si>
  <si>
    <t>Talento humano</t>
  </si>
  <si>
    <t>Ocurrencia de un accidente o enfermedad laboral.</t>
  </si>
  <si>
    <t>Por ausencia de los EPP y elementos de bioseguridad.</t>
  </si>
  <si>
    <t>Probabilidad de afectación económica y reputacional por la ocurrencia de un accidente o enfermedad laboral debido a la ausencia de los EPP y elementos de bioseguridad.</t>
  </si>
  <si>
    <t>NA</t>
  </si>
  <si>
    <t>Solicitud de elementos de protección personal y de bioseguridad al área de seguridad y salud en el trabajo de la ETITC.</t>
  </si>
  <si>
    <t>Profesional de Gestión de Informática y Telecomunicaciones.</t>
  </si>
  <si>
    <t>Ambiental</t>
  </si>
  <si>
    <t>Manejo inadecuado de residuos</t>
  </si>
  <si>
    <t>Por incumplimiento y/o desconocimiento de la normativa vigente</t>
  </si>
  <si>
    <t xml:space="preserve">
Probabilidad de afectación reputacional por el manejo inadecuado de los residuos debido al incumplimiento y/o desconocimiento de la normativa vigente.</t>
  </si>
  <si>
    <t>Ejecucion y Administracion de procesos</t>
  </si>
  <si>
    <t>Realizar solicitud y participación activa en las jornadas de capacitación de manejo de residuos</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</si>
  <si>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</si>
  <si>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r>
      <rPr>
        <b/>
        <sz val="14"/>
        <rFont val="Arial Narrow"/>
        <family val="2"/>
      </rPr>
      <t>LIDER DEL PROCESO:</t>
    </r>
    <r>
      <rPr>
        <sz val="14"/>
        <rFont val="Arial Narrow"/>
        <family val="2"/>
      </rPr>
      <t xml:space="preserve"> Jair Alejandro Contreras Parra</t>
    </r>
  </si>
  <si>
    <t>CLASIF. DE CONFIDENCIALIDAD</t>
  </si>
  <si>
    <t>IPB</t>
  </si>
  <si>
    <t>CLASIF. DE INTEGRIDAD</t>
  </si>
  <si>
    <t>A</t>
  </si>
  <si>
    <t>CLASIF. DE DISPONIBILIDAD</t>
  </si>
  <si>
    <t xml:space="preserve">Tipo </t>
  </si>
  <si>
    <t>Activo de información</t>
  </si>
  <si>
    <t>Criterio</t>
  </si>
  <si>
    <t>Evento externo</t>
  </si>
  <si>
    <t>Corrupción</t>
  </si>
  <si>
    <t>Financiero</t>
  </si>
  <si>
    <t>Software</t>
  </si>
  <si>
    <t>Estratégico</t>
  </si>
  <si>
    <t>Documental</t>
  </si>
  <si>
    <t>Gestión</t>
  </si>
  <si>
    <t>Tecnología</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</si>
  <si>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</si>
  <si>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</si>
  <si>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</si>
  <si>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</si>
  <si>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</si>
  <si>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</si>
  <si>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</si>
  <si>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</si>
  <si>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</si>
  <si>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</si>
  <si>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</si>
  <si>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</si>
  <si>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</si>
  <si>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</si>
  <si>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</si>
  <si>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</si>
  <si>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</si>
  <si>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</si>
  <si>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</si>
  <si>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</si>
  <si>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</si>
  <si>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</si>
  <si>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</si>
  <si>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</si>
  <si>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</si>
  <si>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</si>
  <si>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</si>
  <si>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</si>
  <si>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</si>
  <si>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</si>
  <si>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</si>
  <si>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</si>
  <si>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</si>
  <si>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</si>
  <si>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</si>
  <si>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</si>
  <si>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</si>
  <si>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</si>
  <si>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</si>
  <si>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</si>
  <si>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</si>
  <si>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</si>
  <si>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</si>
  <si>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</si>
  <si>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</si>
  <si>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</si>
  <si>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</si>
  <si>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</si>
  <si>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</si>
  <si>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</si>
  <si>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</si>
  <si>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</si>
  <si>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</si>
  <si>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</si>
  <si>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</si>
  <si>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</si>
  <si>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</si>
  <si>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</si>
  <si>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</si>
  <si>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Mayor a 500 SMLMV </t>
  </si>
  <si>
    <t>Criterios</t>
  </si>
  <si>
    <t>Subcriterios</t>
  </si>
  <si>
    <t>Afectación Económica o presupuestal</t>
  </si>
  <si>
    <t>Afectación menor a 10 SMLMV .</t>
  </si>
  <si>
    <t>El riesgo afecta la imagen de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</si>
  <si>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</si>
  <si>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</si>
  <si>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</si>
  <si>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</si>
  <si>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</si>
  <si>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</si>
  <si>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</si>
  <si>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</si>
  <si>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</si>
  <si>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</si>
  <si>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</si>
  <si>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</si>
  <si>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</si>
  <si>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</si>
  <si>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</si>
  <si>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</si>
  <si>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</si>
  <si>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</si>
  <si>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</si>
  <si>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</si>
  <si>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</si>
  <si>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</si>
  <si>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</si>
  <si>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</si>
  <si>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</si>
  <si>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</si>
  <si>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</si>
  <si>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</si>
  <si>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</si>
  <si>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</si>
  <si>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</si>
  <si>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</si>
  <si>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En curso</t>
  </si>
  <si>
    <t>Daños Activos Fisicos</t>
  </si>
  <si>
    <t>Fraude Externo</t>
  </si>
  <si>
    <t>Fraude Interno</t>
  </si>
  <si>
    <t>Relaciones Laborales</t>
  </si>
  <si>
    <t>Registro Sustancial</t>
  </si>
  <si>
    <t>Registro Material</t>
  </si>
  <si>
    <t>Sin registro</t>
  </si>
  <si>
    <t>Reducir</t>
  </si>
  <si>
    <t>Durante la vigencia</t>
  </si>
  <si>
    <t>Se realizó solicitud y entrega de EPP para 7 funcionarios del área y de bioseguridad el 2 de febrero de 2022.</t>
  </si>
  <si>
    <t>Se implementó en MANTUM y se programaron actividades de BACKUP</t>
  </si>
  <si>
    <t>Se implementó en MANTUM y se programaron actividades de mantenimiento preventivo en las que se incluyen actividades de Actualización.</t>
  </si>
  <si>
    <t>Se implementó en MANTUM y se programaron actividades de mantenimiento preventivo semestral.</t>
  </si>
  <si>
    <t>Se están migrando los servidores de respaldo al datacenter, Despues de migrados se programarán las actividades de mantenimiento.</t>
  </si>
  <si>
    <t>Se participó en la capacitación de manejo de residuos el jueves 12 de mayo de 2022 a la 2:00 p.m.</t>
  </si>
  <si>
    <r>
      <t>El área de Informática y telecomunicaciones debe realizar actualizaciones y labores de mantenimiento al hardware, sistemas de soporte y sistemas de información</t>
    </r>
    <r>
      <rPr>
        <b/>
        <sz val="10"/>
        <color theme="1"/>
        <rFont val="Arial Narrow"/>
        <family val="2"/>
      </rPr>
      <t xml:space="preserve"> através de Planes de mantenimiento preventivo y correctivo</t>
    </r>
  </si>
  <si>
    <t>Probabilidad de afectación económica y reputacional por la Afectación a la disponibilidad, confidencialidad e integridad de los activos información, debido a las posibles desactualizaciones o problemas en las configuraciones de los sistemas de información gestionados por el área de Informática y Comunicaciones.</t>
  </si>
  <si>
    <t xml:space="preserve">Probabilidad de afectación económica y reputacional por la afectación a la disponibilidad, confidencialidad e integridad de la información debido al incorrecto respaldo la información contenida en bases de datos de los sistemas de información o equipos de usuario. </t>
  </si>
  <si>
    <t>Probabilidad de afectación económica y reputacional por Afectación de la disponibilidad y continuidad de la operación de los servicios y recursos tecnológicos de la ETITC  por la ocurrencia de una interrupción o evento inesperado, que afecte directamente el servicio o recurso tecnológico primario, viéndose afectado el buen desempeño de los procesos institucionales debido a la inadecuada ejecución de las actividades y mecanismos de control que permitan probar elementos que soportan la continuidad del servicio.</t>
  </si>
  <si>
    <t xml:space="preserve">
El área de Informática y telecomunicaciones solicitará al área de Gestión ambiental la capacitación en manejo de residuos y participaran activamente, adicionalmente el àrea desarrollarà actividades de disposición acorde a las polìticas institucional</t>
  </si>
  <si>
    <t>Solicitud de capacitación y/o listado de asistencia a jornadas de capacitación de manejo de residuos y evidencia de las actividades de disposición de residuos.</t>
  </si>
  <si>
    <t>El lider de Informática y telecomunicaciones debera gestionar ante el área de SST la solicitud de EPP para cada uno de los funcionarios del proceso, así mismo solicitará revisión de los espacios laborales del área.</t>
  </si>
  <si>
    <t>Solicitud de EPP, elementos de bioseguridad al área de seguridad y salud en el trabajo y revisión de los espacios laborales del área, con el fin de que se cumplan las condiciones adecuadas de SST.</t>
  </si>
  <si>
    <t xml:space="preserve">El área de informática y Comunicaciones realiza seguimiento permanente a las actividades de mantenimiento: 22910 acciones (57,33). Estas actividades se desarrollan mediante el Software de gestión de mantenimiento MANTUM y son de carácter preventivo mensual, diario y semestral (1725 horas de mantenimiento sistematizo). Se presentaron las respctivas evidencias. 
Riesgo en curso y  no materializado a a fecha
</t>
  </si>
  <si>
    <t>En conjunto con el área de Seguridad de la Información se desarrolló un cronograma para realizar actividades de Backup, dicho cronograma contempla 923 acciones incluidas el respaldo de los diferentes sistemas de información académico y se desarrollará a partir del mes de agosto. Riesgo en curso y  no materializado a a fecha</t>
  </si>
  <si>
    <t>El plan de Mantenimiento se programó de manera semestral, en este caso para el mes de octubre, toda vez que la depende de las actualizaciones requeridas por los servidores institucionales.
Riesgo en curso y  no materializado a a fecha</t>
  </si>
  <si>
    <t xml:space="preserve">El profesional de gestión de Informática y comunicaciones realizo la solicitud de los EPP para los seis colaboradores del área, en este sentido se entregaron batas guantes, cajas de tapabocas, galones de jabón a conformidad. Se presentó la respectiva evidencia.  
Se han desarrollado actividades propias para la debida adecuación de los espacios laborales, está pendiente evidencia de estas acciones.  
Riesgo en curso y  no materializado a a fecha
</t>
  </si>
  <si>
    <t xml:space="preserve">El profesional del área realizo la solicitud al proceso de gestión ambiental para recibir capacitación y directriz respecto al adecuado manejo adecuado de residuos, en esta actividad participaron 10 colaboradores del área (12 de mayo).
En el marco de la implementación del conocimiento impartido, el pasado 5 de agosto se desarrolló una actividad de disposición de residuos del área en el RAE, específicamente: Teclados (PS2 11, USB 98, MAC 1), Mouse (USB 65, PS2 12).  Se presentaron las respectivas evidencias.
Riesgo en curso y  no materializado a a fecha
</t>
  </si>
  <si>
    <t xml:space="preserve">Se desarrollan actividades de mantenimiento acorde al plan de mantenimiento para: Reguladores, 
UPS (semanal y semestral), Aires acondicionados (semanal, mensual), Plantas eléctricas (semanal, mensual y semestral), para garantizar el correcto funcionamiento de los centros de cableado.
A través del Software MANTUN se verifica las actividades realizadas, Sin embargo, es necesario verificar la realización de las actividades a través de informes. 
Por otra parte, el 21 de julio se llevó a cabo con la profesional de Seguridad de la Información se desarrolló una primera prueba para determinar el adecuado funcionamiento del Internet institucional.  Se presentaron las respctivas evidencias.
Riesgo no materializado a la fecha </t>
  </si>
  <si>
    <t xml:space="preserve">Probabilidad de afectación reputacional por la generación de vulnerabilidades en sistemas operativos, servidores de aplicaciones y motores de bases de datos debido a la ausencia de parches de seguridad y actualizaciones, puertos y/o servicios abiertos no autorizados (sin filtrar). </t>
  </si>
  <si>
    <t>El proceso durante la vigencia implementó el plan de mantenimiento a través del software Mantum a los equipos y puntos de switch, de agosto 2022 a 2023, la mesa de ayuda es el canal de comunicación entre el usuario para dar soporte de mantenimiento, de igual modo, a través de dicho software se integran las fichas técnicas para los mantenimientos realizados. con un total de acciones descritas así: correctivas 1 hora, sistemáticas 90 horas. En este sentido, se ha procurado dar cumplimiento con la programación del plan de mantenimiento, se cuenta con órdenes de trabajo que describen las necesidades de actividades para ejecutar con el cumplimiento de normas técnicas en sistemas, así mismo, se cuenta con los informes técnicos, que cuentan con la evidencia fotográfica del antes y después de la intervención del área a la cual se realizaron las actividades. por lo que con estas actividades de control se contribuye con la mitigación del riesgo identificado</t>
  </si>
  <si>
    <t>Mediante el seguimiento efectuado se evidencio que en los espacios académicos se han generado las respectivas copias de respaldo a través del software Genosoft, con copias diarias de información con reportes de octubre y noviembre a fecha de este seguimiento, sin embargo, para el software Academusoft, faltan decisiones administrativas para dar continuidad al software, en temas de desarrollo, mantenimiento y adecuaciones para la ETITC, así mismo, se cuenta con un plan de back up´s de la E ntidad que comprende el periodo del 1/08/2022 al 8/11/2022 con 4 horas correctivas programadas, 46 correctivas, y se cuenta con el informe a corte de 20 de septiembre en el cual se encuentran las evidencias de los back ups de mantum, safetica, encryption, ISL, sapientiam, appserver mysql, web service, wordpress, adviser, así mismo, se evidencio que no se cuenta con copias de seguridad en onedrive, no obstante, se ha realizado consulta a microsoft, para poder organizar la información y garantizar la seguridad de la información en la generación de los back ups. Por lo que se contribuye con la mitigación del riesgo identificado.</t>
  </si>
  <si>
    <t>Se cuenta con el informe tecnico realizado en el mes de octubre con fecha 18 de octubre con 8 software, en safetica, directorio activo, antivirus, encryption, isl, rextore, pruebas, esighitt, con actualizaciones de software, las cuales se ralizan semestralmente, lo cual contribuye con la mitigacion del riesgo identificado.</t>
  </si>
  <si>
    <t>Se cuentan con los planes de mantenimiento a los aires acondicionados, plantas eléctricas y mantenimiento de ups, con canales de conectividad, lo cual permite al realizarse mensualmente, contribuir con la mitigación del riesgo de cuenta con pruebas realizadas en el mes de agosto, para el canal de conectividad, observando el fortalecimiento y monitoreo con la verificación de conectividad de los meses de septiembre y  octubre, actividad que contribuye con la mitigación del riesgo identificado.</t>
  </si>
  <si>
    <t>Se cuenta con la solicitud a través del formato SST-FO-18 de EPP y protocolo de bioseguridad en el mes de febrero los cuales fueron entregados el mismo día, fue la única solicitud realizada en la vigencia, así mismo, se cuenta con la evidencia de envío por parte de la arquitecta con la planimetría y distribución de las áreas físicas de soporte de informática y mesa de ayuda de fecha 4 de agosto la cual fue aprobada y revisada con prioridad, lo que contribuye con la mitigación del riesgo</t>
  </si>
  <si>
    <t>Desde el area de informatica y comunicaciones el dia 12 de mayo la cual fue solicitada el 9 de mayo con la capacitación en el adecuado manejo de los residuos generados en el area, posteriormente se realizo la entrega de 110 teclados y 77 mouse el 11 de agosto, los cuales fueron depositados en el sitio dispuesto para este tipo de residuos, los demas elementos se encuentran pendientes de dar de baja y determinar con el area de almacen e inventarios de acuerdo a las decisiones administrativas que se tomen al respecto. actividad que contribuye con la mitigación del riesgo identificado.</t>
  </si>
  <si>
    <t>Fecha de actualización 08/11/2022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</si>
</sst>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b/>
      <sz val="18"/>
      <name val="Arial Narrow"/>
      <family val="2"/>
    </font>
    <font>
      <b/>
      <sz val="10"/>
      <color theme="1"/>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s>
  <cellStyleXfs count="5">
    <xf numFmtId="0" fontId="0" fillId="0" borderId="0"/>
    <xf numFmtId="9" fontId="14" fillId="0" borderId="0" applyFont="0" applyFill="0" applyBorder="0" applyAlignment="0" applyProtection="0"/>
    <xf numFmtId="0" fontId="46" fillId="0" borderId="0"/>
    <xf numFmtId="0" fontId="47" fillId="0" borderId="0"/>
    <xf numFmtId="0" fontId="5" fillId="0" borderId="0"/>
  </cellStyleXfs>
  <cellXfs count="366">
    <xf numFmtId="0" fontId="0" fillId="0" borderId="0" xfId="0"/>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4"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4"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4"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23" fillId="13" borderId="12" xfId="0" applyFont="1" applyFill="1" applyBorder="1" applyAlignment="1" applyProtection="1">
      <alignment horizontal="center" wrapText="1" readingOrder="1"/>
      <protection hidden="1"/>
    </xf>
    <xf numFmtId="0" fontId="0" fillId="3" borderId="0" xfId="0" applyFill="1"/>
    <xf numFmtId="0" fontId="48" fillId="3" borderId="39" xfId="2" applyFont="1" applyFill="1" applyBorder="1"/>
    <xf numFmtId="0" fontId="48" fillId="3" borderId="40" xfId="2" applyFont="1" applyFill="1" applyBorder="1"/>
    <xf numFmtId="0" fontId="48" fillId="3" borderId="41" xfId="2" applyFont="1" applyFill="1" applyBorder="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22" xfId="0" applyFont="1" applyFill="1" applyBorder="1" applyAlignment="1">
      <alignment horizontal="center" vertical="center" wrapText="1" readingOrder="1"/>
    </xf>
    <xf numFmtId="0" fontId="37" fillId="3" borderId="22" xfId="0" applyFont="1" applyFill="1" applyBorder="1" applyAlignment="1">
      <alignment horizontal="justify" vertical="center" wrapText="1" readingOrder="1"/>
    </xf>
    <xf numFmtId="9" fontId="36" fillId="3" borderId="31" xfId="0" applyNumberFormat="1"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7" fillId="3" borderId="21" xfId="0" applyFont="1" applyFill="1" applyBorder="1" applyAlignment="1">
      <alignment horizontal="justify" vertical="center" wrapText="1" readingOrder="1"/>
    </xf>
    <xf numFmtId="9" fontId="36" fillId="3" borderId="26" xfId="0" applyNumberFormat="1"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0" fontId="37" fillId="3" borderId="28" xfId="0" applyFont="1" applyFill="1" applyBorder="1" applyAlignment="1">
      <alignment horizontal="justify" vertical="center" wrapText="1" readingOrder="1"/>
    </xf>
    <xf numFmtId="0" fontId="37" fillId="3" borderId="29" xfId="0" applyFont="1" applyFill="1" applyBorder="1" applyAlignment="1">
      <alignment horizontal="center" vertical="center" wrapText="1" readingOrder="1"/>
    </xf>
    <xf numFmtId="0" fontId="45" fillId="3" borderId="0" xfId="0" applyFont="1" applyFill="1"/>
    <xf numFmtId="0" fontId="36" fillId="15" borderId="33" xfId="0" applyFont="1" applyFill="1" applyBorder="1" applyAlignment="1">
      <alignment horizontal="center" vertical="center" wrapText="1" readingOrder="1"/>
    </xf>
    <xf numFmtId="0" fontId="36" fillId="15" borderId="34"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7"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8" xfId="2" applyFont="1" applyFill="1" applyBorder="1"/>
    <xf numFmtId="0" fontId="48" fillId="3" borderId="9" xfId="2" applyFont="1" applyFill="1" applyBorder="1"/>
    <xf numFmtId="0" fontId="48" fillId="3" borderId="11" xfId="2" applyFont="1" applyFill="1" applyBorder="1"/>
    <xf numFmtId="0" fontId="48" fillId="3" borderId="10"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7"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8" xfId="2" quotePrefix="1" applyFont="1" applyFill="1" applyBorder="1" applyAlignment="1">
      <alignment horizontal="left" vertical="top" wrapText="1"/>
    </xf>
    <xf numFmtId="0" fontId="6" fillId="0" borderId="21" xfId="0" applyFont="1" applyBorder="1" applyAlignment="1" applyProtection="1">
      <alignment horizontal="left" vertical="top" wrapText="1"/>
      <protection locked="0"/>
    </xf>
    <xf numFmtId="9" fontId="1" fillId="0" borderId="21" xfId="0" applyNumberFormat="1" applyFont="1" applyBorder="1" applyAlignment="1" applyProtection="1">
      <alignment horizontal="left" vertical="top" wrapText="1"/>
      <protection hidden="1"/>
    </xf>
    <xf numFmtId="0" fontId="4" fillId="0" borderId="21" xfId="0" applyFont="1" applyBorder="1" applyAlignment="1" applyProtection="1">
      <alignment horizontal="left" vertical="top" textRotation="90" wrapText="1"/>
      <protection hidden="1"/>
    </xf>
    <xf numFmtId="0" fontId="1" fillId="0" borderId="21"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hidden="1"/>
    </xf>
    <xf numFmtId="9" fontId="1" fillId="0" borderId="21" xfId="0" applyNumberFormat="1" applyFont="1" applyBorder="1" applyAlignment="1" applyProtection="1">
      <alignment horizontal="left" vertical="top" wrapText="1"/>
      <protection locked="0"/>
    </xf>
    <xf numFmtId="0" fontId="0" fillId="0" borderId="0" xfId="0" applyAlignment="1">
      <alignment horizontal="left" vertical="top" wrapText="1"/>
    </xf>
    <xf numFmtId="0" fontId="46" fillId="0" borderId="7" xfId="0" applyFont="1" applyBorder="1" applyAlignment="1">
      <alignment horizontal="left" vertical="top" wrapText="1"/>
    </xf>
    <xf numFmtId="0" fontId="46" fillId="0" borderId="0" xfId="0" applyFont="1" applyAlignment="1">
      <alignment horizontal="left" vertical="top" wrapText="1"/>
    </xf>
    <xf numFmtId="0" fontId="62" fillId="0" borderId="0" xfId="0" applyFont="1" applyAlignment="1">
      <alignment horizontal="left" vertical="top" wrapText="1"/>
    </xf>
    <xf numFmtId="0" fontId="66" fillId="0" borderId="0" xfId="0" applyFont="1" applyAlignment="1">
      <alignment horizontal="left" vertical="top" wrapText="1"/>
    </xf>
    <xf numFmtId="0" fontId="1" fillId="0" borderId="2" xfId="0" applyFont="1" applyBorder="1" applyAlignment="1">
      <alignment horizontal="left" vertical="top" wrapText="1"/>
    </xf>
    <xf numFmtId="0" fontId="61" fillId="7" borderId="21" xfId="0" applyFont="1" applyFill="1" applyBorder="1" applyAlignment="1">
      <alignment horizontal="left" vertical="top" wrapText="1"/>
    </xf>
    <xf numFmtId="0" fontId="65" fillId="0" borderId="74" xfId="0" applyFont="1" applyBorder="1" applyAlignment="1">
      <alignment horizontal="left" vertical="top" wrapText="1"/>
    </xf>
    <xf numFmtId="0" fontId="66" fillId="0" borderId="74" xfId="0" applyFont="1" applyBorder="1" applyAlignment="1">
      <alignment horizontal="left" vertical="top" wrapText="1"/>
    </xf>
    <xf numFmtId="0" fontId="61" fillId="7" borderId="21" xfId="0" applyFont="1" applyFill="1" applyBorder="1" applyAlignment="1">
      <alignment horizontal="left" vertical="top" textRotation="90" wrapText="1"/>
    </xf>
    <xf numFmtId="0" fontId="1" fillId="0" borderId="0" xfId="0" applyFont="1" applyAlignment="1">
      <alignment horizontal="left" vertical="top" wrapText="1"/>
    </xf>
    <xf numFmtId="0" fontId="1" fillId="3" borderId="0" xfId="0" applyFont="1" applyFill="1" applyAlignment="1">
      <alignment horizontal="left" vertical="top" wrapText="1"/>
    </xf>
    <xf numFmtId="0" fontId="67" fillId="0" borderId="72" xfId="0" applyFont="1" applyBorder="1" applyAlignment="1">
      <alignment horizontal="left" vertical="top" wrapText="1"/>
    </xf>
    <xf numFmtId="0" fontId="67" fillId="0" borderId="71" xfId="0" applyFont="1" applyBorder="1" applyAlignment="1">
      <alignment horizontal="left" vertical="top" wrapText="1"/>
    </xf>
    <xf numFmtId="0" fontId="67" fillId="0" borderId="73" xfId="0" applyFont="1" applyBorder="1" applyAlignment="1">
      <alignment horizontal="left" vertical="top" wrapText="1"/>
    </xf>
    <xf numFmtId="0" fontId="4" fillId="3" borderId="0" xfId="0" applyFont="1" applyFill="1" applyAlignment="1">
      <alignment horizontal="left" vertical="top" wrapText="1"/>
    </xf>
    <xf numFmtId="0" fontId="4" fillId="2" borderId="0" xfId="0" applyFont="1" applyFill="1" applyAlignment="1">
      <alignment horizontal="left" vertical="top" wrapText="1"/>
    </xf>
    <xf numFmtId="0" fontId="1" fillId="0" borderId="21" xfId="0" applyFont="1" applyBorder="1" applyAlignment="1">
      <alignment horizontal="left" vertical="top" wrapText="1"/>
    </xf>
    <xf numFmtId="0" fontId="1" fillId="0" borderId="21" xfId="0" applyFont="1" applyBorder="1" applyAlignment="1" applyProtection="1">
      <alignment horizontal="left" vertical="top" wrapText="1"/>
      <protection hidden="1"/>
    </xf>
    <xf numFmtId="0" fontId="1" fillId="0" borderId="21" xfId="0" applyFont="1" applyBorder="1" applyAlignment="1" applyProtection="1">
      <alignment horizontal="left" vertical="top" textRotation="90" wrapText="1"/>
      <protection locked="0"/>
    </xf>
    <xf numFmtId="164" fontId="1" fillId="0" borderId="21" xfId="1" applyNumberFormat="1" applyFont="1" applyBorder="1" applyAlignment="1">
      <alignment horizontal="left" vertical="top" wrapText="1"/>
    </xf>
    <xf numFmtId="14" fontId="1" fillId="0" borderId="21" xfId="0" applyNumberFormat="1" applyFont="1" applyBorder="1" applyAlignment="1" applyProtection="1">
      <alignment horizontal="left" vertical="top" wrapText="1"/>
      <protection locked="0"/>
    </xf>
    <xf numFmtId="0" fontId="1" fillId="0" borderId="3" xfId="0" applyFont="1" applyBorder="1" applyAlignment="1">
      <alignment horizontal="left" vertical="top" wrapText="1"/>
    </xf>
    <xf numFmtId="0" fontId="63" fillId="0" borderId="0" xfId="0" applyFont="1" applyAlignment="1">
      <alignment horizontal="left" vertical="top" wrapText="1"/>
    </xf>
    <xf numFmtId="14" fontId="1" fillId="0" borderId="21" xfId="0" applyNumberFormat="1"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1" fillId="0" borderId="21" xfId="0" applyFont="1" applyBorder="1" applyAlignment="1">
      <alignment horizontal="center" vertical="center" wrapText="1"/>
    </xf>
    <xf numFmtId="0" fontId="49" fillId="14" borderId="36" xfId="2" applyFont="1" applyFill="1" applyBorder="1" applyAlignment="1">
      <alignment horizontal="center" vertical="center" wrapText="1"/>
    </xf>
    <xf numFmtId="0" fontId="49" fillId="14" borderId="37" xfId="2" applyFont="1" applyFill="1" applyBorder="1" applyAlignment="1">
      <alignment horizontal="center" vertical="center" wrapText="1"/>
    </xf>
    <xf numFmtId="0" fontId="49" fillId="14" borderId="38" xfId="2" applyFont="1" applyFill="1" applyBorder="1" applyAlignment="1">
      <alignment horizontal="center" vertical="center" wrapText="1"/>
    </xf>
    <xf numFmtId="0" fontId="48" fillId="0" borderId="7"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8" xfId="2" quotePrefix="1" applyFont="1" applyBorder="1" applyAlignment="1">
      <alignment horizontal="left" vertical="center" wrapText="1"/>
    </xf>
    <xf numFmtId="0" fontId="48" fillId="0" borderId="56" xfId="2" quotePrefix="1" applyFont="1" applyBorder="1" applyAlignment="1">
      <alignment horizontal="left" vertical="center" wrapText="1"/>
    </xf>
    <xf numFmtId="0" fontId="48" fillId="0" borderId="57" xfId="2" quotePrefix="1" applyFont="1" applyBorder="1" applyAlignment="1">
      <alignment horizontal="left" vertical="center" wrapText="1"/>
    </xf>
    <xf numFmtId="0" fontId="48" fillId="0" borderId="58" xfId="2" quotePrefix="1" applyFont="1" applyBorder="1" applyAlignment="1">
      <alignment horizontal="left" vertical="center" wrapText="1"/>
    </xf>
    <xf numFmtId="0" fontId="50" fillId="3" borderId="39" xfId="2" quotePrefix="1" applyFont="1" applyFill="1" applyBorder="1" applyAlignment="1">
      <alignment horizontal="left" vertical="top" wrapText="1"/>
    </xf>
    <xf numFmtId="0" fontId="51" fillId="3" borderId="40" xfId="2" quotePrefix="1" applyFont="1" applyFill="1" applyBorder="1" applyAlignment="1">
      <alignment horizontal="left" vertical="top" wrapText="1"/>
    </xf>
    <xf numFmtId="0" fontId="51" fillId="3" borderId="41" xfId="2" quotePrefix="1" applyFont="1" applyFill="1" applyBorder="1" applyAlignment="1">
      <alignment horizontal="left" vertical="top" wrapText="1"/>
    </xf>
    <xf numFmtId="0" fontId="48" fillId="0" borderId="7"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8" xfId="2" quotePrefix="1" applyFont="1" applyBorder="1" applyAlignment="1">
      <alignment horizontal="left" vertical="top" wrapText="1"/>
    </xf>
    <xf numFmtId="0" fontId="53" fillId="14" borderId="42" xfId="3" applyFont="1" applyFill="1" applyBorder="1" applyAlignment="1">
      <alignment horizontal="center" vertical="center" wrapText="1"/>
    </xf>
    <xf numFmtId="0" fontId="53" fillId="14" borderId="43" xfId="3" applyFont="1" applyFill="1" applyBorder="1" applyAlignment="1">
      <alignment horizontal="center" vertical="center" wrapText="1"/>
    </xf>
    <xf numFmtId="0" fontId="53" fillId="14" borderId="44" xfId="2" applyFont="1" applyFill="1" applyBorder="1" applyAlignment="1">
      <alignment horizontal="center" vertical="center"/>
    </xf>
    <xf numFmtId="0" fontId="53"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53" fillId="3" borderId="46" xfId="3" applyFont="1" applyFill="1" applyBorder="1" applyAlignment="1">
      <alignment horizontal="left" vertical="top" wrapText="1" readingOrder="1"/>
    </xf>
    <xf numFmtId="0" fontId="53" fillId="3" borderId="47" xfId="3" applyFont="1" applyFill="1" applyBorder="1" applyAlignment="1">
      <alignment horizontal="left" vertical="top" wrapText="1" readingOrder="1"/>
    </xf>
    <xf numFmtId="0" fontId="54" fillId="3" borderId="48" xfId="2" applyFont="1" applyFill="1" applyBorder="1" applyAlignment="1">
      <alignment horizontal="justify" vertical="center" wrapText="1"/>
    </xf>
    <xf numFmtId="0" fontId="54" fillId="3" borderId="49" xfId="2" applyFont="1" applyFill="1" applyBorder="1" applyAlignment="1">
      <alignment horizontal="justify" vertical="center" wrapText="1"/>
    </xf>
    <xf numFmtId="0" fontId="53" fillId="3" borderId="50" xfId="0" applyFont="1" applyFill="1" applyBorder="1" applyAlignment="1">
      <alignment horizontal="left" vertical="center" wrapText="1"/>
    </xf>
    <xf numFmtId="0" fontId="53" fillId="3" borderId="51" xfId="0" applyFont="1" applyFill="1" applyBorder="1" applyAlignment="1">
      <alignment horizontal="left" vertical="center" wrapText="1"/>
    </xf>
    <xf numFmtId="0" fontId="54" fillId="3" borderId="52" xfId="2" applyFont="1" applyFill="1" applyBorder="1" applyAlignment="1">
      <alignment horizontal="justify" vertical="center" wrapText="1"/>
    </xf>
    <xf numFmtId="0" fontId="54" fillId="3" borderId="53" xfId="2" applyFont="1" applyFill="1" applyBorder="1" applyAlignment="1">
      <alignment horizontal="justify" vertical="center" wrapText="1"/>
    </xf>
    <xf numFmtId="0" fontId="48" fillId="3" borderId="7"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8" xfId="2" applyFont="1" applyFill="1" applyBorder="1" applyAlignment="1">
      <alignment horizontal="left" vertical="top" wrapText="1"/>
    </xf>
    <xf numFmtId="0" fontId="53" fillId="3" borderId="59" xfId="0" applyFont="1" applyFill="1" applyBorder="1" applyAlignment="1">
      <alignment horizontal="left" vertical="center" wrapText="1"/>
    </xf>
    <xf numFmtId="0" fontId="53" fillId="3" borderId="60" xfId="0" applyFont="1" applyFill="1" applyBorder="1" applyAlignment="1">
      <alignment horizontal="left" vertical="center" wrapText="1"/>
    </xf>
    <xf numFmtId="0" fontId="53" fillId="3" borderId="61" xfId="0" applyFont="1" applyFill="1" applyBorder="1" applyAlignment="1">
      <alignment horizontal="left" vertical="center" wrapText="1"/>
    </xf>
    <xf numFmtId="0" fontId="53" fillId="3" borderId="62" xfId="0" applyFont="1" applyFill="1" applyBorder="1" applyAlignment="1">
      <alignment horizontal="left" vertical="center" wrapText="1"/>
    </xf>
    <xf numFmtId="0" fontId="54" fillId="3" borderId="54" xfId="0" applyFont="1" applyFill="1" applyBorder="1" applyAlignment="1">
      <alignment horizontal="justify" vertical="center" wrapText="1"/>
    </xf>
    <xf numFmtId="0" fontId="54" fillId="3" borderId="55" xfId="0" applyFont="1" applyFill="1" applyBorder="1" applyAlignment="1">
      <alignment horizontal="justify" vertical="center" wrapText="1"/>
    </xf>
    <xf numFmtId="0" fontId="57" fillId="0" borderId="67" xfId="0" applyFont="1" applyBorder="1" applyAlignment="1">
      <alignment horizontal="left" vertical="top" wrapText="1"/>
    </xf>
    <xf numFmtId="0" fontId="57" fillId="0" borderId="66" xfId="0" applyFont="1" applyBorder="1" applyAlignment="1">
      <alignment horizontal="left" vertical="top" wrapText="1"/>
    </xf>
    <xf numFmtId="0" fontId="57" fillId="0" borderId="63" xfId="0" applyFont="1" applyBorder="1" applyAlignment="1">
      <alignment horizontal="left" vertical="top" wrapText="1"/>
    </xf>
    <xf numFmtId="0" fontId="57" fillId="0" borderId="64" xfId="0" applyFont="1" applyBorder="1" applyAlignment="1">
      <alignment horizontal="left" vertical="top" wrapText="1"/>
    </xf>
    <xf numFmtId="0" fontId="57" fillId="0" borderId="68" xfId="0" applyFont="1" applyBorder="1" applyAlignment="1">
      <alignment horizontal="left" vertical="top" wrapText="1"/>
    </xf>
    <xf numFmtId="0" fontId="57" fillId="0" borderId="65" xfId="0" applyFont="1" applyBorder="1" applyAlignment="1">
      <alignment horizontal="left" vertical="top" wrapText="1"/>
    </xf>
    <xf numFmtId="0" fontId="61" fillId="7" borderId="21" xfId="0" applyFont="1" applyFill="1" applyBorder="1" applyAlignment="1">
      <alignment horizontal="left" vertical="top" wrapText="1"/>
    </xf>
    <xf numFmtId="0" fontId="67" fillId="0" borderId="72" xfId="0" applyFont="1" applyBorder="1" applyAlignment="1">
      <alignment horizontal="left" vertical="top" wrapText="1"/>
    </xf>
    <xf numFmtId="0" fontId="67" fillId="0" borderId="71" xfId="0" applyFont="1" applyBorder="1" applyAlignment="1">
      <alignment horizontal="left" vertical="top" wrapText="1"/>
    </xf>
    <xf numFmtId="0" fontId="67" fillId="0" borderId="73" xfId="0" applyFont="1" applyBorder="1" applyAlignment="1">
      <alignment horizontal="left" vertical="top" wrapText="1"/>
    </xf>
    <xf numFmtId="0" fontId="61" fillId="7" borderId="21" xfId="0" applyFont="1" applyFill="1" applyBorder="1" applyAlignment="1">
      <alignment horizontal="left" vertical="top" textRotation="90" wrapText="1"/>
    </xf>
    <xf numFmtId="0" fontId="59" fillId="0" borderId="63" xfId="0" applyFont="1" applyBorder="1" applyAlignment="1" applyProtection="1">
      <alignment horizontal="left" vertical="top" wrapText="1"/>
      <protection locked="0"/>
    </xf>
    <xf numFmtId="0" fontId="59" fillId="0" borderId="0" xfId="0" applyFont="1" applyAlignment="1" applyProtection="1">
      <alignment horizontal="left" vertical="top" wrapText="1"/>
      <protection locked="0"/>
    </xf>
    <xf numFmtId="0" fontId="59" fillId="0" borderId="68" xfId="0" applyFont="1" applyBorder="1" applyAlignment="1" applyProtection="1">
      <alignment horizontal="left" vertical="top" wrapText="1"/>
      <protection locked="0"/>
    </xf>
    <xf numFmtId="0" fontId="59" fillId="0" borderId="57" xfId="0" applyFont="1" applyBorder="1" applyAlignment="1" applyProtection="1">
      <alignment horizontal="left" vertical="top" wrapText="1"/>
      <protection locked="0"/>
    </xf>
    <xf numFmtId="0" fontId="60" fillId="7" borderId="72" xfId="0" applyFont="1" applyFill="1" applyBorder="1" applyAlignment="1">
      <alignment horizontal="left" vertical="top" wrapText="1"/>
    </xf>
    <xf numFmtId="0" fontId="60" fillId="7" borderId="73" xfId="0" applyFont="1" applyFill="1" applyBorder="1" applyAlignment="1">
      <alignment horizontal="left" vertical="top" wrapText="1"/>
    </xf>
    <xf numFmtId="0" fontId="61" fillId="7" borderId="22" xfId="0" applyFont="1" applyFill="1" applyBorder="1" applyAlignment="1">
      <alignment horizontal="left" vertical="top" wrapText="1"/>
    </xf>
    <xf numFmtId="0" fontId="58" fillId="0" borderId="0" xfId="0" applyFont="1" applyAlignment="1" applyProtection="1">
      <alignment horizontal="center" vertical="top" wrapText="1"/>
      <protection locked="0"/>
    </xf>
    <xf numFmtId="0" fontId="58" fillId="0" borderId="64" xfId="0" applyFont="1" applyBorder="1" applyAlignment="1" applyProtection="1">
      <alignment horizontal="center" vertical="top" wrapText="1"/>
      <protection locked="0"/>
    </xf>
    <xf numFmtId="0" fontId="58" fillId="0" borderId="57" xfId="0" applyFont="1" applyBorder="1" applyAlignment="1" applyProtection="1">
      <alignment horizontal="center" vertical="top" wrapText="1"/>
      <protection locked="0"/>
    </xf>
    <xf numFmtId="0" fontId="58" fillId="0" borderId="65" xfId="0" applyFont="1" applyBorder="1" applyAlignment="1" applyProtection="1">
      <alignment horizontal="center" vertical="top" wrapText="1"/>
      <protection locked="0"/>
    </xf>
    <xf numFmtId="0" fontId="61" fillId="7" borderId="68" xfId="0" applyFont="1" applyFill="1" applyBorder="1" applyAlignment="1">
      <alignment horizontal="left" vertical="top" wrapText="1"/>
    </xf>
    <xf numFmtId="0" fontId="61" fillId="7" borderId="57" xfId="0" applyFont="1" applyFill="1" applyBorder="1" applyAlignment="1">
      <alignment horizontal="left" vertical="top" wrapText="1"/>
    </xf>
    <xf numFmtId="0" fontId="65" fillId="0" borderId="74" xfId="0" applyFont="1" applyBorder="1" applyAlignment="1">
      <alignment horizontal="left" vertical="top" wrapText="1"/>
    </xf>
    <xf numFmtId="0" fontId="66" fillId="0" borderId="74" xfId="0" applyFont="1" applyBorder="1" applyAlignment="1">
      <alignment horizontal="left" vertical="top" wrapText="1"/>
    </xf>
    <xf numFmtId="0" fontId="49" fillId="0" borderId="72" xfId="0" applyFont="1" applyBorder="1" applyAlignment="1">
      <alignment horizontal="left" vertical="top" wrapText="1"/>
    </xf>
    <xf numFmtId="0" fontId="49" fillId="0" borderId="71" xfId="0" applyFont="1" applyBorder="1" applyAlignment="1">
      <alignment horizontal="left" vertical="top" wrapText="1"/>
    </xf>
    <xf numFmtId="0" fontId="49" fillId="0" borderId="73" xfId="0" applyFont="1" applyBorder="1" applyAlignment="1">
      <alignment horizontal="left" vertical="top" wrapText="1"/>
    </xf>
    <xf numFmtId="0" fontId="1" fillId="0" borderId="2" xfId="0" applyFont="1" applyBorder="1" applyAlignment="1">
      <alignment horizontal="left" vertical="top" wrapText="1"/>
    </xf>
    <xf numFmtId="0" fontId="1" fillId="0" borderId="69" xfId="0" applyFont="1" applyBorder="1" applyAlignment="1">
      <alignment horizontal="left" vertical="top" wrapText="1"/>
    </xf>
    <xf numFmtId="0" fontId="1" fillId="0" borderId="70" xfId="0" applyFont="1" applyBorder="1" applyAlignment="1">
      <alignment horizontal="left" vertical="top" wrapText="1"/>
    </xf>
    <xf numFmtId="0" fontId="64" fillId="0" borderId="21" xfId="0" applyFont="1" applyBorder="1" applyAlignment="1">
      <alignment horizontal="left" vertical="top" wrapText="1"/>
    </xf>
    <xf numFmtId="0" fontId="25" fillId="0" borderId="0" xfId="0" applyFont="1" applyAlignment="1">
      <alignment horizontal="center" vertical="center" wrapText="1"/>
    </xf>
    <xf numFmtId="0" fontId="20" fillId="5" borderId="7"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17" fillId="0" borderId="12" xfId="0" applyFont="1" applyBorder="1" applyAlignment="1">
      <alignment horizontal="center" vertical="center" wrapText="1"/>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42" fillId="0" borderId="5" xfId="0" applyFont="1" applyBorder="1" applyAlignment="1">
      <alignment horizontal="center" vertical="center" wrapText="1"/>
    </xf>
    <xf numFmtId="0" fontId="42" fillId="0" borderId="12"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0" xfId="0" applyFont="1" applyAlignment="1">
      <alignment horizontal="center" vertical="center"/>
    </xf>
    <xf numFmtId="0" fontId="42" fillId="0" borderId="8" xfId="0" applyFont="1" applyBorder="1" applyAlignment="1">
      <alignment horizontal="center" vertical="center"/>
    </xf>
    <xf numFmtId="0" fontId="42" fillId="0" borderId="9" xfId="0" applyFont="1" applyBorder="1" applyAlignment="1">
      <alignment horizontal="center" vertical="center"/>
    </xf>
    <xf numFmtId="0" fontId="42" fillId="0" borderId="11" xfId="0" applyFont="1" applyBorder="1" applyAlignment="1">
      <alignment horizontal="center" vertical="center"/>
    </xf>
    <xf numFmtId="0" fontId="42" fillId="0" borderId="10" xfId="0" applyFont="1" applyBorder="1" applyAlignment="1">
      <alignment horizontal="center" vertical="center"/>
    </xf>
    <xf numFmtId="0" fontId="42" fillId="0" borderId="12" xfId="0" applyFont="1" applyBorder="1" applyAlignment="1">
      <alignment horizontal="center" vertical="center" wrapText="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17"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1" fillId="11" borderId="19" xfId="0" applyFont="1" applyFill="1" applyBorder="1" applyAlignment="1">
      <alignment horizontal="center" vertical="center" wrapText="1" readingOrder="1"/>
    </xf>
    <xf numFmtId="0" fontId="41" fillId="11" borderId="20" xfId="0" applyFont="1" applyFill="1" applyBorder="1" applyAlignment="1">
      <alignment horizontal="center" vertical="center" wrapText="1" readingOrder="1"/>
    </xf>
    <xf numFmtId="0" fontId="42" fillId="0" borderId="7" xfId="0" applyFont="1" applyBorder="1" applyAlignment="1">
      <alignment horizontal="center" vertical="center" wrapText="1"/>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17"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41" fillId="12" borderId="19" xfId="0" applyFont="1" applyFill="1" applyBorder="1" applyAlignment="1">
      <alignment horizontal="center" vertical="center" wrapText="1" readingOrder="1"/>
    </xf>
    <xf numFmtId="0" fontId="41" fillId="12" borderId="20"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41" fillId="5" borderId="13" xfId="0" applyFont="1" applyFill="1" applyBorder="1" applyAlignment="1">
      <alignment horizontal="center" vertical="center" wrapText="1" readingOrder="1"/>
    </xf>
    <xf numFmtId="0" fontId="41" fillId="5" borderId="14" xfId="0" applyFont="1" applyFill="1" applyBorder="1" applyAlignment="1">
      <alignment horizontal="center" vertical="center" wrapText="1" readingOrder="1"/>
    </xf>
    <xf numFmtId="0" fontId="41" fillId="5" borderId="15" xfId="0" applyFont="1" applyFill="1" applyBorder="1" applyAlignment="1">
      <alignment horizontal="center" vertical="center" wrapText="1" readingOrder="1"/>
    </xf>
    <xf numFmtId="0" fontId="41" fillId="5" borderId="16"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17" xfId="0" applyFont="1" applyFill="1" applyBorder="1" applyAlignment="1">
      <alignment horizontal="center" vertical="center" wrapText="1" readingOrder="1"/>
    </xf>
    <xf numFmtId="0" fontId="41" fillId="5" borderId="18" xfId="0" applyFont="1" applyFill="1" applyBorder="1" applyAlignment="1">
      <alignment horizontal="center" vertical="center" wrapText="1" readingOrder="1"/>
    </xf>
    <xf numFmtId="0" fontId="41" fillId="5" borderId="19" xfId="0" applyFont="1" applyFill="1" applyBorder="1" applyAlignment="1">
      <alignment horizontal="center" vertical="center" wrapText="1" readingOrder="1"/>
    </xf>
    <xf numFmtId="0" fontId="41" fillId="5" borderId="20" xfId="0" applyFont="1" applyFill="1" applyBorder="1" applyAlignment="1">
      <alignment horizontal="center" vertical="center" wrapText="1" readingOrder="1"/>
    </xf>
    <xf numFmtId="0" fontId="41" fillId="13" borderId="13" xfId="0" applyFont="1" applyFill="1" applyBorder="1" applyAlignment="1">
      <alignment horizontal="center" vertical="center" wrapText="1" readingOrder="1"/>
    </xf>
    <xf numFmtId="0" fontId="41" fillId="13" borderId="14" xfId="0" applyFont="1" applyFill="1" applyBorder="1" applyAlignment="1">
      <alignment horizontal="center" vertical="center" wrapText="1" readingOrder="1"/>
    </xf>
    <xf numFmtId="0" fontId="41" fillId="13" borderId="15" xfId="0" applyFont="1" applyFill="1" applyBorder="1" applyAlignment="1">
      <alignment horizontal="center" vertical="center" wrapText="1" readingOrder="1"/>
    </xf>
    <xf numFmtId="0" fontId="41" fillId="13" borderId="16"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17" xfId="0" applyFont="1" applyFill="1" applyBorder="1" applyAlignment="1">
      <alignment horizontal="center" vertical="center" wrapText="1" readingOrder="1"/>
    </xf>
    <xf numFmtId="0" fontId="41" fillId="13" borderId="18" xfId="0" applyFont="1" applyFill="1" applyBorder="1" applyAlignment="1">
      <alignment horizontal="center" vertical="center" wrapText="1" readingOrder="1"/>
    </xf>
    <xf numFmtId="0" fontId="41" fillId="13" borderId="19"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24" fillId="0" borderId="0" xfId="0" applyFont="1" applyAlignment="1">
      <alignment horizontal="center" vertical="center"/>
    </xf>
    <xf numFmtId="0" fontId="44" fillId="0" borderId="0" xfId="0" applyFont="1" applyAlignment="1">
      <alignment horizontal="center" vertical="center"/>
    </xf>
    <xf numFmtId="0" fontId="39" fillId="15" borderId="23" xfId="0" applyFont="1" applyFill="1" applyBorder="1" applyAlignment="1">
      <alignment horizontal="center" vertical="center" wrapText="1" readingOrder="1"/>
    </xf>
    <xf numFmtId="0" fontId="39" fillId="15" borderId="24" xfId="0" applyFont="1" applyFill="1" applyBorder="1" applyAlignment="1">
      <alignment horizontal="center" vertical="center" wrapText="1" readingOrder="1"/>
    </xf>
    <xf numFmtId="0" fontId="39" fillId="15" borderId="35"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32" xfId="0" applyFont="1" applyFill="1" applyBorder="1" applyAlignment="1">
      <alignment horizontal="center" vertical="center" wrapText="1" readingOrder="1"/>
    </xf>
    <xf numFmtId="0" fontId="36" fillId="15" borderId="33" xfId="0" applyFont="1" applyFill="1" applyBorder="1" applyAlignment="1">
      <alignment horizontal="center" vertical="center" wrapText="1" readingOrder="1"/>
    </xf>
    <xf numFmtId="0" fontId="36" fillId="3" borderId="30" xfId="0"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6" fillId="3" borderId="22" xfId="0"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6" fillId="3" borderId="27"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68">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329712</xdr:colOff>
      <xdr:row>0</xdr:row>
      <xdr:rowOff>0</xdr:rowOff>
    </xdr:from>
    <xdr:to>
      <xdr:col>4</xdr:col>
      <xdr:colOff>1108336</xdr:colOff>
      <xdr:row>4</xdr:row>
      <xdr:rowOff>34992</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10962" y="0"/>
          <a:ext cx="778624" cy="804319"/>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0" zoomScale="130" zoomScaleNormal="130" workbookViewId="0">
      <selection activeCell="C25" sqref="C25:D25"/>
    </sheetView>
  </sheetViews>
  <sheetFormatPr baseColWidth="10" defaultColWidth="11.42578125" defaultRowHeight="15" x14ac:dyDescent="0.25"/>
  <cols>
    <col min="1" max="1" width="2.85546875" style="69" customWidth="1"/>
    <col min="2" max="3" width="24.5703125" style="69" customWidth="1"/>
    <col min="4" max="4" width="16" style="69" customWidth="1"/>
    <col min="5" max="5" width="24.5703125" style="69" customWidth="1"/>
    <col min="6" max="6" width="27.5703125" style="69" customWidth="1"/>
    <col min="7" max="8" width="24.5703125" style="69" customWidth="1"/>
    <col min="9" max="16384" width="11.42578125" style="69"/>
  </cols>
  <sheetData>
    <row r="1" spans="2:8" ht="15.75" thickBot="1" x14ac:dyDescent="0.3"/>
    <row r="2" spans="2:8" ht="18" x14ac:dyDescent="0.25">
      <c r="B2" s="145" t="s">
        <v>0</v>
      </c>
      <c r="C2" s="146"/>
      <c r="D2" s="146"/>
      <c r="E2" s="146"/>
      <c r="F2" s="146"/>
      <c r="G2" s="146"/>
      <c r="H2" s="147"/>
    </row>
    <row r="3" spans="2:8" x14ac:dyDescent="0.25">
      <c r="B3" s="70"/>
      <c r="C3" s="71"/>
      <c r="D3" s="71"/>
      <c r="E3" s="71"/>
      <c r="F3" s="71"/>
      <c r="G3" s="71"/>
      <c r="H3" s="72"/>
    </row>
    <row r="4" spans="2:8" ht="63" customHeight="1" x14ac:dyDescent="0.25">
      <c r="B4" s="148" t="s">
        <v>1</v>
      </c>
      <c r="C4" s="149"/>
      <c r="D4" s="149"/>
      <c r="E4" s="149"/>
      <c r="F4" s="149"/>
      <c r="G4" s="149"/>
      <c r="H4" s="150"/>
    </row>
    <row r="5" spans="2:8" ht="63" customHeight="1" x14ac:dyDescent="0.25">
      <c r="B5" s="151"/>
      <c r="C5" s="152"/>
      <c r="D5" s="152"/>
      <c r="E5" s="152"/>
      <c r="F5" s="152"/>
      <c r="G5" s="152"/>
      <c r="H5" s="153"/>
    </row>
    <row r="6" spans="2:8" ht="16.5" x14ac:dyDescent="0.25">
      <c r="B6" s="154" t="s">
        <v>2</v>
      </c>
      <c r="C6" s="155"/>
      <c r="D6" s="155"/>
      <c r="E6" s="155"/>
      <c r="F6" s="155"/>
      <c r="G6" s="155"/>
      <c r="H6" s="156"/>
    </row>
    <row r="7" spans="2:8" ht="95.25" customHeight="1" x14ac:dyDescent="0.25">
      <c r="B7" s="164" t="s">
        <v>3</v>
      </c>
      <c r="C7" s="165"/>
      <c r="D7" s="165"/>
      <c r="E7" s="165"/>
      <c r="F7" s="165"/>
      <c r="G7" s="165"/>
      <c r="H7" s="166"/>
    </row>
    <row r="8" spans="2:8" ht="16.5" x14ac:dyDescent="0.25">
      <c r="B8" s="106"/>
      <c r="C8" s="107"/>
      <c r="D8" s="107"/>
      <c r="E8" s="107"/>
      <c r="F8" s="107"/>
      <c r="G8" s="107"/>
      <c r="H8" s="108"/>
    </row>
    <row r="9" spans="2:8" ht="16.5" customHeight="1" x14ac:dyDescent="0.25">
      <c r="B9" s="157" t="s">
        <v>4</v>
      </c>
      <c r="C9" s="158"/>
      <c r="D9" s="158"/>
      <c r="E9" s="158"/>
      <c r="F9" s="158"/>
      <c r="G9" s="158"/>
      <c r="H9" s="159"/>
    </row>
    <row r="10" spans="2:8" ht="44.25" customHeight="1" x14ac:dyDescent="0.25">
      <c r="B10" s="157"/>
      <c r="C10" s="158"/>
      <c r="D10" s="158"/>
      <c r="E10" s="158"/>
      <c r="F10" s="158"/>
      <c r="G10" s="158"/>
      <c r="H10" s="159"/>
    </row>
    <row r="11" spans="2:8" ht="15.75" thickBot="1" x14ac:dyDescent="0.3">
      <c r="B11" s="95"/>
      <c r="C11" s="98"/>
      <c r="D11" s="103"/>
      <c r="E11" s="104"/>
      <c r="F11" s="104"/>
      <c r="G11" s="105"/>
      <c r="H11" s="99"/>
    </row>
    <row r="12" spans="2:8" ht="15.75" thickTop="1" x14ac:dyDescent="0.25">
      <c r="B12" s="95"/>
      <c r="C12" s="160" t="s">
        <v>5</v>
      </c>
      <c r="D12" s="161"/>
      <c r="E12" s="162" t="s">
        <v>6</v>
      </c>
      <c r="F12" s="163"/>
      <c r="G12" s="98"/>
      <c r="H12" s="99"/>
    </row>
    <row r="13" spans="2:8" ht="35.25" customHeight="1" x14ac:dyDescent="0.25">
      <c r="B13" s="95"/>
      <c r="C13" s="167" t="s">
        <v>7</v>
      </c>
      <c r="D13" s="168"/>
      <c r="E13" s="169" t="s">
        <v>8</v>
      </c>
      <c r="F13" s="170"/>
      <c r="G13" s="98"/>
      <c r="H13" s="99"/>
    </row>
    <row r="14" spans="2:8" ht="17.25" customHeight="1" x14ac:dyDescent="0.25">
      <c r="B14" s="95"/>
      <c r="C14" s="167" t="s">
        <v>9</v>
      </c>
      <c r="D14" s="168"/>
      <c r="E14" s="169" t="s">
        <v>10</v>
      </c>
      <c r="F14" s="170"/>
      <c r="G14" s="98"/>
      <c r="H14" s="99"/>
    </row>
    <row r="15" spans="2:8" ht="19.5" customHeight="1" x14ac:dyDescent="0.25">
      <c r="B15" s="95"/>
      <c r="C15" s="167" t="s">
        <v>11</v>
      </c>
      <c r="D15" s="168"/>
      <c r="E15" s="169" t="s">
        <v>12</v>
      </c>
      <c r="F15" s="170"/>
      <c r="G15" s="98"/>
      <c r="H15" s="99"/>
    </row>
    <row r="16" spans="2:8" ht="69.75" customHeight="1" x14ac:dyDescent="0.25">
      <c r="B16" s="95"/>
      <c r="C16" s="167" t="s">
        <v>13</v>
      </c>
      <c r="D16" s="168"/>
      <c r="E16" s="169" t="s">
        <v>14</v>
      </c>
      <c r="F16" s="170"/>
      <c r="G16" s="98"/>
      <c r="H16" s="99"/>
    </row>
    <row r="17" spans="2:8" ht="34.5" customHeight="1" x14ac:dyDescent="0.25">
      <c r="B17" s="95"/>
      <c r="C17" s="171" t="s">
        <v>15</v>
      </c>
      <c r="D17" s="172"/>
      <c r="E17" s="173" t="s">
        <v>16</v>
      </c>
      <c r="F17" s="174"/>
      <c r="G17" s="98"/>
      <c r="H17" s="99"/>
    </row>
    <row r="18" spans="2:8" ht="27.75" customHeight="1" x14ac:dyDescent="0.25">
      <c r="B18" s="95"/>
      <c r="C18" s="171" t="s">
        <v>17</v>
      </c>
      <c r="D18" s="172"/>
      <c r="E18" s="173" t="s">
        <v>18</v>
      </c>
      <c r="F18" s="174"/>
      <c r="G18" s="98"/>
      <c r="H18" s="99"/>
    </row>
    <row r="19" spans="2:8" ht="28.5" customHeight="1" x14ac:dyDescent="0.25">
      <c r="B19" s="95"/>
      <c r="C19" s="171" t="s">
        <v>19</v>
      </c>
      <c r="D19" s="172"/>
      <c r="E19" s="173" t="s">
        <v>20</v>
      </c>
      <c r="F19" s="174"/>
      <c r="G19" s="98"/>
      <c r="H19" s="99"/>
    </row>
    <row r="20" spans="2:8" ht="72.75" customHeight="1" x14ac:dyDescent="0.25">
      <c r="B20" s="95"/>
      <c r="C20" s="171" t="s">
        <v>21</v>
      </c>
      <c r="D20" s="172"/>
      <c r="E20" s="173" t="s">
        <v>22</v>
      </c>
      <c r="F20" s="174"/>
      <c r="G20" s="98"/>
      <c r="H20" s="99"/>
    </row>
    <row r="21" spans="2:8" ht="64.5" customHeight="1" x14ac:dyDescent="0.25">
      <c r="B21" s="95"/>
      <c r="C21" s="171" t="s">
        <v>23</v>
      </c>
      <c r="D21" s="172"/>
      <c r="E21" s="173" t="s">
        <v>24</v>
      </c>
      <c r="F21" s="174"/>
      <c r="G21" s="98"/>
      <c r="H21" s="99"/>
    </row>
    <row r="22" spans="2:8" ht="71.25" customHeight="1" x14ac:dyDescent="0.25">
      <c r="B22" s="95"/>
      <c r="C22" s="171" t="s">
        <v>25</v>
      </c>
      <c r="D22" s="172"/>
      <c r="E22" s="173" t="s">
        <v>26</v>
      </c>
      <c r="F22" s="174"/>
      <c r="G22" s="98"/>
      <c r="H22" s="99"/>
    </row>
    <row r="23" spans="2:8" ht="55.5" customHeight="1" x14ac:dyDescent="0.25">
      <c r="B23" s="95"/>
      <c r="C23" s="178" t="s">
        <v>27</v>
      </c>
      <c r="D23" s="179"/>
      <c r="E23" s="173" t="s">
        <v>28</v>
      </c>
      <c r="F23" s="174"/>
      <c r="G23" s="98"/>
      <c r="H23" s="99"/>
    </row>
    <row r="24" spans="2:8" ht="42" customHeight="1" x14ac:dyDescent="0.25">
      <c r="B24" s="95"/>
      <c r="C24" s="178" t="s">
        <v>29</v>
      </c>
      <c r="D24" s="179"/>
      <c r="E24" s="173" t="s">
        <v>30</v>
      </c>
      <c r="F24" s="174"/>
      <c r="G24" s="98"/>
      <c r="H24" s="99"/>
    </row>
    <row r="25" spans="2:8" ht="59.25" customHeight="1" x14ac:dyDescent="0.25">
      <c r="B25" s="95"/>
      <c r="C25" s="178" t="s">
        <v>31</v>
      </c>
      <c r="D25" s="179"/>
      <c r="E25" s="173" t="s">
        <v>32</v>
      </c>
      <c r="F25" s="174"/>
      <c r="G25" s="98"/>
      <c r="H25" s="99"/>
    </row>
    <row r="26" spans="2:8" ht="23.25" customHeight="1" x14ac:dyDescent="0.25">
      <c r="B26" s="95"/>
      <c r="C26" s="178" t="s">
        <v>33</v>
      </c>
      <c r="D26" s="179"/>
      <c r="E26" s="173" t="s">
        <v>34</v>
      </c>
      <c r="F26" s="174"/>
      <c r="G26" s="98"/>
      <c r="H26" s="99"/>
    </row>
    <row r="27" spans="2:8" ht="30.75" customHeight="1" x14ac:dyDescent="0.25">
      <c r="B27" s="95"/>
      <c r="C27" s="178" t="s">
        <v>35</v>
      </c>
      <c r="D27" s="179"/>
      <c r="E27" s="173" t="s">
        <v>36</v>
      </c>
      <c r="F27" s="174"/>
      <c r="G27" s="98"/>
      <c r="H27" s="99"/>
    </row>
    <row r="28" spans="2:8" ht="35.25" customHeight="1" x14ac:dyDescent="0.25">
      <c r="B28" s="95"/>
      <c r="C28" s="178" t="s">
        <v>37</v>
      </c>
      <c r="D28" s="179"/>
      <c r="E28" s="173" t="s">
        <v>38</v>
      </c>
      <c r="F28" s="174"/>
      <c r="G28" s="98"/>
      <c r="H28" s="99"/>
    </row>
    <row r="29" spans="2:8" ht="33" customHeight="1" x14ac:dyDescent="0.25">
      <c r="B29" s="95"/>
      <c r="C29" s="178" t="s">
        <v>37</v>
      </c>
      <c r="D29" s="179"/>
      <c r="E29" s="173" t="s">
        <v>38</v>
      </c>
      <c r="F29" s="174"/>
      <c r="G29" s="98"/>
      <c r="H29" s="99"/>
    </row>
    <row r="30" spans="2:8" ht="30" customHeight="1" x14ac:dyDescent="0.25">
      <c r="B30" s="95"/>
      <c r="C30" s="178" t="s">
        <v>39</v>
      </c>
      <c r="D30" s="179"/>
      <c r="E30" s="173" t="s">
        <v>40</v>
      </c>
      <c r="F30" s="174"/>
      <c r="G30" s="98"/>
      <c r="H30" s="99"/>
    </row>
    <row r="31" spans="2:8" ht="35.25" customHeight="1" x14ac:dyDescent="0.25">
      <c r="B31" s="95"/>
      <c r="C31" s="178" t="s">
        <v>41</v>
      </c>
      <c r="D31" s="179"/>
      <c r="E31" s="173" t="s">
        <v>42</v>
      </c>
      <c r="F31" s="174"/>
      <c r="G31" s="98"/>
      <c r="H31" s="99"/>
    </row>
    <row r="32" spans="2:8" ht="31.5" customHeight="1" x14ac:dyDescent="0.25">
      <c r="B32" s="95"/>
      <c r="C32" s="178" t="s">
        <v>43</v>
      </c>
      <c r="D32" s="179"/>
      <c r="E32" s="173" t="s">
        <v>44</v>
      </c>
      <c r="F32" s="174"/>
      <c r="G32" s="98"/>
      <c r="H32" s="99"/>
    </row>
    <row r="33" spans="2:8" ht="35.25" customHeight="1" x14ac:dyDescent="0.25">
      <c r="B33" s="95"/>
      <c r="C33" s="178" t="s">
        <v>45</v>
      </c>
      <c r="D33" s="179"/>
      <c r="E33" s="173" t="s">
        <v>46</v>
      </c>
      <c r="F33" s="174"/>
      <c r="G33" s="98"/>
      <c r="H33" s="99"/>
    </row>
    <row r="34" spans="2:8" ht="59.25" customHeight="1" x14ac:dyDescent="0.25">
      <c r="B34" s="95"/>
      <c r="C34" s="178" t="s">
        <v>47</v>
      </c>
      <c r="D34" s="179"/>
      <c r="E34" s="173" t="s">
        <v>48</v>
      </c>
      <c r="F34" s="174"/>
      <c r="G34" s="98"/>
      <c r="H34" s="99"/>
    </row>
    <row r="35" spans="2:8" ht="29.25" customHeight="1" x14ac:dyDescent="0.25">
      <c r="B35" s="95"/>
      <c r="C35" s="178" t="s">
        <v>49</v>
      </c>
      <c r="D35" s="179"/>
      <c r="E35" s="173" t="s">
        <v>50</v>
      </c>
      <c r="F35" s="174"/>
      <c r="G35" s="98"/>
      <c r="H35" s="99"/>
    </row>
    <row r="36" spans="2:8" ht="82.5" customHeight="1" x14ac:dyDescent="0.25">
      <c r="B36" s="95"/>
      <c r="C36" s="178" t="s">
        <v>51</v>
      </c>
      <c r="D36" s="179"/>
      <c r="E36" s="173" t="s">
        <v>52</v>
      </c>
      <c r="F36" s="174"/>
      <c r="G36" s="98"/>
      <c r="H36" s="99"/>
    </row>
    <row r="37" spans="2:8" ht="46.5" customHeight="1" x14ac:dyDescent="0.25">
      <c r="B37" s="95"/>
      <c r="C37" s="178" t="s">
        <v>53</v>
      </c>
      <c r="D37" s="179"/>
      <c r="E37" s="173" t="s">
        <v>54</v>
      </c>
      <c r="F37" s="174"/>
      <c r="G37" s="98"/>
      <c r="H37" s="99"/>
    </row>
    <row r="38" spans="2:8" ht="6.75" customHeight="1" thickBot="1" x14ac:dyDescent="0.3">
      <c r="B38" s="95"/>
      <c r="C38" s="180"/>
      <c r="D38" s="181"/>
      <c r="E38" s="182"/>
      <c r="F38" s="183"/>
      <c r="G38" s="98"/>
      <c r="H38" s="99"/>
    </row>
    <row r="39" spans="2:8" ht="15.75" thickTop="1" x14ac:dyDescent="0.25">
      <c r="B39" s="95"/>
      <c r="C39" s="96"/>
      <c r="D39" s="96"/>
      <c r="E39" s="97"/>
      <c r="F39" s="97"/>
      <c r="G39" s="98"/>
      <c r="H39" s="99"/>
    </row>
    <row r="40" spans="2:8" ht="21" customHeight="1" x14ac:dyDescent="0.25">
      <c r="B40" s="175" t="s">
        <v>55</v>
      </c>
      <c r="C40" s="176"/>
      <c r="D40" s="176"/>
      <c r="E40" s="176"/>
      <c r="F40" s="176"/>
      <c r="G40" s="176"/>
      <c r="H40" s="177"/>
    </row>
    <row r="41" spans="2:8" ht="20.25" customHeight="1" x14ac:dyDescent="0.25">
      <c r="B41" s="175" t="s">
        <v>56</v>
      </c>
      <c r="C41" s="176"/>
      <c r="D41" s="176"/>
      <c r="E41" s="176"/>
      <c r="F41" s="176"/>
      <c r="G41" s="176"/>
      <c r="H41" s="177"/>
    </row>
    <row r="42" spans="2:8" ht="20.25" customHeight="1" x14ac:dyDescent="0.25">
      <c r="B42" s="175" t="s">
        <v>57</v>
      </c>
      <c r="C42" s="176"/>
      <c r="D42" s="176"/>
      <c r="E42" s="176"/>
      <c r="F42" s="176"/>
      <c r="G42" s="176"/>
      <c r="H42" s="177"/>
    </row>
    <row r="43" spans="2:8" ht="20.25" customHeight="1" x14ac:dyDescent="0.25">
      <c r="B43" s="175" t="s">
        <v>58</v>
      </c>
      <c r="C43" s="176"/>
      <c r="D43" s="176"/>
      <c r="E43" s="176"/>
      <c r="F43" s="176"/>
      <c r="G43" s="176"/>
      <c r="H43" s="177"/>
    </row>
    <row r="44" spans="2:8" x14ac:dyDescent="0.25">
      <c r="B44" s="175" t="s">
        <v>59</v>
      </c>
      <c r="C44" s="176"/>
      <c r="D44" s="176"/>
      <c r="E44" s="176"/>
      <c r="F44" s="176"/>
      <c r="G44" s="176"/>
      <c r="H44" s="177"/>
    </row>
    <row r="45" spans="2:8" ht="15.75" thickBot="1" x14ac:dyDescent="0.3">
      <c r="B45" s="100"/>
      <c r="C45" s="101"/>
      <c r="D45" s="101"/>
      <c r="E45" s="101"/>
      <c r="F45" s="101"/>
      <c r="G45" s="101"/>
      <c r="H45" s="102"/>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85546875" style="1" customWidth="1"/>
    <col min="2" max="16384" width="11.42578125" style="1"/>
  </cols>
  <sheetData>
    <row r="3" spans="1:1" x14ac:dyDescent="0.2">
      <c r="A3" s="2" t="s">
        <v>117</v>
      </c>
    </row>
    <row r="4" spans="1:1" x14ac:dyDescent="0.2">
      <c r="A4" s="2" t="s">
        <v>255</v>
      </c>
    </row>
    <row r="5" spans="1:1" x14ac:dyDescent="0.2">
      <c r="A5" s="2" t="s">
        <v>257</v>
      </c>
    </row>
    <row r="6" spans="1:1" x14ac:dyDescent="0.2">
      <c r="A6" s="2" t="s">
        <v>118</v>
      </c>
    </row>
    <row r="7" spans="1:1" x14ac:dyDescent="0.2">
      <c r="A7" s="2" t="s">
        <v>143</v>
      </c>
    </row>
    <row r="8" spans="1:1" x14ac:dyDescent="0.2">
      <c r="A8" s="2" t="s">
        <v>119</v>
      </c>
    </row>
    <row r="9" spans="1:1" x14ac:dyDescent="0.2">
      <c r="A9" s="2" t="s">
        <v>264</v>
      </c>
    </row>
    <row r="10" spans="1:1" x14ac:dyDescent="0.2">
      <c r="A10" s="2" t="s">
        <v>120</v>
      </c>
    </row>
    <row r="11" spans="1:1" x14ac:dyDescent="0.2">
      <c r="A11" s="2" t="s">
        <v>267</v>
      </c>
    </row>
    <row r="12" spans="1:1" x14ac:dyDescent="0.2">
      <c r="A12" s="2" t="s">
        <v>284</v>
      </c>
    </row>
    <row r="13" spans="1:1" x14ac:dyDescent="0.2">
      <c r="A13" s="2" t="s">
        <v>285</v>
      </c>
    </row>
    <row r="14" spans="1:1" x14ac:dyDescent="0.2">
      <c r="A14" s="2" t="s">
        <v>286</v>
      </c>
    </row>
    <row r="16" spans="1:1" x14ac:dyDescent="0.2">
      <c r="A16" s="2" t="s">
        <v>287</v>
      </c>
    </row>
    <row r="17" spans="1:1" x14ac:dyDescent="0.2">
      <c r="A17" s="2" t="s">
        <v>273</v>
      </c>
    </row>
    <row r="18" spans="1:1" x14ac:dyDescent="0.2">
      <c r="A18" s="2" t="s">
        <v>275</v>
      </c>
    </row>
    <row r="20" spans="1:1" x14ac:dyDescent="0.2">
      <c r="A20" s="2" t="s">
        <v>278</v>
      </c>
    </row>
    <row r="21" spans="1:1" x14ac:dyDescent="0.2">
      <c r="A21" s="2" t="s">
        <v>279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U24"/>
  <sheetViews>
    <sheetView showGridLines="0" tabSelected="1" topLeftCell="H17" zoomScale="85" zoomScaleNormal="85" workbookViewId="0">
      <selection activeCell="O27" sqref="O27"/>
    </sheetView>
  </sheetViews>
  <sheetFormatPr baseColWidth="10" defaultColWidth="11.42578125" defaultRowHeight="16.5" x14ac:dyDescent="0.25"/>
  <cols>
    <col min="1" max="1" width="4.5703125" style="126" customWidth="1"/>
    <col min="2" max="2" width="9.5703125" style="126" customWidth="1"/>
    <col min="3" max="3" width="10.85546875" style="126" customWidth="1"/>
    <col min="4" max="4" width="10.7109375" style="126" customWidth="1"/>
    <col min="5" max="5" width="43.28515625" style="126" customWidth="1"/>
    <col min="6" max="6" width="47.5703125" style="126" customWidth="1"/>
    <col min="7" max="7" width="65.7109375" style="126" customWidth="1"/>
    <col min="8" max="8" width="13.85546875" style="126" customWidth="1"/>
    <col min="9" max="9" width="13.140625" style="126" customWidth="1"/>
    <col min="10" max="10" width="12.85546875" style="126" customWidth="1"/>
    <col min="11" max="11" width="14.5703125" style="126" customWidth="1"/>
    <col min="12" max="12" width="16.42578125" style="126" customWidth="1"/>
    <col min="13" max="13" width="6.42578125" style="126" customWidth="1"/>
    <col min="14" max="14" width="27.42578125" style="126" bestFit="1" customWidth="1"/>
    <col min="15" max="15" width="22.28515625" style="126" bestFit="1" customWidth="1"/>
    <col min="16" max="16" width="17.42578125" style="126" hidden="1" customWidth="1"/>
    <col min="17" max="17" width="6.42578125" style="126" hidden="1" customWidth="1"/>
    <col min="18" max="18" width="16" style="126" hidden="1" customWidth="1"/>
    <col min="19" max="19" width="5.85546875" style="126" hidden="1" customWidth="1"/>
    <col min="20" max="20" width="54.140625" style="126" customWidth="1"/>
    <col min="21" max="21" width="37" style="126" customWidth="1"/>
    <col min="22" max="22" width="11.85546875" style="126" hidden="1" customWidth="1"/>
    <col min="23" max="23" width="6.85546875" style="126" hidden="1" customWidth="1"/>
    <col min="24" max="24" width="5" style="126" hidden="1" customWidth="1"/>
    <col min="25" max="25" width="5.42578125" style="126" hidden="1" customWidth="1"/>
    <col min="26" max="26" width="7.140625" style="126" hidden="1" customWidth="1"/>
    <col min="27" max="27" width="6.5703125" style="126" hidden="1" customWidth="1"/>
    <col min="28" max="28" width="7.42578125" style="126" hidden="1" customWidth="1"/>
    <col min="29" max="29" width="10.5703125" style="126" hidden="1" customWidth="1"/>
    <col min="30" max="30" width="8.5703125" style="126" hidden="1" customWidth="1"/>
    <col min="31" max="31" width="10.42578125" style="126" hidden="1" customWidth="1"/>
    <col min="32" max="32" width="9.42578125" style="126" hidden="1" customWidth="1"/>
    <col min="33" max="33" width="9.140625" style="126" hidden="1" customWidth="1"/>
    <col min="34" max="34" width="8.42578125" style="126" hidden="1" customWidth="1"/>
    <col min="35" max="35" width="7.42578125" style="126" hidden="1" customWidth="1"/>
    <col min="36" max="36" width="45" style="126" customWidth="1"/>
    <col min="37" max="37" width="18.85546875" style="126" customWidth="1"/>
    <col min="38" max="38" width="16.85546875" style="126" customWidth="1"/>
    <col min="39" max="39" width="14.85546875" style="126" customWidth="1"/>
    <col min="40" max="40" width="33.85546875" style="126" customWidth="1"/>
    <col min="41" max="41" width="10.140625" style="126" customWidth="1"/>
    <col min="42" max="42" width="10.85546875" style="126" customWidth="1"/>
    <col min="43" max="43" width="58.28515625" style="126" customWidth="1"/>
    <col min="44" max="44" width="20.5703125" style="126" customWidth="1"/>
    <col min="45" max="45" width="15.42578125" style="126" customWidth="1"/>
    <col min="46" max="46" width="67.28515625" style="126" customWidth="1"/>
    <col min="47" max="47" width="17.42578125" style="126" customWidth="1"/>
    <col min="48" max="16384" width="11.42578125" style="126"/>
  </cols>
  <sheetData>
    <row r="1" spans="1:73" ht="38.450000000000003" hidden="1" customHeight="1" x14ac:dyDescent="0.25">
      <c r="A1" s="195" t="s">
        <v>60</v>
      </c>
      <c r="B1" s="196"/>
      <c r="C1" s="196"/>
      <c r="D1" s="196"/>
      <c r="E1" s="202" t="s">
        <v>61</v>
      </c>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202"/>
      <c r="AN1" s="202"/>
      <c r="AO1" s="202"/>
      <c r="AP1" s="202"/>
      <c r="AQ1" s="202"/>
      <c r="AR1" s="202"/>
      <c r="AS1" s="203"/>
      <c r="AT1" s="184" t="s">
        <v>62</v>
      </c>
      <c r="AU1" s="185"/>
    </row>
    <row r="2" spans="1:73" ht="33.6" customHeight="1" x14ac:dyDescent="0.25">
      <c r="A2" s="195"/>
      <c r="B2" s="196"/>
      <c r="C2" s="196"/>
      <c r="D2" s="196"/>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3"/>
      <c r="AT2" s="186" t="s">
        <v>63</v>
      </c>
      <c r="AU2" s="187"/>
    </row>
    <row r="3" spans="1:73" ht="13.7" customHeight="1" x14ac:dyDescent="0.25">
      <c r="A3" s="195"/>
      <c r="B3" s="196"/>
      <c r="C3" s="196"/>
      <c r="D3" s="196"/>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3"/>
      <c r="AT3" s="186" t="s">
        <v>64</v>
      </c>
      <c r="AU3" s="187"/>
    </row>
    <row r="4" spans="1:73" ht="13.7" customHeight="1" x14ac:dyDescent="0.25">
      <c r="A4" s="197"/>
      <c r="B4" s="198"/>
      <c r="C4" s="198"/>
      <c r="D4" s="198"/>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5"/>
      <c r="AT4" s="188" t="s">
        <v>65</v>
      </c>
      <c r="AU4" s="189"/>
    </row>
    <row r="5" spans="1:73" ht="26.25" customHeight="1" x14ac:dyDescent="0.25">
      <c r="A5" s="199" t="s">
        <v>66</v>
      </c>
      <c r="B5" s="200"/>
      <c r="C5" s="191" t="s">
        <v>67</v>
      </c>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3"/>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row>
    <row r="6" spans="1:73" ht="30" customHeight="1" x14ac:dyDescent="0.25">
      <c r="A6" s="199" t="s">
        <v>68</v>
      </c>
      <c r="B6" s="200"/>
      <c r="C6" s="128" t="s">
        <v>69</v>
      </c>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30"/>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row>
    <row r="7" spans="1:73" ht="26.25" customHeight="1" x14ac:dyDescent="0.25">
      <c r="A7" s="199" t="s">
        <v>70</v>
      </c>
      <c r="B7" s="200"/>
      <c r="C7" s="191" t="s">
        <v>71</v>
      </c>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192"/>
      <c r="AN7" s="192"/>
      <c r="AO7" s="192"/>
      <c r="AP7" s="192"/>
      <c r="AQ7" s="192"/>
      <c r="AR7" s="192"/>
      <c r="AS7" s="192"/>
      <c r="AT7" s="192"/>
      <c r="AU7" s="193"/>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row>
    <row r="8" spans="1:73" x14ac:dyDescent="0.25">
      <c r="A8" s="190" t="s">
        <v>72</v>
      </c>
      <c r="B8" s="190"/>
      <c r="C8" s="190"/>
      <c r="D8" s="190"/>
      <c r="E8" s="201"/>
      <c r="F8" s="201"/>
      <c r="G8" s="201"/>
      <c r="H8" s="201"/>
      <c r="I8" s="201"/>
      <c r="J8" s="201"/>
      <c r="K8" s="201"/>
      <c r="L8" s="201" t="s">
        <v>73</v>
      </c>
      <c r="M8" s="201"/>
      <c r="N8" s="201"/>
      <c r="O8" s="201"/>
      <c r="P8" s="201"/>
      <c r="Q8" s="201"/>
      <c r="R8" s="201"/>
      <c r="S8" s="201" t="s">
        <v>74</v>
      </c>
      <c r="T8" s="201"/>
      <c r="U8" s="201"/>
      <c r="V8" s="201"/>
      <c r="W8" s="201"/>
      <c r="X8" s="201"/>
      <c r="Y8" s="201"/>
      <c r="Z8" s="201"/>
      <c r="AA8" s="201"/>
      <c r="AB8" s="201"/>
      <c r="AC8" s="201" t="s">
        <v>75</v>
      </c>
      <c r="AD8" s="201"/>
      <c r="AE8" s="201"/>
      <c r="AF8" s="201"/>
      <c r="AG8" s="201"/>
      <c r="AH8" s="201"/>
      <c r="AI8" s="201"/>
      <c r="AJ8" s="206" t="s">
        <v>76</v>
      </c>
      <c r="AK8" s="207"/>
      <c r="AL8" s="207"/>
      <c r="AM8" s="207"/>
      <c r="AN8" s="207"/>
      <c r="AO8" s="207"/>
      <c r="AP8" s="207"/>
      <c r="AQ8" s="207"/>
      <c r="AR8" s="207"/>
      <c r="AS8" s="207"/>
      <c r="AT8" s="207"/>
      <c r="AU8" s="20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row>
    <row r="9" spans="1:73" ht="16.5" customHeight="1" x14ac:dyDescent="0.25">
      <c r="A9" s="194" t="s">
        <v>77</v>
      </c>
      <c r="B9" s="190" t="s">
        <v>78</v>
      </c>
      <c r="C9" s="190" t="s">
        <v>79</v>
      </c>
      <c r="D9" s="190" t="s">
        <v>15</v>
      </c>
      <c r="E9" s="190" t="s">
        <v>17</v>
      </c>
      <c r="F9" s="190" t="s">
        <v>19</v>
      </c>
      <c r="G9" s="190" t="s">
        <v>21</v>
      </c>
      <c r="H9" s="190" t="s">
        <v>23</v>
      </c>
      <c r="I9" s="190" t="s">
        <v>80</v>
      </c>
      <c r="J9" s="190" t="s">
        <v>81</v>
      </c>
      <c r="K9" s="190" t="s">
        <v>82</v>
      </c>
      <c r="L9" s="190" t="s">
        <v>83</v>
      </c>
      <c r="M9" s="190" t="s">
        <v>84</v>
      </c>
      <c r="N9" s="190" t="s">
        <v>85</v>
      </c>
      <c r="O9" s="190" t="s">
        <v>86</v>
      </c>
      <c r="P9" s="190" t="s">
        <v>87</v>
      </c>
      <c r="Q9" s="190" t="s">
        <v>84</v>
      </c>
      <c r="R9" s="190" t="s">
        <v>29</v>
      </c>
      <c r="S9" s="194" t="s">
        <v>88</v>
      </c>
      <c r="T9" s="190" t="s">
        <v>31</v>
      </c>
      <c r="U9" s="190" t="s">
        <v>89</v>
      </c>
      <c r="V9" s="190" t="s">
        <v>33</v>
      </c>
      <c r="W9" s="190" t="s">
        <v>90</v>
      </c>
      <c r="X9" s="190"/>
      <c r="Y9" s="190"/>
      <c r="Z9" s="190"/>
      <c r="AA9" s="190"/>
      <c r="AB9" s="190"/>
      <c r="AC9" s="194" t="s">
        <v>91</v>
      </c>
      <c r="AD9" s="194" t="s">
        <v>92</v>
      </c>
      <c r="AE9" s="194" t="s">
        <v>84</v>
      </c>
      <c r="AF9" s="194" t="s">
        <v>93</v>
      </c>
      <c r="AG9" s="194" t="s">
        <v>84</v>
      </c>
      <c r="AH9" s="194" t="s">
        <v>94</v>
      </c>
      <c r="AI9" s="194" t="s">
        <v>49</v>
      </c>
      <c r="AJ9" s="190" t="s">
        <v>76</v>
      </c>
      <c r="AK9" s="190" t="s">
        <v>95</v>
      </c>
      <c r="AL9" s="190" t="s">
        <v>96</v>
      </c>
      <c r="AM9" s="190" t="s">
        <v>97</v>
      </c>
      <c r="AN9" s="190" t="s">
        <v>98</v>
      </c>
      <c r="AO9" s="190" t="s">
        <v>53</v>
      </c>
      <c r="AP9" s="190" t="s">
        <v>97</v>
      </c>
      <c r="AQ9" s="190" t="s">
        <v>99</v>
      </c>
      <c r="AR9" s="190" t="s">
        <v>53</v>
      </c>
      <c r="AS9" s="190" t="s">
        <v>97</v>
      </c>
      <c r="AT9" s="190" t="s">
        <v>100</v>
      </c>
      <c r="AU9" s="190" t="s">
        <v>53</v>
      </c>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row>
    <row r="10" spans="1:73" s="132" customFormat="1" ht="29.25" customHeight="1" x14ac:dyDescent="0.25">
      <c r="A10" s="194"/>
      <c r="B10" s="190"/>
      <c r="C10" s="190"/>
      <c r="D10" s="190"/>
      <c r="E10" s="190"/>
      <c r="F10" s="190"/>
      <c r="G10" s="190"/>
      <c r="H10" s="190"/>
      <c r="I10" s="190"/>
      <c r="J10" s="190"/>
      <c r="K10" s="190"/>
      <c r="L10" s="190"/>
      <c r="M10" s="190"/>
      <c r="N10" s="190"/>
      <c r="O10" s="190"/>
      <c r="P10" s="190"/>
      <c r="Q10" s="190"/>
      <c r="R10" s="190"/>
      <c r="S10" s="194"/>
      <c r="T10" s="190"/>
      <c r="U10" s="190"/>
      <c r="V10" s="190"/>
      <c r="W10" s="125" t="s">
        <v>78</v>
      </c>
      <c r="X10" s="125" t="s">
        <v>101</v>
      </c>
      <c r="Y10" s="125" t="s">
        <v>102</v>
      </c>
      <c r="Z10" s="125" t="s">
        <v>103</v>
      </c>
      <c r="AA10" s="125" t="s">
        <v>104</v>
      </c>
      <c r="AB10" s="125" t="s">
        <v>105</v>
      </c>
      <c r="AC10" s="194"/>
      <c r="AD10" s="194"/>
      <c r="AE10" s="194"/>
      <c r="AF10" s="194"/>
      <c r="AG10" s="194"/>
      <c r="AH10" s="194"/>
      <c r="AI10" s="194"/>
      <c r="AJ10" s="190"/>
      <c r="AK10" s="190"/>
      <c r="AL10" s="190"/>
      <c r="AM10" s="190"/>
      <c r="AN10" s="190"/>
      <c r="AO10" s="190"/>
      <c r="AP10" s="190"/>
      <c r="AQ10" s="190"/>
      <c r="AR10" s="190"/>
      <c r="AS10" s="190"/>
      <c r="AT10" s="190"/>
      <c r="AU10" s="190"/>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row>
    <row r="11" spans="1:73" s="132" customFormat="1" ht="9.75" customHeight="1" x14ac:dyDescent="0.25">
      <c r="A11" s="125"/>
      <c r="B11" s="122"/>
      <c r="C11" s="122"/>
      <c r="D11" s="122"/>
      <c r="E11" s="122"/>
      <c r="F11" s="122"/>
      <c r="G11" s="122"/>
      <c r="H11" s="122"/>
      <c r="I11" s="122"/>
      <c r="J11" s="122"/>
      <c r="K11" s="122"/>
      <c r="L11" s="122"/>
      <c r="M11" s="122"/>
      <c r="N11" s="122"/>
      <c r="O11" s="122"/>
      <c r="P11" s="122"/>
      <c r="Q11" s="122"/>
      <c r="R11" s="122"/>
      <c r="S11" s="125"/>
      <c r="T11" s="122"/>
      <c r="U11" s="122"/>
      <c r="V11" s="122"/>
      <c r="W11" s="125"/>
      <c r="X11" s="125"/>
      <c r="Y11" s="125"/>
      <c r="Z11" s="125"/>
      <c r="AA11" s="125"/>
      <c r="AB11" s="125"/>
      <c r="AC11" s="125"/>
      <c r="AD11" s="125"/>
      <c r="AE11" s="125"/>
      <c r="AF11" s="125"/>
      <c r="AG11" s="125"/>
      <c r="AH11" s="125"/>
      <c r="AI11" s="125"/>
      <c r="AJ11" s="122"/>
      <c r="AK11" s="122"/>
      <c r="AL11" s="122"/>
      <c r="AM11" s="122"/>
      <c r="AN11" s="122"/>
      <c r="AO11" s="122"/>
      <c r="AP11" s="122"/>
      <c r="AQ11" s="122"/>
      <c r="AR11" s="122"/>
      <c r="AS11" s="122"/>
      <c r="AT11" s="122"/>
      <c r="AU11" s="122"/>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row>
    <row r="12" spans="1:73" ht="198" customHeight="1" x14ac:dyDescent="0.25">
      <c r="A12" s="133">
        <v>1</v>
      </c>
      <c r="B12" s="133" t="s">
        <v>106</v>
      </c>
      <c r="C12" s="133" t="s">
        <v>107</v>
      </c>
      <c r="D12" s="112" t="s">
        <v>108</v>
      </c>
      <c r="E12" s="112" t="s">
        <v>109</v>
      </c>
      <c r="F12" s="112" t="s">
        <v>110</v>
      </c>
      <c r="G12" s="113" t="s">
        <v>296</v>
      </c>
      <c r="H12" s="112" t="s">
        <v>111</v>
      </c>
      <c r="I12" s="112" t="s">
        <v>112</v>
      </c>
      <c r="J12" s="112" t="s">
        <v>113</v>
      </c>
      <c r="K12" s="112">
        <v>1000</v>
      </c>
      <c r="L12" s="114" t="str">
        <f t="shared" ref="L12:L17" si="0">IF(K12&lt;=0,"",IF(K12&lt;=2,"Muy Baja",IF(K12&lt;=24,"Baja",IF(K12&lt;=500,"Media",IF(K12&lt;=5000,"Alta","Muy Alta")))))</f>
        <v>Alta</v>
      </c>
      <c r="M12" s="110">
        <f t="shared" ref="M12:M17" si="1">IF(L12="","",IF(L12="Muy Baja",0.2,IF(L12="Baja",0.4,IF(L12="Media",0.6,IF(L12="Alta",0.8,IF(L12="Muy Alta",1,))))))</f>
        <v>0.8</v>
      </c>
      <c r="N12" s="115" t="s">
        <v>114</v>
      </c>
      <c r="O12" s="110" t="str">
        <f>IF(NOT(ISERROR(MATCH(N12,'Tabla Impacto'!$B$221:$B$223,0))),'Tabla Impacto'!$F$223&amp;"Por favor no seleccionar los criterios de impacto(Afectación Económica o presupuestal y Pérdida Reputacional)",N12)</f>
        <v xml:space="preserve">     El riesgo afecta la imagen de la entidad con algunos usuarios de relevancia frente al logro de los objetivos</v>
      </c>
      <c r="P12" s="114" t="str">
        <f>IF(OR(O12='Tabla Impacto'!$C$11,O12='Tabla Impacto'!$D$11),"Leve",IF(OR(O12='Tabla Impacto'!$C$12,O12='Tabla Impacto'!$D$12),"Menor",IF(OR(O12='Tabla Impacto'!$C$13,O12='Tabla Impacto'!$D$13),"Moderado",IF(OR(O12='Tabla Impacto'!$C$14,O12='Tabla Impacto'!$D$14),"Mayor",IF(OR(O12='Tabla Impacto'!$C$15,O12='Tabla Impacto'!$D$15),"Catastrófico","")))))</f>
        <v>Moderado</v>
      </c>
      <c r="Q12" s="110">
        <f t="shared" ref="Q12:Q17" si="2">IF(P12="","",IF(P12="Leve",0.2,IF(P12="Menor",0.4,IF(P12="Moderado",0.6,IF(P12="Mayor",0.8,IF(P12="Catastrófico",1,))))))</f>
        <v>0.6</v>
      </c>
      <c r="R12" s="114" t="str">
        <f>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Alto</v>
      </c>
      <c r="S12" s="133">
        <v>1</v>
      </c>
      <c r="T12" s="109" t="s">
        <v>295</v>
      </c>
      <c r="U12" s="109" t="s">
        <v>115</v>
      </c>
      <c r="V12" s="134" t="s">
        <v>116</v>
      </c>
      <c r="W12" s="135" t="s">
        <v>117</v>
      </c>
      <c r="X12" s="135" t="s">
        <v>118</v>
      </c>
      <c r="Y12" s="110" t="str">
        <f t="shared" ref="Y12:Y17" si="3">IF(AND(W12="Preventivo",X12="Automático"),"50%",IF(AND(W12="Preventivo",X12="Manual"),"40%",IF(AND(W12="Detectivo",X12="Automático"),"40%",IF(AND(W12="Detectivo",X12="Manual"),"30%",IF(AND(W12="Correctivo",X12="Automático"),"35%",IF(AND(W12="Correctivo",X12="Manual"),"25%",""))))))</f>
        <v>50%</v>
      </c>
      <c r="Z12" s="135" t="s">
        <v>119</v>
      </c>
      <c r="AA12" s="135" t="s">
        <v>120</v>
      </c>
      <c r="AB12" s="135" t="s">
        <v>121</v>
      </c>
      <c r="AC12" s="136">
        <f>IFERROR(IF(V12="Probabilidad",(M12-(+M12*Y12)),IF(V12="Impacto",M12,"")),"")</f>
        <v>0.4</v>
      </c>
      <c r="AD12" s="111" t="str">
        <f t="shared" ref="AD12:AD17" si="4">IFERROR(IF(AC12="","",IF(AC12&lt;=0.2,"Muy Baja",IF(AC12&lt;=0.4,"Baja",IF(AC12&lt;=0.6,"Media",IF(AC12&lt;=0.8,"Alta","Muy Alta"))))),"")</f>
        <v>Baja</v>
      </c>
      <c r="AE12" s="110">
        <f t="shared" ref="AE12:AE17" si="5">+AC12</f>
        <v>0.4</v>
      </c>
      <c r="AF12" s="111" t="str">
        <f t="shared" ref="AF12:AF17" si="6">IFERROR(IF(AG12="","",IF(AG12&lt;=0.2,"Leve",IF(AG12&lt;=0.4,"Menor",IF(AG12&lt;=0.6,"Moderado",IF(AG12&lt;=0.8,"Mayor","Catastrófico"))))),"")</f>
        <v>Moderado</v>
      </c>
      <c r="AG12" s="110">
        <f t="shared" ref="AG12:AG17" si="7">IFERROR(IF(V12="Impacto",(Q12-(+Q12*Y12)),IF(V12="Probabilidad",Q12,"")),"")</f>
        <v>0.6</v>
      </c>
      <c r="AH12" s="111" t="str">
        <f t="shared" ref="AH12:AH17" si="8">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Moderado</v>
      </c>
      <c r="AI12" s="135" t="s">
        <v>122</v>
      </c>
      <c r="AJ12" s="112" t="s">
        <v>123</v>
      </c>
      <c r="AK12" s="112" t="s">
        <v>124</v>
      </c>
      <c r="AL12" s="137" t="s">
        <v>288</v>
      </c>
      <c r="AM12" s="140">
        <v>44693</v>
      </c>
      <c r="AN12" s="112" t="s">
        <v>292</v>
      </c>
      <c r="AO12" s="141" t="s">
        <v>279</v>
      </c>
      <c r="AP12" s="140">
        <v>44783</v>
      </c>
      <c r="AQ12" s="112" t="s">
        <v>303</v>
      </c>
      <c r="AR12" s="141" t="s">
        <v>279</v>
      </c>
      <c r="AS12" s="140">
        <v>44873</v>
      </c>
      <c r="AT12" s="112" t="s">
        <v>310</v>
      </c>
      <c r="AU12" s="141" t="s">
        <v>278</v>
      </c>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c r="BR12" s="127"/>
      <c r="BS12" s="127"/>
      <c r="BT12" s="127"/>
      <c r="BU12" s="127"/>
    </row>
    <row r="13" spans="1:73" ht="219" customHeight="1" x14ac:dyDescent="0.25">
      <c r="A13" s="133">
        <v>2</v>
      </c>
      <c r="B13" s="133" t="s">
        <v>125</v>
      </c>
      <c r="C13" s="133" t="s">
        <v>126</v>
      </c>
      <c r="D13" s="112" t="s">
        <v>108</v>
      </c>
      <c r="E13" s="112" t="s">
        <v>127</v>
      </c>
      <c r="F13" s="112" t="s">
        <v>128</v>
      </c>
      <c r="G13" s="113" t="s">
        <v>297</v>
      </c>
      <c r="H13" s="112" t="s">
        <v>129</v>
      </c>
      <c r="I13" s="112" t="s">
        <v>130</v>
      </c>
      <c r="J13" s="112" t="s">
        <v>131</v>
      </c>
      <c r="K13" s="112">
        <v>500</v>
      </c>
      <c r="L13" s="114" t="str">
        <f t="shared" si="0"/>
        <v>Media</v>
      </c>
      <c r="M13" s="110">
        <f t="shared" si="1"/>
        <v>0.6</v>
      </c>
      <c r="N13" s="115" t="s">
        <v>132</v>
      </c>
      <c r="O13" s="110" t="str">
        <f>IF(NOT(ISERROR(MATCH(N13,_xlfn.ANCHORARRAY(#REF!),0))),#REF!&amp;"Por favor no seleccionar los criterios de impacto",N13)</f>
        <v xml:space="preserve">     El riesgo afecta la imagen de de la entidad con efecto publicitario sostenido a nivel de sector administrativo, nivel departamental o municipal</v>
      </c>
      <c r="P13" s="114" t="str">
        <f>IF(OR(O13='Tabla Impacto'!$C$11,O13='Tabla Impacto'!$D$11),"Leve",IF(OR(O13='Tabla Impacto'!$C$12,O13='Tabla Impacto'!$D$12),"Menor",IF(OR(O13='Tabla Impacto'!$C$13,O13='Tabla Impacto'!$D$13),"Moderado",IF(OR(O13='Tabla Impacto'!$C$14,O13='Tabla Impacto'!$D$14),"Mayor",IF(OR(O13='Tabla Impacto'!$C$15,O13='Tabla Impacto'!$D$15),"Catastrófico","")))))</f>
        <v>Mayor</v>
      </c>
      <c r="Q13" s="110">
        <f t="shared" si="2"/>
        <v>0.8</v>
      </c>
      <c r="R13" s="114" t="str">
        <f t="shared" ref="R13:R17" si="9">IF(OR(AND(L13="Muy Baja",P13="Leve"),AND(L13="Muy Baja",P13="Menor"),AND(L13="Baja",P13="Leve")),"Bajo",IF(OR(AND(L13="Muy baja",P13="Moderado"),AND(L13="Baja",P13="Menor"),AND(L13="Baja",P13="Moderado"),AND(L13="Media",P13="Leve"),AND(L13="Media",P13="Menor"),AND(L13="Media",P13="Moderado"),AND(L13="Alta",P13="Leve"),AND(L13="Alta",P13="Menor")),"Moderado",IF(OR(AND(L13="Muy Baja",P13="Mayor"),AND(L13="Baja",P13="Mayor"),AND(L13="Media",P13="Mayor"),AND(L13="Alta",P13="Moderado"),AND(L13="Alta",P13="Mayor"),AND(L13="Muy Alta",P13="Leve"),AND(L13="Muy Alta",P13="Menor"),AND(L13="Muy Alta",P13="Moderado"),AND(L13="Muy Alta",P13="Mayor")),"Alto",IF(OR(AND(L13="Muy Baja",P13="Catastrófico"),AND(L13="Baja",P13="Catastrófico"),AND(L13="Media",P13="Catastrófico"),AND(L13="Alta",P13="Catastrófico"),AND(L13="Muy Alta",P13="Catastrófico")),"Extremo",""))))</f>
        <v>Alto</v>
      </c>
      <c r="S13" s="133">
        <v>2</v>
      </c>
      <c r="T13" s="109" t="s">
        <v>133</v>
      </c>
      <c r="U13" s="109" t="s">
        <v>134</v>
      </c>
      <c r="V13" s="134" t="s">
        <v>116</v>
      </c>
      <c r="W13" s="135" t="s">
        <v>117</v>
      </c>
      <c r="X13" s="135" t="s">
        <v>118</v>
      </c>
      <c r="Y13" s="110" t="str">
        <f t="shared" si="3"/>
        <v>50%</v>
      </c>
      <c r="Z13" s="135" t="s">
        <v>119</v>
      </c>
      <c r="AA13" s="135" t="s">
        <v>120</v>
      </c>
      <c r="AB13" s="135" t="s">
        <v>121</v>
      </c>
      <c r="AC13" s="136">
        <f t="shared" ref="AC13:AC17" si="10">IFERROR(IF(V13="Probabilidad",(M13-(+M13*Y13)),IF(V13="Impacto",M13,"")),"")</f>
        <v>0.3</v>
      </c>
      <c r="AD13" s="111" t="str">
        <f>IFERROR(IF(AC13="","",IF(AC13&lt;=0.2,"Muy Baja",IF(AC13&lt;=0.4,"Baja",IF(AC13&lt;=0.6,"Media",IF(AC13&lt;=0.8,"Alta","Muy Alta"))))),"")</f>
        <v>Baja</v>
      </c>
      <c r="AE13" s="110">
        <f>+AC13</f>
        <v>0.3</v>
      </c>
      <c r="AF13" s="111" t="str">
        <f t="shared" si="6"/>
        <v>Mayor</v>
      </c>
      <c r="AG13" s="110">
        <f t="shared" si="7"/>
        <v>0.8</v>
      </c>
      <c r="AH13" s="111" t="str">
        <f t="shared" si="8"/>
        <v>Alto</v>
      </c>
      <c r="AI13" s="135" t="s">
        <v>122</v>
      </c>
      <c r="AJ13" s="112" t="s">
        <v>135</v>
      </c>
      <c r="AK13" s="112" t="s">
        <v>124</v>
      </c>
      <c r="AL13" s="137" t="s">
        <v>288</v>
      </c>
      <c r="AM13" s="140">
        <v>44693</v>
      </c>
      <c r="AN13" s="112" t="s">
        <v>290</v>
      </c>
      <c r="AO13" s="141" t="s">
        <v>279</v>
      </c>
      <c r="AP13" s="140">
        <v>44783</v>
      </c>
      <c r="AQ13" s="142" t="s">
        <v>304</v>
      </c>
      <c r="AR13" s="141" t="s">
        <v>279</v>
      </c>
      <c r="AS13" s="140">
        <v>44873</v>
      </c>
      <c r="AT13" s="112" t="s">
        <v>311</v>
      </c>
      <c r="AU13" s="141" t="s">
        <v>278</v>
      </c>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row>
    <row r="14" spans="1:73" ht="86.25" customHeight="1" x14ac:dyDescent="0.25">
      <c r="A14" s="133">
        <v>3</v>
      </c>
      <c r="B14" s="133" t="s">
        <v>125</v>
      </c>
      <c r="C14" s="133" t="s">
        <v>107</v>
      </c>
      <c r="D14" s="112" t="s">
        <v>136</v>
      </c>
      <c r="E14" s="112" t="s">
        <v>137</v>
      </c>
      <c r="F14" s="112" t="s">
        <v>138</v>
      </c>
      <c r="G14" s="113" t="s">
        <v>309</v>
      </c>
      <c r="H14" s="112" t="s">
        <v>111</v>
      </c>
      <c r="I14" s="112" t="s">
        <v>112</v>
      </c>
      <c r="J14" s="112" t="s">
        <v>139</v>
      </c>
      <c r="K14" s="112">
        <v>365</v>
      </c>
      <c r="L14" s="114" t="str">
        <f t="shared" si="0"/>
        <v>Media</v>
      </c>
      <c r="M14" s="110">
        <f t="shared" si="1"/>
        <v>0.6</v>
      </c>
      <c r="N14" s="115" t="s">
        <v>140</v>
      </c>
      <c r="O14" s="110" t="str">
        <f>IF(NOT(ISERROR(MATCH(N14,_xlfn.ANCHORARRAY(#REF!),0))),#REF!&amp;"Por favor no seleccionar los criterios de impacto",N14)</f>
        <v xml:space="preserve">     El riesgo afecta la imagen de la entidad a nivel nacional, con efecto publicitarios sostenible a nivel país</v>
      </c>
      <c r="P14" s="114" t="str">
        <f>IF(OR(O14='Tabla Impacto'!$C$11,O14='Tabla Impacto'!$D$11),"Leve",IF(OR(O14='Tabla Impacto'!$C$12,O14='Tabla Impacto'!$D$12),"Menor",IF(OR(O14='Tabla Impacto'!$C$13,O14='Tabla Impacto'!$D$13),"Moderado",IF(OR(O14='Tabla Impacto'!$C$14,O14='Tabla Impacto'!$D$14),"Mayor",IF(OR(O14='Tabla Impacto'!$C$15,O14='Tabla Impacto'!$D$15),"Catastrófico","")))))</f>
        <v>Catastrófico</v>
      </c>
      <c r="Q14" s="110">
        <f t="shared" si="2"/>
        <v>1</v>
      </c>
      <c r="R14" s="114" t="str">
        <f t="shared" si="9"/>
        <v>Extremo</v>
      </c>
      <c r="S14" s="133">
        <v>3</v>
      </c>
      <c r="T14" s="109" t="s">
        <v>141</v>
      </c>
      <c r="U14" s="109" t="s">
        <v>142</v>
      </c>
      <c r="V14" s="134" t="s">
        <v>116</v>
      </c>
      <c r="W14" s="135" t="s">
        <v>117</v>
      </c>
      <c r="X14" s="135" t="s">
        <v>143</v>
      </c>
      <c r="Y14" s="110" t="str">
        <f t="shared" si="3"/>
        <v>40%</v>
      </c>
      <c r="Z14" s="135" t="s">
        <v>119</v>
      </c>
      <c r="AA14" s="135" t="s">
        <v>120</v>
      </c>
      <c r="AB14" s="135" t="s">
        <v>121</v>
      </c>
      <c r="AC14" s="136">
        <f t="shared" si="10"/>
        <v>0.36</v>
      </c>
      <c r="AD14" s="111" t="str">
        <f t="shared" si="4"/>
        <v>Baja</v>
      </c>
      <c r="AE14" s="110">
        <f t="shared" si="5"/>
        <v>0.36</v>
      </c>
      <c r="AF14" s="111" t="str">
        <f t="shared" si="6"/>
        <v>Catastrófico</v>
      </c>
      <c r="AG14" s="110">
        <f t="shared" si="7"/>
        <v>1</v>
      </c>
      <c r="AH14" s="111" t="str">
        <f t="shared" si="8"/>
        <v>Extremo</v>
      </c>
      <c r="AI14" s="135" t="s">
        <v>122</v>
      </c>
      <c r="AJ14" s="112" t="s">
        <v>144</v>
      </c>
      <c r="AK14" s="112" t="s">
        <v>124</v>
      </c>
      <c r="AL14" s="137" t="s">
        <v>288</v>
      </c>
      <c r="AM14" s="140">
        <v>44693</v>
      </c>
      <c r="AN14" s="112" t="s">
        <v>291</v>
      </c>
      <c r="AO14" s="141" t="s">
        <v>279</v>
      </c>
      <c r="AP14" s="140">
        <v>44783</v>
      </c>
      <c r="AQ14" s="112" t="s">
        <v>305</v>
      </c>
      <c r="AR14" s="141" t="s">
        <v>279</v>
      </c>
      <c r="AS14" s="140">
        <v>44873</v>
      </c>
      <c r="AT14" s="112" t="s">
        <v>312</v>
      </c>
      <c r="AU14" s="141" t="s">
        <v>278</v>
      </c>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row>
    <row r="15" spans="1:73" ht="105" customHeight="1" x14ac:dyDescent="0.25">
      <c r="A15" s="133">
        <v>4</v>
      </c>
      <c r="B15" s="133" t="s">
        <v>106</v>
      </c>
      <c r="C15" s="133" t="s">
        <v>107</v>
      </c>
      <c r="D15" s="112" t="s">
        <v>108</v>
      </c>
      <c r="E15" s="112" t="s">
        <v>145</v>
      </c>
      <c r="F15" s="112" t="s">
        <v>146</v>
      </c>
      <c r="G15" s="113" t="s">
        <v>298</v>
      </c>
      <c r="H15" s="112" t="s">
        <v>111</v>
      </c>
      <c r="I15" s="112" t="s">
        <v>112</v>
      </c>
      <c r="J15" s="112" t="s">
        <v>113</v>
      </c>
      <c r="K15" s="112">
        <v>365</v>
      </c>
      <c r="L15" s="114" t="str">
        <f t="shared" si="0"/>
        <v>Media</v>
      </c>
      <c r="M15" s="110">
        <f t="shared" si="1"/>
        <v>0.6</v>
      </c>
      <c r="N15" s="115" t="s">
        <v>114</v>
      </c>
      <c r="O15" s="110" t="str">
        <f>IF(NOT(ISERROR(MATCH(N15,_xlfn.ANCHORARRAY(#REF!),0))),#REF!&amp;"Por favor no seleccionar los criterios de impacto",N15)</f>
        <v xml:space="preserve">     El riesgo afecta la imagen de la entidad con algunos usuarios de relevancia frente al logro de los objetivos</v>
      </c>
      <c r="P15" s="114" t="str">
        <f>IF(OR(O15='Tabla Impacto'!$C$11,O15='Tabla Impacto'!$D$11),"Leve",IF(OR(O15='Tabla Impacto'!$C$12,O15='Tabla Impacto'!$D$12),"Menor",IF(OR(O15='Tabla Impacto'!$C$13,O15='Tabla Impacto'!$D$13),"Moderado",IF(OR(O15='Tabla Impacto'!$C$14,O15='Tabla Impacto'!$D$14),"Mayor",IF(OR(O15='Tabla Impacto'!$C$15,O15='Tabla Impacto'!$D$15),"Catastrófico","")))))</f>
        <v>Moderado</v>
      </c>
      <c r="Q15" s="110">
        <f t="shared" si="2"/>
        <v>0.6</v>
      </c>
      <c r="R15" s="114" t="str">
        <f t="shared" si="9"/>
        <v>Moderado</v>
      </c>
      <c r="S15" s="133">
        <v>4</v>
      </c>
      <c r="T15" s="109" t="s">
        <v>147</v>
      </c>
      <c r="U15" s="109" t="s">
        <v>148</v>
      </c>
      <c r="V15" s="134" t="s">
        <v>116</v>
      </c>
      <c r="W15" s="135" t="s">
        <v>117</v>
      </c>
      <c r="X15" s="135" t="s">
        <v>143</v>
      </c>
      <c r="Y15" s="110" t="str">
        <f t="shared" si="3"/>
        <v>40%</v>
      </c>
      <c r="Z15" s="135" t="s">
        <v>119</v>
      </c>
      <c r="AA15" s="135" t="s">
        <v>120</v>
      </c>
      <c r="AB15" s="135" t="s">
        <v>121</v>
      </c>
      <c r="AC15" s="136">
        <f t="shared" si="10"/>
        <v>0.36</v>
      </c>
      <c r="AD15" s="111" t="str">
        <f t="shared" si="4"/>
        <v>Baja</v>
      </c>
      <c r="AE15" s="110">
        <f t="shared" si="5"/>
        <v>0.36</v>
      </c>
      <c r="AF15" s="111" t="str">
        <f t="shared" si="6"/>
        <v>Moderado</v>
      </c>
      <c r="AG15" s="110">
        <f t="shared" si="7"/>
        <v>0.6</v>
      </c>
      <c r="AH15" s="111" t="str">
        <f t="shared" si="8"/>
        <v>Moderado</v>
      </c>
      <c r="AI15" s="135" t="s">
        <v>122</v>
      </c>
      <c r="AJ15" s="112" t="s">
        <v>149</v>
      </c>
      <c r="AK15" s="112" t="s">
        <v>124</v>
      </c>
      <c r="AL15" s="137" t="s">
        <v>288</v>
      </c>
      <c r="AM15" s="140">
        <v>44693</v>
      </c>
      <c r="AN15" s="112" t="s">
        <v>293</v>
      </c>
      <c r="AO15" s="141" t="s">
        <v>279</v>
      </c>
      <c r="AP15" s="140">
        <v>44783</v>
      </c>
      <c r="AQ15" s="112" t="s">
        <v>308</v>
      </c>
      <c r="AR15" s="141" t="s">
        <v>279</v>
      </c>
      <c r="AS15" s="140">
        <v>44873</v>
      </c>
      <c r="AT15" s="112" t="s">
        <v>313</v>
      </c>
      <c r="AU15" s="141" t="s">
        <v>278</v>
      </c>
      <c r="AV15" s="127"/>
      <c r="AW15" s="127"/>
      <c r="AX15" s="127"/>
      <c r="AY15" s="127"/>
      <c r="AZ15" s="127"/>
      <c r="BA15" s="127"/>
      <c r="BB15" s="127"/>
      <c r="BC15" s="127"/>
      <c r="BD15" s="127"/>
      <c r="BE15" s="127"/>
      <c r="BF15" s="127"/>
      <c r="BG15" s="127"/>
      <c r="BH15" s="127"/>
      <c r="BI15" s="127"/>
      <c r="BJ15" s="127"/>
      <c r="BK15" s="127"/>
      <c r="BL15" s="127"/>
      <c r="BM15" s="127"/>
      <c r="BN15" s="127"/>
      <c r="BO15" s="127"/>
      <c r="BP15" s="127"/>
      <c r="BQ15" s="127"/>
      <c r="BR15" s="127"/>
      <c r="BS15" s="127"/>
      <c r="BT15" s="127"/>
      <c r="BU15" s="127"/>
    </row>
    <row r="16" spans="1:73" ht="133.5" customHeight="1" x14ac:dyDescent="0.25">
      <c r="A16" s="133">
        <v>5</v>
      </c>
      <c r="B16" s="133" t="s">
        <v>150</v>
      </c>
      <c r="C16" s="133" t="s">
        <v>151</v>
      </c>
      <c r="D16" s="112" t="s">
        <v>108</v>
      </c>
      <c r="E16" s="112" t="s">
        <v>152</v>
      </c>
      <c r="F16" s="112" t="s">
        <v>153</v>
      </c>
      <c r="G16" s="143" t="s">
        <v>154</v>
      </c>
      <c r="H16" s="112" t="s">
        <v>129</v>
      </c>
      <c r="I16" s="112" t="s">
        <v>155</v>
      </c>
      <c r="J16" s="112" t="s">
        <v>155</v>
      </c>
      <c r="K16" s="112">
        <v>365</v>
      </c>
      <c r="L16" s="114" t="str">
        <f t="shared" si="0"/>
        <v>Media</v>
      </c>
      <c r="M16" s="110">
        <f t="shared" si="1"/>
        <v>0.6</v>
      </c>
      <c r="N16" s="115" t="s">
        <v>114</v>
      </c>
      <c r="O16" s="110" t="str">
        <f>IF(NOT(ISERROR(MATCH(N16,_xlfn.ANCHORARRAY(#REF!),0))),#REF!&amp;"Por favor no seleccionar los criterios de impacto",N16)</f>
        <v xml:space="preserve">     El riesgo afecta la imagen de la entidad con algunos usuarios de relevancia frente al logro de los objetivos</v>
      </c>
      <c r="P16" s="114" t="str">
        <f>IF(OR(O16='Tabla Impacto'!$C$11,O16='Tabla Impacto'!$D$11),"Leve",IF(OR(O16='Tabla Impacto'!$C$12,O16='Tabla Impacto'!$D$12),"Menor",IF(OR(O16='Tabla Impacto'!$C$13,O16='Tabla Impacto'!$D$13),"Moderado",IF(OR(O16='Tabla Impacto'!$C$14,O16='Tabla Impacto'!$D$14),"Mayor",IF(OR(O16='Tabla Impacto'!$C$15,O16='Tabla Impacto'!$D$15),"Catastrófico","")))))</f>
        <v>Moderado</v>
      </c>
      <c r="Q16" s="110">
        <f t="shared" si="2"/>
        <v>0.6</v>
      </c>
      <c r="R16" s="114" t="str">
        <f t="shared" si="9"/>
        <v>Moderado</v>
      </c>
      <c r="S16" s="133">
        <v>5</v>
      </c>
      <c r="T16" s="109" t="s">
        <v>301</v>
      </c>
      <c r="U16" s="109" t="s">
        <v>302</v>
      </c>
      <c r="V16" s="134" t="s">
        <v>116</v>
      </c>
      <c r="W16" s="135" t="s">
        <v>117</v>
      </c>
      <c r="X16" s="135" t="s">
        <v>143</v>
      </c>
      <c r="Y16" s="110" t="str">
        <f t="shared" si="3"/>
        <v>40%</v>
      </c>
      <c r="Z16" s="135" t="s">
        <v>119</v>
      </c>
      <c r="AA16" s="135" t="s">
        <v>120</v>
      </c>
      <c r="AB16" s="135" t="s">
        <v>121</v>
      </c>
      <c r="AC16" s="136">
        <f t="shared" si="10"/>
        <v>0.36</v>
      </c>
      <c r="AD16" s="111" t="str">
        <f t="shared" si="4"/>
        <v>Baja</v>
      </c>
      <c r="AE16" s="110">
        <f t="shared" si="5"/>
        <v>0.36</v>
      </c>
      <c r="AF16" s="111" t="str">
        <f t="shared" si="6"/>
        <v>Moderado</v>
      </c>
      <c r="AG16" s="110">
        <f t="shared" si="7"/>
        <v>0.6</v>
      </c>
      <c r="AH16" s="111" t="str">
        <f t="shared" si="8"/>
        <v>Moderado</v>
      </c>
      <c r="AI16" s="135" t="s">
        <v>122</v>
      </c>
      <c r="AJ16" s="112" t="s">
        <v>156</v>
      </c>
      <c r="AK16" s="112" t="s">
        <v>157</v>
      </c>
      <c r="AL16" s="137" t="s">
        <v>288</v>
      </c>
      <c r="AM16" s="140">
        <v>44693</v>
      </c>
      <c r="AN16" s="112" t="s">
        <v>289</v>
      </c>
      <c r="AO16" s="141" t="s">
        <v>278</v>
      </c>
      <c r="AP16" s="140">
        <v>44783</v>
      </c>
      <c r="AQ16" s="112" t="s">
        <v>306</v>
      </c>
      <c r="AR16" s="141" t="s">
        <v>279</v>
      </c>
      <c r="AS16" s="140">
        <v>44873</v>
      </c>
      <c r="AT16" s="112" t="s">
        <v>314</v>
      </c>
      <c r="AU16" s="141" t="s">
        <v>278</v>
      </c>
      <c r="AV16" s="127"/>
      <c r="AW16" s="127"/>
      <c r="AX16" s="127"/>
      <c r="AY16" s="127"/>
      <c r="AZ16" s="127"/>
      <c r="BA16" s="127"/>
      <c r="BB16" s="127"/>
      <c r="BC16" s="127"/>
      <c r="BD16" s="127"/>
      <c r="BE16" s="127"/>
      <c r="BF16" s="127"/>
      <c r="BG16" s="127"/>
      <c r="BH16" s="127"/>
      <c r="BI16" s="127"/>
      <c r="BJ16" s="127"/>
      <c r="BK16" s="127"/>
      <c r="BL16" s="127"/>
      <c r="BM16" s="127"/>
      <c r="BN16" s="127"/>
      <c r="BO16" s="127"/>
      <c r="BP16" s="127"/>
      <c r="BQ16" s="127"/>
      <c r="BR16" s="127"/>
      <c r="BS16" s="127"/>
      <c r="BT16" s="127"/>
      <c r="BU16" s="127"/>
    </row>
    <row r="17" spans="1:73" ht="123" customHeight="1" x14ac:dyDescent="0.25">
      <c r="A17" s="144">
        <v>6</v>
      </c>
      <c r="B17" s="144" t="s">
        <v>158</v>
      </c>
      <c r="C17" s="144" t="s">
        <v>126</v>
      </c>
      <c r="D17" s="141" t="s">
        <v>136</v>
      </c>
      <c r="E17" s="141" t="s">
        <v>159</v>
      </c>
      <c r="F17" s="141" t="s">
        <v>160</v>
      </c>
      <c r="G17" s="143" t="s">
        <v>161</v>
      </c>
      <c r="H17" s="112" t="s">
        <v>162</v>
      </c>
      <c r="I17" s="112" t="s">
        <v>155</v>
      </c>
      <c r="J17" s="112" t="s">
        <v>155</v>
      </c>
      <c r="K17" s="112">
        <v>365</v>
      </c>
      <c r="L17" s="114" t="str">
        <f t="shared" si="0"/>
        <v>Media</v>
      </c>
      <c r="M17" s="110">
        <f t="shared" si="1"/>
        <v>0.6</v>
      </c>
      <c r="N17" s="115" t="s">
        <v>140</v>
      </c>
      <c r="O17" s="110" t="str">
        <f>IF(NOT(ISERROR(MATCH(N17,_xlfn.ANCHORARRAY(#REF!),0))),#REF!&amp;"Por favor no seleccionar los criterios de impacto",N17)</f>
        <v xml:space="preserve">     El riesgo afecta la imagen de la entidad a nivel nacional, con efecto publicitarios sostenible a nivel país</v>
      </c>
      <c r="P17" s="114" t="str">
        <f>IF(OR(O17='Tabla Impacto'!$C$11,O17='Tabla Impacto'!$D$11),"Leve",IF(OR(O17='Tabla Impacto'!$C$12,O17='Tabla Impacto'!$D$12),"Menor",IF(OR(O17='Tabla Impacto'!$C$13,O17='Tabla Impacto'!$D$13),"Moderado",IF(OR(O17='Tabla Impacto'!$C$14,O17='Tabla Impacto'!$D$14),"Mayor",IF(OR(O17='Tabla Impacto'!$C$15,O17='Tabla Impacto'!$D$15),"Catastrófico","")))))</f>
        <v>Catastrófico</v>
      </c>
      <c r="Q17" s="110">
        <f t="shared" si="2"/>
        <v>1</v>
      </c>
      <c r="R17" s="114" t="str">
        <f t="shared" si="9"/>
        <v>Extremo</v>
      </c>
      <c r="S17" s="133">
        <v>6</v>
      </c>
      <c r="T17" s="109" t="s">
        <v>299</v>
      </c>
      <c r="U17" s="109" t="s">
        <v>300</v>
      </c>
      <c r="V17" s="134" t="s">
        <v>116</v>
      </c>
      <c r="W17" s="135" t="s">
        <v>117</v>
      </c>
      <c r="X17" s="135" t="s">
        <v>143</v>
      </c>
      <c r="Y17" s="110" t="str">
        <f t="shared" si="3"/>
        <v>40%</v>
      </c>
      <c r="Z17" s="135" t="s">
        <v>119</v>
      </c>
      <c r="AA17" s="135" t="s">
        <v>120</v>
      </c>
      <c r="AB17" s="135" t="s">
        <v>121</v>
      </c>
      <c r="AC17" s="136">
        <f t="shared" si="10"/>
        <v>0.36</v>
      </c>
      <c r="AD17" s="111" t="str">
        <f t="shared" si="4"/>
        <v>Baja</v>
      </c>
      <c r="AE17" s="110">
        <f t="shared" si="5"/>
        <v>0.36</v>
      </c>
      <c r="AF17" s="111" t="str">
        <f t="shared" si="6"/>
        <v>Catastrófico</v>
      </c>
      <c r="AG17" s="110">
        <f t="shared" si="7"/>
        <v>1</v>
      </c>
      <c r="AH17" s="111" t="str">
        <f t="shared" si="8"/>
        <v>Extremo</v>
      </c>
      <c r="AI17" s="135" t="s">
        <v>122</v>
      </c>
      <c r="AJ17" s="112" t="s">
        <v>163</v>
      </c>
      <c r="AK17" s="112" t="s">
        <v>157</v>
      </c>
      <c r="AL17" s="137" t="s">
        <v>288</v>
      </c>
      <c r="AM17" s="140">
        <v>44693</v>
      </c>
      <c r="AN17" s="112" t="s">
        <v>294</v>
      </c>
      <c r="AO17" s="141" t="s">
        <v>278</v>
      </c>
      <c r="AP17" s="140">
        <v>44783</v>
      </c>
      <c r="AQ17" s="112" t="s">
        <v>307</v>
      </c>
      <c r="AR17" s="141" t="s">
        <v>279</v>
      </c>
      <c r="AS17" s="140">
        <v>44873</v>
      </c>
      <c r="AT17" s="112" t="s">
        <v>315</v>
      </c>
      <c r="AU17" s="141" t="s">
        <v>278</v>
      </c>
      <c r="AV17" s="127"/>
      <c r="AW17" s="127"/>
      <c r="AX17" s="127"/>
      <c r="AY17" s="127"/>
      <c r="AZ17" s="127"/>
      <c r="BA17" s="127"/>
      <c r="BB17" s="127"/>
      <c r="BC17" s="127"/>
      <c r="BD17" s="127"/>
      <c r="BE17" s="127"/>
      <c r="BF17" s="127"/>
      <c r="BG17" s="127"/>
      <c r="BH17" s="127"/>
      <c r="BI17" s="127"/>
      <c r="BJ17" s="127"/>
      <c r="BK17" s="127"/>
      <c r="BL17" s="127"/>
      <c r="BM17" s="127"/>
      <c r="BN17" s="127"/>
      <c r="BO17" s="127"/>
      <c r="BP17" s="127"/>
      <c r="BQ17" s="127"/>
      <c r="BR17" s="127"/>
      <c r="BS17" s="127"/>
      <c r="BT17" s="127"/>
      <c r="BU17" s="127"/>
    </row>
    <row r="18" spans="1:73" ht="49.5" customHeight="1" x14ac:dyDescent="0.25">
      <c r="A18" s="138"/>
      <c r="B18" s="121"/>
      <c r="C18" s="121"/>
      <c r="D18" s="213" t="s">
        <v>164</v>
      </c>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5"/>
    </row>
    <row r="20" spans="1:73" x14ac:dyDescent="0.25">
      <c r="A20" s="117"/>
      <c r="B20" s="118"/>
      <c r="C20" s="118"/>
      <c r="D20" s="118"/>
      <c r="E20" s="118"/>
      <c r="F20" s="118"/>
      <c r="G20" s="118"/>
      <c r="L20" s="119"/>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row>
    <row r="21" spans="1:73" ht="18" x14ac:dyDescent="0.25">
      <c r="A21" s="216" t="s">
        <v>165</v>
      </c>
      <c r="B21" s="216"/>
      <c r="C21" s="216"/>
      <c r="D21" s="216"/>
      <c r="E21" s="216"/>
      <c r="F21" s="216"/>
      <c r="G21" s="216"/>
      <c r="K21" s="210" t="s">
        <v>316</v>
      </c>
      <c r="L21" s="211"/>
      <c r="M21" s="211"/>
      <c r="N21" s="212"/>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row>
    <row r="22" spans="1:73" ht="17.25" thickBot="1" x14ac:dyDescent="0.3">
      <c r="A22" s="116"/>
      <c r="B22" s="116"/>
      <c r="C22" s="116"/>
      <c r="D22" s="116"/>
      <c r="E22" s="116"/>
      <c r="F22" s="116"/>
      <c r="G22" s="116"/>
      <c r="L22" s="116" t="str">
        <f>+IFERROR(VLOOKUP(H22,$H$177:$L$181,3,FALSE)*VLOOKUP(K22,$K$177:$L$181,3,FALSE),"")</f>
        <v/>
      </c>
      <c r="M22" s="116"/>
      <c r="N22" s="116"/>
      <c r="O22" s="116"/>
      <c r="P22" s="116"/>
      <c r="Q22" s="116"/>
      <c r="R22" s="116"/>
      <c r="S22" s="116"/>
      <c r="T22" s="116"/>
      <c r="U22" s="116"/>
      <c r="V22" s="116"/>
      <c r="W22" s="116"/>
      <c r="X22" s="116"/>
      <c r="Y22" s="116"/>
      <c r="Z22" s="116"/>
      <c r="AA22" s="116"/>
      <c r="AB22" s="116"/>
      <c r="AC22" s="116"/>
      <c r="AD22" s="116"/>
      <c r="AE22" s="139"/>
      <c r="AF22" s="139"/>
      <c r="AG22" s="116"/>
      <c r="AH22" s="116"/>
      <c r="AI22" s="116"/>
      <c r="AJ22" s="116"/>
      <c r="AK22" s="116"/>
      <c r="AL22" s="116"/>
      <c r="AM22" s="116"/>
      <c r="AN22" s="116"/>
      <c r="AO22" s="116"/>
      <c r="AP22" s="116"/>
      <c r="AQ22" s="116"/>
    </row>
    <row r="23" spans="1:73" ht="17.45" customHeight="1" thickTop="1" thickBot="1" x14ac:dyDescent="0.3">
      <c r="A23" s="208" t="s">
        <v>166</v>
      </c>
      <c r="B23" s="208"/>
      <c r="C23" s="208"/>
      <c r="D23" s="208"/>
      <c r="E23" s="208"/>
      <c r="F23" s="208"/>
      <c r="G23" s="124" t="s">
        <v>167</v>
      </c>
      <c r="H23" s="208" t="s">
        <v>168</v>
      </c>
      <c r="I23" s="208"/>
      <c r="J23" s="208"/>
      <c r="K23" s="208"/>
      <c r="L23" s="208"/>
      <c r="M23" s="208"/>
      <c r="N23" s="208"/>
      <c r="O23" s="123"/>
      <c r="P23" s="209" t="s">
        <v>169</v>
      </c>
      <c r="Q23" s="209"/>
      <c r="R23" s="209"/>
      <c r="S23" s="208" t="s">
        <v>170</v>
      </c>
      <c r="T23" s="208"/>
      <c r="U23" s="208"/>
      <c r="V23" s="208"/>
      <c r="W23" s="209">
        <v>1</v>
      </c>
      <c r="X23" s="209"/>
      <c r="Y23" s="209"/>
      <c r="Z23" s="209"/>
      <c r="AA23" s="120"/>
      <c r="AB23" s="120"/>
      <c r="AC23" s="120"/>
      <c r="AD23" s="120"/>
      <c r="AE23" s="120"/>
      <c r="AF23" s="120"/>
      <c r="AG23" s="120"/>
      <c r="AH23" s="120"/>
      <c r="AI23" s="120"/>
      <c r="AJ23" s="120"/>
      <c r="AK23" s="120"/>
      <c r="AL23" s="120"/>
      <c r="AM23" s="120"/>
      <c r="AN23" s="120"/>
      <c r="AO23" s="120"/>
      <c r="AP23" s="120"/>
      <c r="AQ23" s="120"/>
    </row>
    <row r="24" spans="1:73" ht="17.25" thickTop="1" x14ac:dyDescent="0.25"/>
  </sheetData>
  <dataConsolidate/>
  <mergeCells count="66">
    <mergeCell ref="D18:AO18"/>
    <mergeCell ref="A21:G21"/>
    <mergeCell ref="G9:G10"/>
    <mergeCell ref="F9:F10"/>
    <mergeCell ref="E9:E10"/>
    <mergeCell ref="D9:D10"/>
    <mergeCell ref="R9:R10"/>
    <mergeCell ref="N9:N10"/>
    <mergeCell ref="AO9:AO10"/>
    <mergeCell ref="AN9:AN10"/>
    <mergeCell ref="AM9:AM10"/>
    <mergeCell ref="AL9:AL10"/>
    <mergeCell ref="AK9:AK10"/>
    <mergeCell ref="C9:C10"/>
    <mergeCell ref="S9:S10"/>
    <mergeCell ref="S23:V23"/>
    <mergeCell ref="W23:Z23"/>
    <mergeCell ref="A23:F23"/>
    <mergeCell ref="K21:N21"/>
    <mergeCell ref="H23:N23"/>
    <mergeCell ref="P23:R23"/>
    <mergeCell ref="AC8:AI8"/>
    <mergeCell ref="A9:A10"/>
    <mergeCell ref="H9:H10"/>
    <mergeCell ref="W9:AB9"/>
    <mergeCell ref="T9:T10"/>
    <mergeCell ref="O9:O10"/>
    <mergeCell ref="B9:B10"/>
    <mergeCell ref="V9:V10"/>
    <mergeCell ref="E1:AS4"/>
    <mergeCell ref="AP9:AP10"/>
    <mergeCell ref="AQ9:AQ10"/>
    <mergeCell ref="AJ8:AU8"/>
    <mergeCell ref="AR9:AR10"/>
    <mergeCell ref="AS9:AS10"/>
    <mergeCell ref="AT9:AT10"/>
    <mergeCell ref="S8:AB8"/>
    <mergeCell ref="AF9:AF10"/>
    <mergeCell ref="AD9:AD10"/>
    <mergeCell ref="AE9:AE10"/>
    <mergeCell ref="K9:K10"/>
    <mergeCell ref="L9:L10"/>
    <mergeCell ref="M9:M10"/>
    <mergeCell ref="P9:P10"/>
    <mergeCell ref="Q9:Q10"/>
    <mergeCell ref="A5:B5"/>
    <mergeCell ref="A6:B6"/>
    <mergeCell ref="A7:B7"/>
    <mergeCell ref="A8:K8"/>
    <mergeCell ref="L8:R8"/>
    <mergeCell ref="AT1:AU1"/>
    <mergeCell ref="AT2:AU2"/>
    <mergeCell ref="AT3:AU3"/>
    <mergeCell ref="AT4:AU4"/>
    <mergeCell ref="AJ9:AJ10"/>
    <mergeCell ref="C7:AU7"/>
    <mergeCell ref="C5:AU5"/>
    <mergeCell ref="I9:I10"/>
    <mergeCell ref="J9:J10"/>
    <mergeCell ref="AI9:AI10"/>
    <mergeCell ref="AH9:AH10"/>
    <mergeCell ref="AG9:AG10"/>
    <mergeCell ref="AC9:AC10"/>
    <mergeCell ref="U9:U10"/>
    <mergeCell ref="AU9:AU10"/>
    <mergeCell ref="A1:D4"/>
  </mergeCells>
  <conditionalFormatting sqref="L12">
    <cfRule type="cellIs" dxfId="67" priority="365" operator="equal">
      <formula>"Muy Alta"</formula>
    </cfRule>
    <cfRule type="cellIs" dxfId="66" priority="366" operator="equal">
      <formula>"Alta"</formula>
    </cfRule>
    <cfRule type="cellIs" dxfId="65" priority="367" operator="equal">
      <formula>"Media"</formula>
    </cfRule>
    <cfRule type="cellIs" dxfId="64" priority="368" operator="equal">
      <formula>"Baja"</formula>
    </cfRule>
    <cfRule type="cellIs" dxfId="63" priority="369" operator="equal">
      <formula>"Muy Baja"</formula>
    </cfRule>
  </conditionalFormatting>
  <conditionalFormatting sqref="P12">
    <cfRule type="cellIs" dxfId="62" priority="360" operator="equal">
      <formula>"Catastrófico"</formula>
    </cfRule>
    <cfRule type="cellIs" dxfId="61" priority="361" operator="equal">
      <formula>"Mayor"</formula>
    </cfRule>
    <cfRule type="cellIs" dxfId="60" priority="362" operator="equal">
      <formula>"Moderado"</formula>
    </cfRule>
    <cfRule type="cellIs" dxfId="59" priority="363" operator="equal">
      <formula>"Menor"</formula>
    </cfRule>
    <cfRule type="cellIs" dxfId="58" priority="364" operator="equal">
      <formula>"Leve"</formula>
    </cfRule>
  </conditionalFormatting>
  <conditionalFormatting sqref="R12">
    <cfRule type="cellIs" dxfId="57" priority="286" operator="equal">
      <formula>"Extremo"</formula>
    </cfRule>
    <cfRule type="cellIs" dxfId="56" priority="287" operator="equal">
      <formula>"Alto"</formula>
    </cfRule>
    <cfRule type="cellIs" dxfId="55" priority="288" operator="equal">
      <formula>"Moderado"</formula>
    </cfRule>
    <cfRule type="cellIs" dxfId="54" priority="289" operator="equal">
      <formula>"Bajo"</formula>
    </cfRule>
  </conditionalFormatting>
  <conditionalFormatting sqref="AD12">
    <cfRule type="cellIs" dxfId="53" priority="281" operator="equal">
      <formula>"Muy Alta"</formula>
    </cfRule>
    <cfRule type="cellIs" dxfId="52" priority="282" operator="equal">
      <formula>"Alta"</formula>
    </cfRule>
    <cfRule type="cellIs" dxfId="51" priority="283" operator="equal">
      <formula>"Media"</formula>
    </cfRule>
    <cfRule type="cellIs" dxfId="50" priority="284" operator="equal">
      <formula>"Baja"</formula>
    </cfRule>
    <cfRule type="cellIs" dxfId="49" priority="285" operator="equal">
      <formula>"Muy Baja"</formula>
    </cfRule>
  </conditionalFormatting>
  <conditionalFormatting sqref="AF12">
    <cfRule type="cellIs" dxfId="48" priority="276" operator="equal">
      <formula>"Catastrófico"</formula>
    </cfRule>
    <cfRule type="cellIs" dxfId="47" priority="277" operator="equal">
      <formula>"Mayor"</formula>
    </cfRule>
    <cfRule type="cellIs" dxfId="46" priority="278" operator="equal">
      <formula>"Moderado"</formula>
    </cfRule>
    <cfRule type="cellIs" dxfId="45" priority="279" operator="equal">
      <formula>"Menor"</formula>
    </cfRule>
    <cfRule type="cellIs" dxfId="44" priority="280" operator="equal">
      <formula>"Leve"</formula>
    </cfRule>
  </conditionalFormatting>
  <conditionalFormatting sqref="AH12">
    <cfRule type="cellIs" dxfId="43" priority="272" operator="equal">
      <formula>"Extremo"</formula>
    </cfRule>
    <cfRule type="cellIs" dxfId="42" priority="273" operator="equal">
      <formula>"Alto"</formula>
    </cfRule>
    <cfRule type="cellIs" dxfId="41" priority="274" operator="equal">
      <formula>"Moderado"</formula>
    </cfRule>
    <cfRule type="cellIs" dxfId="40" priority="275" operator="equal">
      <formula>"Bajo"</formula>
    </cfRule>
  </conditionalFormatting>
  <conditionalFormatting sqref="O12">
    <cfRule type="containsText" dxfId="39" priority="47" operator="containsText" text="❌">
      <formula>NOT(ISERROR(SEARCH("❌",O12)))</formula>
    </cfRule>
  </conditionalFormatting>
  <conditionalFormatting sqref="L13:L17">
    <cfRule type="cellIs" dxfId="38" priority="37" operator="equal">
      <formula>"Muy Alta"</formula>
    </cfRule>
    <cfRule type="cellIs" dxfId="37" priority="38" operator="equal">
      <formula>"Alta"</formula>
    </cfRule>
    <cfRule type="cellIs" dxfId="36" priority="39" operator="equal">
      <formula>"Media"</formula>
    </cfRule>
    <cfRule type="cellIs" dxfId="35" priority="40" operator="equal">
      <formula>"Baja"</formula>
    </cfRule>
    <cfRule type="cellIs" dxfId="34" priority="41" operator="equal">
      <formula>"Muy Baja"</formula>
    </cfRule>
  </conditionalFormatting>
  <conditionalFormatting sqref="P13:P17">
    <cfRule type="cellIs" dxfId="33" priority="32" operator="equal">
      <formula>"Catastrófico"</formula>
    </cfRule>
    <cfRule type="cellIs" dxfId="32" priority="33" operator="equal">
      <formula>"Mayor"</formula>
    </cfRule>
    <cfRule type="cellIs" dxfId="31" priority="34" operator="equal">
      <formula>"Moderado"</formula>
    </cfRule>
    <cfRule type="cellIs" dxfId="30" priority="35" operator="equal">
      <formula>"Menor"</formula>
    </cfRule>
    <cfRule type="cellIs" dxfId="29" priority="36" operator="equal">
      <formula>"Leve"</formula>
    </cfRule>
  </conditionalFormatting>
  <conditionalFormatting sqref="R13:R17">
    <cfRule type="cellIs" dxfId="28" priority="28" operator="equal">
      <formula>"Extremo"</formula>
    </cfRule>
    <cfRule type="cellIs" dxfId="27" priority="29" operator="equal">
      <formula>"Alto"</formula>
    </cfRule>
    <cfRule type="cellIs" dxfId="26" priority="30" operator="equal">
      <formula>"Moderado"</formula>
    </cfRule>
    <cfRule type="cellIs" dxfId="25" priority="31" operator="equal">
      <formula>"Bajo"</formula>
    </cfRule>
  </conditionalFormatting>
  <conditionalFormatting sqref="AD13:AD17">
    <cfRule type="cellIs" dxfId="24" priority="23" operator="equal">
      <formula>"Muy Alta"</formula>
    </cfRule>
    <cfRule type="cellIs" dxfId="23" priority="24" operator="equal">
      <formula>"Alta"</formula>
    </cfRule>
    <cfRule type="cellIs" dxfId="22" priority="25" operator="equal">
      <formula>"Media"</formula>
    </cfRule>
    <cfRule type="cellIs" dxfId="21" priority="26" operator="equal">
      <formula>"Baja"</formula>
    </cfRule>
    <cfRule type="cellIs" dxfId="20" priority="27" operator="equal">
      <formula>"Muy Baja"</formula>
    </cfRule>
  </conditionalFormatting>
  <conditionalFormatting sqref="AF13:AF17">
    <cfRule type="cellIs" dxfId="19" priority="18" operator="equal">
      <formula>"Catastrófico"</formula>
    </cfRule>
    <cfRule type="cellIs" dxfId="18" priority="19" operator="equal">
      <formula>"Mayor"</formula>
    </cfRule>
    <cfRule type="cellIs" dxfId="17" priority="20" operator="equal">
      <formula>"Moderado"</formula>
    </cfRule>
    <cfRule type="cellIs" dxfId="16" priority="21" operator="equal">
      <formula>"Menor"</formula>
    </cfRule>
    <cfRule type="cellIs" dxfId="15" priority="22" operator="equal">
      <formula>"Leve"</formula>
    </cfRule>
  </conditionalFormatting>
  <conditionalFormatting sqref="AH13:AH17">
    <cfRule type="cellIs" dxfId="14" priority="14" operator="equal">
      <formula>"Extremo"</formula>
    </cfRule>
    <cfRule type="cellIs" dxfId="13" priority="15" operator="equal">
      <formula>"Alto"</formula>
    </cfRule>
    <cfRule type="cellIs" dxfId="12" priority="16" operator="equal">
      <formula>"Moderado"</formula>
    </cfRule>
    <cfRule type="cellIs" dxfId="11" priority="17" operator="equal">
      <formula>"Bajo"</formula>
    </cfRule>
  </conditionalFormatting>
  <conditionalFormatting sqref="O13:O17">
    <cfRule type="containsText" dxfId="10" priority="13" operator="containsText" text="❌">
      <formula>NOT(ISERROR(SEARCH("❌",O13)))</formula>
    </cfRule>
  </conditionalFormatting>
  <conditionalFormatting sqref="AE20:AE22">
    <cfRule type="cellIs" dxfId="9" priority="1" stopIfTrue="1" operator="equal">
      <formula>#REF!</formula>
    </cfRule>
    <cfRule type="cellIs" dxfId="8" priority="2" operator="equal">
      <formula>#REF!</formula>
    </cfRule>
    <cfRule type="cellIs" dxfId="7" priority="3" operator="equal">
      <formula>#REF!</formula>
    </cfRule>
  </conditionalFormatting>
  <conditionalFormatting sqref="AF20:AF22">
    <cfRule type="cellIs" dxfId="6" priority="4" stopIfTrue="1" operator="equal">
      <formula>#REF!</formula>
    </cfRule>
    <cfRule type="cellIs" dxfId="5" priority="5" stopIfTrue="1" operator="equal">
      <formula>#REF!</formula>
    </cfRule>
    <cfRule type="cellIs" dxfId="4" priority="6" stopIfTrue="1" operator="equal">
      <formula>#REF!</formula>
    </cfRule>
  </conditionalFormatting>
  <dataValidations count="6">
    <dataValidation type="list" allowBlank="1" showInputMessage="1" showErrorMessage="1" sqref="G20" xr:uid="{00000000-0002-0000-0100-000000000000}">
      <formula1>$G$177:$G$186</formula1>
    </dataValidation>
    <dataValidation type="list" allowBlank="1" showInputMessage="1" showErrorMessage="1" sqref="G22 AE22:AF22" xr:uid="{00000000-0002-0000-0100-000001000000}">
      <formula1>#REF!</formula1>
    </dataValidation>
    <dataValidation type="list" allowBlank="1" showInputMessage="1" showErrorMessage="1" sqref="V22" xr:uid="{00000000-0002-0000-0100-000002000000}">
      <formula1>$N$177:$N$178</formula1>
    </dataValidation>
    <dataValidation type="list" allowBlank="1" showInputMessage="1" showErrorMessage="1" sqref="K22" xr:uid="{00000000-0002-0000-0100-000003000000}">
      <formula1>$K$177:$K$181</formula1>
    </dataValidation>
    <dataValidation type="list" allowBlank="1" showInputMessage="1" showErrorMessage="1" sqref="H22:J22" xr:uid="{00000000-0002-0000-0100-000004000000}">
      <formula1>$H$177:$H$181</formula1>
    </dataValidation>
    <dataValidation type="list" allowBlank="1" showInputMessage="1" showErrorMessage="1" sqref="AP22 AN22 AL22 W22 Y22:AD22" xr:uid="{00000000-0002-0000-0100-000005000000}">
      <formula1>$AL$177:$AL$184</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100-000006000000}">
          <x14:formula1>
            <xm:f>'Opciones Tratamiento'!$B$9:$B$10</xm:f>
          </x14:formula1>
          <xm:sqref>AO12:AO17 AR12:AR17 AU12:AU17</xm:sqref>
        </x14:dataValidation>
        <x14:dataValidation type="list" allowBlank="1" showInputMessage="1" showErrorMessage="1" xr:uid="{00000000-0002-0000-0100-000007000000}">
          <x14:formula1>
            <xm:f>'Tabla Valoración controles'!$D$4:$D$6</xm:f>
          </x14:formula1>
          <xm:sqref>W12:W17</xm:sqref>
        </x14:dataValidation>
        <x14:dataValidation type="list" allowBlank="1" showInputMessage="1" showErrorMessage="1" xr:uid="{00000000-0002-0000-0100-000008000000}">
          <x14:formula1>
            <xm:f>'Tabla Valoración controles'!$D$7:$D$8</xm:f>
          </x14:formula1>
          <xm:sqref>X12:X17</xm:sqref>
        </x14:dataValidation>
        <x14:dataValidation type="list" allowBlank="1" showInputMessage="1" showErrorMessage="1" xr:uid="{00000000-0002-0000-0100-000009000000}">
          <x14:formula1>
            <xm:f>'Tabla Valoración controles'!$D$9:$D$10</xm:f>
          </x14:formula1>
          <xm:sqref>Z12:Z17</xm:sqref>
        </x14:dataValidation>
        <x14:dataValidation type="list" allowBlank="1" showInputMessage="1" showErrorMessage="1" xr:uid="{00000000-0002-0000-0100-00000A000000}">
          <x14:formula1>
            <xm:f>'Tabla Valoración controles'!$D$11:$D$12</xm:f>
          </x14:formula1>
          <xm:sqref>AA12:AA17</xm:sqref>
        </x14:dataValidation>
        <x14:dataValidation type="list" allowBlank="1" showInputMessage="1" showErrorMessage="1" xr:uid="{00000000-0002-0000-0100-00000B000000}">
          <x14:formula1>
            <xm:f>'Tabla Valoración controles'!$D$13:$D$14</xm:f>
          </x14:formula1>
          <xm:sqref>AB12:AB17</xm:sqref>
        </x14:dataValidation>
        <x14:dataValidation type="list" allowBlank="1" showInputMessage="1" showErrorMessage="1" xr:uid="{00000000-0002-0000-0100-00000C000000}">
          <x14:formula1>
            <xm:f>'Opciones Tratamiento'!$B$13:$B$19</xm:f>
          </x14:formula1>
          <xm:sqref>H12:H17</xm:sqref>
        </x14:dataValidation>
        <x14:dataValidation type="list" allowBlank="1" showInputMessage="1" showErrorMessage="1" xr:uid="{00000000-0002-0000-0100-00000D000000}">
          <x14:formula1>
            <xm:f>'Opciones Tratamiento'!$E$2:$E$4</xm:f>
          </x14:formula1>
          <xm:sqref>D12:D17</xm:sqref>
        </x14:dataValidation>
        <x14:dataValidation type="list" allowBlank="1" showInputMessage="1" showErrorMessage="1" xr:uid="{00000000-0002-0000-0100-00000E000000}">
          <x14:formula1>
            <xm:f>'Opciones Tratamiento'!$B$2:$B$5</xm:f>
          </x14:formula1>
          <xm:sqref>AI12:AI17</xm:sqref>
        </x14:dataValidation>
        <x14:dataValidation type="list" allowBlank="1" showInputMessage="1" showErrorMessage="1" xr:uid="{00000000-0002-0000-0100-00000F000000}">
          <x14:formula1>
            <xm:f>'Tabla Impacto'!$F$210:$F$221</xm:f>
          </x14:formula1>
          <xm:sqref>N12:N17</xm:sqref>
        </x14:dataValidation>
        <x14:dataValidation type="custom" allowBlank="1" showInputMessage="1" showErrorMessage="1" error="Recuerde que las acciones se generan bajo la medida de mitigar el riesgo" xr:uid="{00000000-0002-0000-0100-000010000000}">
          <x14:formula1>
            <xm:f>IF(OR(AI13='Opciones Tratamiento'!$B$2,AI13='Opciones Tratamiento'!$B$3,AI13='Opciones Tratamiento'!$B$4),ISBLANK(AI13),ISTEXT(AI13))</xm:f>
          </x14:formula1>
          <xm:sqref>AJ13:AJ17</xm:sqref>
        </x14:dataValidation>
        <x14:dataValidation type="custom" allowBlank="1" showInputMessage="1" showErrorMessage="1" error="Recuerde que las acciones se generan bajo la medida de mitigar el riesgo" xr:uid="{00000000-0002-0000-0100-000011000000}">
          <x14:formula1>
            <xm:f>IF(OR(AI12='Opciones Tratamiento'!$B$2,AI12='Opciones Tratamiento'!$B$3,AI12='Opciones Tratamiento'!$B$4),ISBLANK(AI12),ISTEXT(AI12))</xm:f>
          </x14:formula1>
          <xm:sqref>AK12:AK17</xm:sqref>
        </x14:dataValidation>
        <x14:dataValidation type="custom" allowBlank="1" showInputMessage="1" showErrorMessage="1" error="Recuerde que las acciones se generan bajo la medida de mitigar el riesgo" xr:uid="{00000000-0002-0000-0100-000012000000}">
          <x14:formula1>
            <xm:f>IF(OR(AI12='Opciones Tratamiento'!$B$2,AI12='Opciones Tratamiento'!$B$3,AI12='Opciones Tratamiento'!$B$4),ISBLANK(AI12),ISTEXT(AI12))</xm:f>
          </x14:formula1>
          <xm:sqref>AL12:AL17</xm:sqref>
        </x14:dataValidation>
        <x14:dataValidation type="custom" allowBlank="1" showInputMessage="1" showErrorMessage="1" error="Recuerde que las acciones se generan bajo la medida de mitigar el riesgo" xr:uid="{00000000-0002-0000-0100-000013000000}">
          <x14:formula1>
            <xm:f>IF(OR(AI12='Opciones Tratamiento'!$B$2,AI12='Opciones Tratamiento'!$B$3,AI12='Opciones Tratamiento'!$B$4),ISBLANK(AI12),ISTEXT(AI12))</xm:f>
          </x14:formula1>
          <xm:sqref>AP12:AP17 AM12:AM17 AS12:AS17</xm:sqref>
        </x14:dataValidation>
        <x14:dataValidation type="custom" allowBlank="1" showInputMessage="1" showErrorMessage="1" error="Recuerde que las acciones se generan bajo la medida de mitigar el riesgo" xr:uid="{00000000-0002-0000-0100-000014000000}">
          <x14:formula1>
            <xm:f>IF(OR(AI12='Opciones Tratamiento'!$B$2,AI12='Opciones Tratamiento'!$B$3,AI12='Opciones Tratamiento'!$B$4),ISBLANK(AI12),ISTEXT(AI12))</xm:f>
          </x14:formula1>
          <xm:sqref>AT12:AT17 AQ12:AQ17 AN12:AN17</xm:sqref>
        </x14:dataValidation>
        <x14:dataValidation type="list" allowBlank="1" showInputMessage="1" showErrorMessage="1" xr:uid="{00000000-0002-0000-0100-000015000000}">
          <x14:formula1>
            <xm:f>Listas!$A$2:$A$9</xm:f>
          </x14:formula1>
          <xm:sqref>B12:B17</xm:sqref>
        </x14:dataValidation>
        <x14:dataValidation type="list" allowBlank="1" showInputMessage="1" showErrorMessage="1" xr:uid="{00000000-0002-0000-0100-000016000000}">
          <x14:formula1>
            <xm:f>Listas!$B$2:$B$7</xm:f>
          </x14:formula1>
          <xm:sqref>C12:C17</xm:sqref>
        </x14:dataValidation>
        <x14:dataValidation type="list" allowBlank="1" showInputMessage="1" showErrorMessage="1" xr:uid="{00000000-0002-0000-0100-000017000000}">
          <x14:formula1>
            <xm:f>Listas!$C$2:$C$6</xm:f>
          </x14:formula1>
          <xm:sqref>I12:I17</xm:sqref>
        </x14:dataValidation>
        <x14:dataValidation type="list" allowBlank="1" showInputMessage="1" showErrorMessage="1" xr:uid="{00000000-0002-0000-0100-000018000000}">
          <x14:formula1>
            <xm:f>Listas!$D$2:$D$5</xm:f>
          </x14:formula1>
          <xm:sqref>J12:J17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ColWidth="11.42578125" defaultRowHeight="15" x14ac:dyDescent="0.25"/>
  <sheetData>
    <row r="1" spans="1:4" x14ac:dyDescent="0.25">
      <c r="A1" t="s">
        <v>171</v>
      </c>
      <c r="B1" t="s">
        <v>79</v>
      </c>
      <c r="C1" t="s">
        <v>172</v>
      </c>
      <c r="D1" t="s">
        <v>173</v>
      </c>
    </row>
    <row r="2" spans="1:4" x14ac:dyDescent="0.25">
      <c r="A2" t="s">
        <v>158</v>
      </c>
      <c r="B2" t="s">
        <v>174</v>
      </c>
      <c r="C2" t="s">
        <v>112</v>
      </c>
      <c r="D2" t="s">
        <v>139</v>
      </c>
    </row>
    <row r="3" spans="1:4" x14ac:dyDescent="0.25">
      <c r="A3" t="s">
        <v>175</v>
      </c>
      <c r="B3" t="s">
        <v>176</v>
      </c>
      <c r="C3" t="s">
        <v>177</v>
      </c>
      <c r="D3" t="s">
        <v>113</v>
      </c>
    </row>
    <row r="4" spans="1:4" x14ac:dyDescent="0.25">
      <c r="A4" t="s">
        <v>178</v>
      </c>
      <c r="B4" t="s">
        <v>107</v>
      </c>
      <c r="C4" t="s">
        <v>130</v>
      </c>
      <c r="D4" t="s">
        <v>131</v>
      </c>
    </row>
    <row r="5" spans="1:4" x14ac:dyDescent="0.25">
      <c r="A5" t="s">
        <v>176</v>
      </c>
      <c r="B5" t="s">
        <v>126</v>
      </c>
      <c r="C5" t="s">
        <v>179</v>
      </c>
      <c r="D5" t="s">
        <v>155</v>
      </c>
    </row>
    <row r="6" spans="1:4" x14ac:dyDescent="0.25">
      <c r="A6" t="s">
        <v>180</v>
      </c>
      <c r="B6" t="s">
        <v>151</v>
      </c>
      <c r="C6" t="s">
        <v>155</v>
      </c>
    </row>
    <row r="7" spans="1:4" x14ac:dyDescent="0.25">
      <c r="A7" t="s">
        <v>125</v>
      </c>
      <c r="B7" t="s">
        <v>181</v>
      </c>
    </row>
    <row r="8" spans="1:4" x14ac:dyDescent="0.25">
      <c r="A8" t="s">
        <v>150</v>
      </c>
    </row>
    <row r="9" spans="1:4" x14ac:dyDescent="0.25">
      <c r="A9" t="s">
        <v>106</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B30" sqref="AB30:AC31"/>
    </sheetView>
  </sheetViews>
  <sheetFormatPr baseColWidth="10" defaultColWidth="11.42578125" defaultRowHeight="15" x14ac:dyDescent="0.25"/>
  <cols>
    <col min="2" max="39" width="5.5703125" customWidth="1"/>
    <col min="41" max="46" width="5.5703125" customWidth="1"/>
  </cols>
  <sheetData>
    <row r="1" spans="1:99" x14ac:dyDescent="0.25">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row>
    <row r="2" spans="1:99" ht="18" customHeight="1" x14ac:dyDescent="0.25">
      <c r="A2" s="69"/>
      <c r="B2" s="217" t="s">
        <v>182</v>
      </c>
      <c r="C2" s="217"/>
      <c r="D2" s="217"/>
      <c r="E2" s="217"/>
      <c r="F2" s="217"/>
      <c r="G2" s="217"/>
      <c r="H2" s="217"/>
      <c r="I2" s="217"/>
      <c r="J2" s="254" t="s">
        <v>15</v>
      </c>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row>
    <row r="3" spans="1:99" ht="18.75" customHeight="1" x14ac:dyDescent="0.25">
      <c r="A3" s="69"/>
      <c r="B3" s="217"/>
      <c r="C3" s="217"/>
      <c r="D3" s="217"/>
      <c r="E3" s="217"/>
      <c r="F3" s="217"/>
      <c r="G3" s="217"/>
      <c r="H3" s="217"/>
      <c r="I3" s="217"/>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row>
    <row r="4" spans="1:99" ht="15" customHeight="1" x14ac:dyDescent="0.25">
      <c r="A4" s="69"/>
      <c r="B4" s="217"/>
      <c r="C4" s="217"/>
      <c r="D4" s="217"/>
      <c r="E4" s="217"/>
      <c r="F4" s="217"/>
      <c r="G4" s="217"/>
      <c r="H4" s="217"/>
      <c r="I4" s="217"/>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row>
    <row r="5" spans="1:99" ht="15.75" thickBot="1" x14ac:dyDescent="0.3">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row>
    <row r="6" spans="1:99" ht="15" customHeight="1" x14ac:dyDescent="0.25">
      <c r="A6" s="69"/>
      <c r="B6" s="265" t="s">
        <v>183</v>
      </c>
      <c r="C6" s="265"/>
      <c r="D6" s="266"/>
      <c r="E6" s="255" t="s">
        <v>184</v>
      </c>
      <c r="F6" s="256"/>
      <c r="G6" s="256"/>
      <c r="H6" s="256"/>
      <c r="I6" s="257"/>
      <c r="J6" s="251" t="e">
        <f>IF(AND('Mapa final'!#REF!="Muy Alta",'Mapa final'!#REF!="Leve"),CONCATENATE("R",'Mapa final'!#REF!),"")</f>
        <v>#REF!</v>
      </c>
      <c r="K6" s="252"/>
      <c r="L6" s="252" t="str">
        <f>IF(AND('Mapa final'!$L$12="Muy Alta",'Mapa final'!$P$12="Leve"),CONCATENATE("R",'Mapa final'!$A$12),"")</f>
        <v/>
      </c>
      <c r="M6" s="252"/>
      <c r="N6" s="252" t="e">
        <f>IF(AND('Mapa final'!#REF!="Muy Alta",'Mapa final'!#REF!="Leve"),CONCATENATE("R",'Mapa final'!#REF!),"")</f>
        <v>#REF!</v>
      </c>
      <c r="O6" s="253"/>
      <c r="P6" s="251" t="e">
        <f>IF(AND('Mapa final'!#REF!="Muy Alta",'Mapa final'!#REF!="Menor"),CONCATENATE("R",'Mapa final'!#REF!),"")</f>
        <v>#REF!</v>
      </c>
      <c r="Q6" s="252"/>
      <c r="R6" s="252" t="str">
        <f>IF(AND('Mapa final'!$L$12="Muy Alta",'Mapa final'!$P$12="Menor"),CONCATENATE("R",'Mapa final'!$A$12),"")</f>
        <v/>
      </c>
      <c r="S6" s="252"/>
      <c r="T6" s="252" t="e">
        <f>IF(AND('Mapa final'!#REF!="Muy Alta",'Mapa final'!#REF!="Menor"),CONCATENATE("R",'Mapa final'!#REF!),"")</f>
        <v>#REF!</v>
      </c>
      <c r="U6" s="253"/>
      <c r="V6" s="251" t="e">
        <f>IF(AND('Mapa final'!#REF!="Muy Alta",'Mapa final'!#REF!="Moderado"),CONCATENATE("R",'Mapa final'!#REF!),"")</f>
        <v>#REF!</v>
      </c>
      <c r="W6" s="252"/>
      <c r="X6" s="252" t="str">
        <f>IF(AND('Mapa final'!$L$12="Muy Alta",'Mapa final'!$P$12="Moderado"),CONCATENATE("R",'Mapa final'!$A$12),"")</f>
        <v/>
      </c>
      <c r="Y6" s="252"/>
      <c r="Z6" s="252" t="e">
        <f>IF(AND('Mapa final'!#REF!="Muy Alta",'Mapa final'!#REF!="Moderado"),CONCATENATE("R",'Mapa final'!#REF!),"")</f>
        <v>#REF!</v>
      </c>
      <c r="AA6" s="253"/>
      <c r="AB6" s="251" t="e">
        <f>IF(AND('Mapa final'!#REF!="Muy Alta",'Mapa final'!#REF!="Mayor"),CONCATENATE("R",'Mapa final'!#REF!),"")</f>
        <v>#REF!</v>
      </c>
      <c r="AC6" s="252"/>
      <c r="AD6" s="252" t="str">
        <f>IF(AND('Mapa final'!$L$12="Muy Alta",'Mapa final'!$P$12="Mayor"),CONCATENATE("R",'Mapa final'!$A$12),"")</f>
        <v/>
      </c>
      <c r="AE6" s="252"/>
      <c r="AF6" s="252" t="e">
        <f>IF(AND('Mapa final'!#REF!="Muy Alta",'Mapa final'!#REF!="Mayor"),CONCATENATE("R",'Mapa final'!#REF!),"")</f>
        <v>#REF!</v>
      </c>
      <c r="AG6" s="253"/>
      <c r="AH6" s="242" t="e">
        <f>IF(AND('Mapa final'!#REF!="Muy Alta",'Mapa final'!#REF!="Catastrófico"),CONCATENATE("R",'Mapa final'!#REF!),"")</f>
        <v>#REF!</v>
      </c>
      <c r="AI6" s="243"/>
      <c r="AJ6" s="243" t="str">
        <f>IF(AND('Mapa final'!$L$12="Muy Alta",'Mapa final'!$P$12="Catastrófico"),CONCATENATE("R",'Mapa final'!$A$12),"")</f>
        <v/>
      </c>
      <c r="AK6" s="243"/>
      <c r="AL6" s="243" t="e">
        <f>IF(AND('Mapa final'!#REF!="Muy Alta",'Mapa final'!#REF!="Catastrófico"),CONCATENATE("R",'Mapa final'!#REF!),"")</f>
        <v>#REF!</v>
      </c>
      <c r="AM6" s="244"/>
      <c r="AO6" s="267" t="s">
        <v>185</v>
      </c>
      <c r="AP6" s="268"/>
      <c r="AQ6" s="268"/>
      <c r="AR6" s="268"/>
      <c r="AS6" s="268"/>
      <c r="AT6" s="2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row>
    <row r="7" spans="1:99" ht="15" customHeight="1" x14ac:dyDescent="0.25">
      <c r="A7" s="69"/>
      <c r="B7" s="265"/>
      <c r="C7" s="265"/>
      <c r="D7" s="266"/>
      <c r="E7" s="258"/>
      <c r="F7" s="259"/>
      <c r="G7" s="259"/>
      <c r="H7" s="259"/>
      <c r="I7" s="260"/>
      <c r="J7" s="245"/>
      <c r="K7" s="246"/>
      <c r="L7" s="246"/>
      <c r="M7" s="246"/>
      <c r="N7" s="246"/>
      <c r="O7" s="247"/>
      <c r="P7" s="245"/>
      <c r="Q7" s="246"/>
      <c r="R7" s="246"/>
      <c r="S7" s="246"/>
      <c r="T7" s="246"/>
      <c r="U7" s="247"/>
      <c r="V7" s="245"/>
      <c r="W7" s="246"/>
      <c r="X7" s="246"/>
      <c r="Y7" s="246"/>
      <c r="Z7" s="246"/>
      <c r="AA7" s="247"/>
      <c r="AB7" s="245"/>
      <c r="AC7" s="246"/>
      <c r="AD7" s="246"/>
      <c r="AE7" s="246"/>
      <c r="AF7" s="246"/>
      <c r="AG7" s="247"/>
      <c r="AH7" s="236"/>
      <c r="AI7" s="237"/>
      <c r="AJ7" s="237"/>
      <c r="AK7" s="237"/>
      <c r="AL7" s="237"/>
      <c r="AM7" s="238"/>
      <c r="AN7" s="69"/>
      <c r="AO7" s="270"/>
      <c r="AP7" s="271"/>
      <c r="AQ7" s="271"/>
      <c r="AR7" s="271"/>
      <c r="AS7" s="271"/>
      <c r="AT7" s="272"/>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row>
    <row r="8" spans="1:99" ht="15" customHeight="1" x14ac:dyDescent="0.25">
      <c r="A8" s="69"/>
      <c r="B8" s="265"/>
      <c r="C8" s="265"/>
      <c r="D8" s="266"/>
      <c r="E8" s="258"/>
      <c r="F8" s="259"/>
      <c r="G8" s="259"/>
      <c r="H8" s="259"/>
      <c r="I8" s="260"/>
      <c r="J8" s="245" t="e">
        <f>IF(AND('Mapa final'!#REF!="Muy Alta",'Mapa final'!#REF!="Leve"),CONCATENATE("R",'Mapa final'!#REF!),"")</f>
        <v>#REF!</v>
      </c>
      <c r="K8" s="246"/>
      <c r="L8" s="246" t="e">
        <f>IF(AND('Mapa final'!#REF!="Muy Alta",'Mapa final'!#REF!="Leve"),CONCATENATE("R",'Mapa final'!#REF!),"")</f>
        <v>#REF!</v>
      </c>
      <c r="M8" s="246"/>
      <c r="N8" s="246" t="e">
        <f>IF(AND('Mapa final'!#REF!="Muy Alta",'Mapa final'!#REF!="Leve"),CONCATENATE("R",'Mapa final'!#REF!),"")</f>
        <v>#REF!</v>
      </c>
      <c r="O8" s="247"/>
      <c r="P8" s="245" t="e">
        <f>IF(AND('Mapa final'!#REF!="Muy Alta",'Mapa final'!#REF!="Menor"),CONCATENATE("R",'Mapa final'!#REF!),"")</f>
        <v>#REF!</v>
      </c>
      <c r="Q8" s="246"/>
      <c r="R8" s="246" t="e">
        <f>IF(AND('Mapa final'!#REF!="Muy Alta",'Mapa final'!#REF!="Menor"),CONCATENATE("R",'Mapa final'!#REF!),"")</f>
        <v>#REF!</v>
      </c>
      <c r="S8" s="246"/>
      <c r="T8" s="246" t="e">
        <f>IF(AND('Mapa final'!#REF!="Muy Alta",'Mapa final'!#REF!="Menor"),CONCATENATE("R",'Mapa final'!#REF!),"")</f>
        <v>#REF!</v>
      </c>
      <c r="U8" s="247"/>
      <c r="V8" s="245" t="e">
        <f>IF(AND('Mapa final'!#REF!="Muy Alta",'Mapa final'!#REF!="Moderado"),CONCATENATE("R",'Mapa final'!#REF!),"")</f>
        <v>#REF!</v>
      </c>
      <c r="W8" s="246"/>
      <c r="X8" s="246" t="e">
        <f>IF(AND('Mapa final'!#REF!="Muy Alta",'Mapa final'!#REF!="Moderado"),CONCATENATE("R",'Mapa final'!#REF!),"")</f>
        <v>#REF!</v>
      </c>
      <c r="Y8" s="246"/>
      <c r="Z8" s="246" t="e">
        <f>IF(AND('Mapa final'!#REF!="Muy Alta",'Mapa final'!#REF!="Moderado"),CONCATENATE("R",'Mapa final'!#REF!),"")</f>
        <v>#REF!</v>
      </c>
      <c r="AA8" s="247"/>
      <c r="AB8" s="245" t="e">
        <f>IF(AND('Mapa final'!#REF!="Muy Alta",'Mapa final'!#REF!="Mayor"),CONCATENATE("R",'Mapa final'!#REF!),"")</f>
        <v>#REF!</v>
      </c>
      <c r="AC8" s="246"/>
      <c r="AD8" s="246" t="e">
        <f>IF(AND('Mapa final'!#REF!="Muy Alta",'Mapa final'!#REF!="Mayor"),CONCATENATE("R",'Mapa final'!#REF!),"")</f>
        <v>#REF!</v>
      </c>
      <c r="AE8" s="246"/>
      <c r="AF8" s="246" t="e">
        <f>IF(AND('Mapa final'!#REF!="Muy Alta",'Mapa final'!#REF!="Mayor"),CONCATENATE("R",'Mapa final'!#REF!),"")</f>
        <v>#REF!</v>
      </c>
      <c r="AG8" s="247"/>
      <c r="AH8" s="236" t="e">
        <f>IF(AND('Mapa final'!#REF!="Muy Alta",'Mapa final'!#REF!="Catastrófico"),CONCATENATE("R",'Mapa final'!#REF!),"")</f>
        <v>#REF!</v>
      </c>
      <c r="AI8" s="237"/>
      <c r="AJ8" s="237" t="e">
        <f>IF(AND('Mapa final'!#REF!="Muy Alta",'Mapa final'!#REF!="Catastrófico"),CONCATENATE("R",'Mapa final'!#REF!),"")</f>
        <v>#REF!</v>
      </c>
      <c r="AK8" s="237"/>
      <c r="AL8" s="237" t="e">
        <f>IF(AND('Mapa final'!#REF!="Muy Alta",'Mapa final'!#REF!="Catastrófico"),CONCATENATE("R",'Mapa final'!#REF!),"")</f>
        <v>#REF!</v>
      </c>
      <c r="AM8" s="238"/>
      <c r="AN8" s="69"/>
      <c r="AO8" s="270"/>
      <c r="AP8" s="271"/>
      <c r="AQ8" s="271"/>
      <c r="AR8" s="271"/>
      <c r="AS8" s="271"/>
      <c r="AT8" s="272"/>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row>
    <row r="9" spans="1:99" ht="15" customHeight="1" x14ac:dyDescent="0.25">
      <c r="A9" s="69"/>
      <c r="B9" s="265"/>
      <c r="C9" s="265"/>
      <c r="D9" s="266"/>
      <c r="E9" s="258"/>
      <c r="F9" s="259"/>
      <c r="G9" s="259"/>
      <c r="H9" s="259"/>
      <c r="I9" s="260"/>
      <c r="J9" s="245"/>
      <c r="K9" s="246"/>
      <c r="L9" s="246"/>
      <c r="M9" s="246"/>
      <c r="N9" s="246"/>
      <c r="O9" s="247"/>
      <c r="P9" s="245"/>
      <c r="Q9" s="246"/>
      <c r="R9" s="246"/>
      <c r="S9" s="246"/>
      <c r="T9" s="246"/>
      <c r="U9" s="247"/>
      <c r="V9" s="245"/>
      <c r="W9" s="246"/>
      <c r="X9" s="246"/>
      <c r="Y9" s="246"/>
      <c r="Z9" s="246"/>
      <c r="AA9" s="247"/>
      <c r="AB9" s="245"/>
      <c r="AC9" s="246"/>
      <c r="AD9" s="246"/>
      <c r="AE9" s="246"/>
      <c r="AF9" s="246"/>
      <c r="AG9" s="247"/>
      <c r="AH9" s="236"/>
      <c r="AI9" s="237"/>
      <c r="AJ9" s="237"/>
      <c r="AK9" s="237"/>
      <c r="AL9" s="237"/>
      <c r="AM9" s="238"/>
      <c r="AN9" s="69"/>
      <c r="AO9" s="270"/>
      <c r="AP9" s="271"/>
      <c r="AQ9" s="271"/>
      <c r="AR9" s="271"/>
      <c r="AS9" s="271"/>
      <c r="AT9" s="272"/>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row>
    <row r="10" spans="1:99" ht="15" customHeight="1" x14ac:dyDescent="0.25">
      <c r="A10" s="69"/>
      <c r="B10" s="265"/>
      <c r="C10" s="265"/>
      <c r="D10" s="266"/>
      <c r="E10" s="258"/>
      <c r="F10" s="259"/>
      <c r="G10" s="259"/>
      <c r="H10" s="259"/>
      <c r="I10" s="260"/>
      <c r="J10" s="245" t="e">
        <f>IF(AND('Mapa final'!#REF!="Muy Alta",'Mapa final'!#REF!="Leve"),CONCATENATE("R",'Mapa final'!#REF!),"")</f>
        <v>#REF!</v>
      </c>
      <c r="K10" s="246"/>
      <c r="L10" s="246" t="e">
        <f>IF(AND('Mapa final'!#REF!="Muy Alta",'Mapa final'!#REF!="Leve"),CONCATENATE("R",'Mapa final'!#REF!),"")</f>
        <v>#REF!</v>
      </c>
      <c r="M10" s="246"/>
      <c r="N10" s="246" t="e">
        <f>IF(AND('Mapa final'!#REF!="Muy Alta",'Mapa final'!#REF!="Leve"),CONCATENATE("R",'Mapa final'!#REF!),"")</f>
        <v>#REF!</v>
      </c>
      <c r="O10" s="247"/>
      <c r="P10" s="245" t="e">
        <f>IF(AND('Mapa final'!#REF!="Muy Alta",'Mapa final'!#REF!="Menor"),CONCATENATE("R",'Mapa final'!#REF!),"")</f>
        <v>#REF!</v>
      </c>
      <c r="Q10" s="246"/>
      <c r="R10" s="246" t="e">
        <f>IF(AND('Mapa final'!#REF!="Muy Alta",'Mapa final'!#REF!="Menor"),CONCATENATE("R",'Mapa final'!#REF!),"")</f>
        <v>#REF!</v>
      </c>
      <c r="S10" s="246"/>
      <c r="T10" s="246" t="e">
        <f>IF(AND('Mapa final'!#REF!="Muy Alta",'Mapa final'!#REF!="Menor"),CONCATENATE("R",'Mapa final'!#REF!),"")</f>
        <v>#REF!</v>
      </c>
      <c r="U10" s="247"/>
      <c r="V10" s="245" t="e">
        <f>IF(AND('Mapa final'!#REF!="Muy Alta",'Mapa final'!#REF!="Moderado"),CONCATENATE("R",'Mapa final'!#REF!),"")</f>
        <v>#REF!</v>
      </c>
      <c r="W10" s="246"/>
      <c r="X10" s="246" t="e">
        <f>IF(AND('Mapa final'!#REF!="Muy Alta",'Mapa final'!#REF!="Moderado"),CONCATENATE("R",'Mapa final'!#REF!),"")</f>
        <v>#REF!</v>
      </c>
      <c r="Y10" s="246"/>
      <c r="Z10" s="246" t="e">
        <f>IF(AND('Mapa final'!#REF!="Muy Alta",'Mapa final'!#REF!="Moderado"),CONCATENATE("R",'Mapa final'!#REF!),"")</f>
        <v>#REF!</v>
      </c>
      <c r="AA10" s="247"/>
      <c r="AB10" s="245" t="e">
        <f>IF(AND('Mapa final'!#REF!="Muy Alta",'Mapa final'!#REF!="Mayor"),CONCATENATE("R",'Mapa final'!#REF!),"")</f>
        <v>#REF!</v>
      </c>
      <c r="AC10" s="246"/>
      <c r="AD10" s="246" t="e">
        <f>IF(AND('Mapa final'!#REF!="Muy Alta",'Mapa final'!#REF!="Mayor"),CONCATENATE("R",'Mapa final'!#REF!),"")</f>
        <v>#REF!</v>
      </c>
      <c r="AE10" s="246"/>
      <c r="AF10" s="246" t="e">
        <f>IF(AND('Mapa final'!#REF!="Muy Alta",'Mapa final'!#REF!="Mayor"),CONCATENATE("R",'Mapa final'!#REF!),"")</f>
        <v>#REF!</v>
      </c>
      <c r="AG10" s="247"/>
      <c r="AH10" s="236" t="e">
        <f>IF(AND('Mapa final'!#REF!="Muy Alta",'Mapa final'!#REF!="Catastrófico"),CONCATENATE("R",'Mapa final'!#REF!),"")</f>
        <v>#REF!</v>
      </c>
      <c r="AI10" s="237"/>
      <c r="AJ10" s="237" t="e">
        <f>IF(AND('Mapa final'!#REF!="Muy Alta",'Mapa final'!#REF!="Catastrófico"),CONCATENATE("R",'Mapa final'!#REF!),"")</f>
        <v>#REF!</v>
      </c>
      <c r="AK10" s="237"/>
      <c r="AL10" s="237" t="e">
        <f>IF(AND('Mapa final'!#REF!="Muy Alta",'Mapa final'!#REF!="Catastrófico"),CONCATENATE("R",'Mapa final'!#REF!),"")</f>
        <v>#REF!</v>
      </c>
      <c r="AM10" s="238"/>
      <c r="AN10" s="69"/>
      <c r="AO10" s="270"/>
      <c r="AP10" s="271"/>
      <c r="AQ10" s="271"/>
      <c r="AR10" s="271"/>
      <c r="AS10" s="271"/>
      <c r="AT10" s="272"/>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row>
    <row r="11" spans="1:99" ht="15" customHeight="1" x14ac:dyDescent="0.25">
      <c r="A11" s="69"/>
      <c r="B11" s="265"/>
      <c r="C11" s="265"/>
      <c r="D11" s="266"/>
      <c r="E11" s="258"/>
      <c r="F11" s="259"/>
      <c r="G11" s="259"/>
      <c r="H11" s="259"/>
      <c r="I11" s="260"/>
      <c r="J11" s="245"/>
      <c r="K11" s="246"/>
      <c r="L11" s="246"/>
      <c r="M11" s="246"/>
      <c r="N11" s="246"/>
      <c r="O11" s="247"/>
      <c r="P11" s="245"/>
      <c r="Q11" s="246"/>
      <c r="R11" s="246"/>
      <c r="S11" s="246"/>
      <c r="T11" s="246"/>
      <c r="U11" s="247"/>
      <c r="V11" s="245"/>
      <c r="W11" s="246"/>
      <c r="X11" s="246"/>
      <c r="Y11" s="246"/>
      <c r="Z11" s="246"/>
      <c r="AA11" s="247"/>
      <c r="AB11" s="245"/>
      <c r="AC11" s="246"/>
      <c r="AD11" s="246"/>
      <c r="AE11" s="246"/>
      <c r="AF11" s="246"/>
      <c r="AG11" s="247"/>
      <c r="AH11" s="236"/>
      <c r="AI11" s="237"/>
      <c r="AJ11" s="237"/>
      <c r="AK11" s="237"/>
      <c r="AL11" s="237"/>
      <c r="AM11" s="238"/>
      <c r="AN11" s="69"/>
      <c r="AO11" s="270"/>
      <c r="AP11" s="271"/>
      <c r="AQ11" s="271"/>
      <c r="AR11" s="271"/>
      <c r="AS11" s="271"/>
      <c r="AT11" s="272"/>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row>
    <row r="12" spans="1:99" ht="15" customHeight="1" x14ac:dyDescent="0.25">
      <c r="A12" s="69"/>
      <c r="B12" s="265"/>
      <c r="C12" s="265"/>
      <c r="D12" s="266"/>
      <c r="E12" s="258"/>
      <c r="F12" s="259"/>
      <c r="G12" s="259"/>
      <c r="H12" s="259"/>
      <c r="I12" s="260"/>
      <c r="J12" s="245" t="e">
        <f>IF(AND('Mapa final'!#REF!="Muy Alta",'Mapa final'!#REF!="Leve"),CONCATENATE("R",'Mapa final'!#REF!),"")</f>
        <v>#REF!</v>
      </c>
      <c r="K12" s="246"/>
      <c r="L12" s="246" t="str">
        <f>IF(AND('Mapa final'!$L$18="Muy Alta",'Mapa final'!$P$18="Leve"),CONCATENATE("R",'Mapa final'!$A$18),"")</f>
        <v/>
      </c>
      <c r="M12" s="246"/>
      <c r="N12" s="246" t="str">
        <f>IF(AND('Mapa final'!$L$20="Muy Alta",'Mapa final'!$P$20="Leve"),CONCATENATE("R",'Mapa final'!$A$20),"")</f>
        <v/>
      </c>
      <c r="O12" s="247"/>
      <c r="P12" s="245" t="e">
        <f>IF(AND('Mapa final'!#REF!="Muy Alta",'Mapa final'!#REF!="Menor"),CONCATENATE("R",'Mapa final'!#REF!),"")</f>
        <v>#REF!</v>
      </c>
      <c r="Q12" s="246"/>
      <c r="R12" s="246" t="str">
        <f>IF(AND('Mapa final'!$L$18="Muy Alta",'Mapa final'!$P$18="Menor"),CONCATENATE("R",'Mapa final'!$A$18),"")</f>
        <v/>
      </c>
      <c r="S12" s="246"/>
      <c r="T12" s="246" t="str">
        <f>IF(AND('Mapa final'!$L$20="Muy Alta",'Mapa final'!$P$20="Menor"),CONCATENATE("R",'Mapa final'!$A$20),"")</f>
        <v/>
      </c>
      <c r="U12" s="247"/>
      <c r="V12" s="245" t="e">
        <f>IF(AND('Mapa final'!#REF!="Muy Alta",'Mapa final'!#REF!="Moderado"),CONCATENATE("R",'Mapa final'!#REF!),"")</f>
        <v>#REF!</v>
      </c>
      <c r="W12" s="246"/>
      <c r="X12" s="246" t="str">
        <f>IF(AND('Mapa final'!$L$18="Muy Alta",'Mapa final'!$P$18="Moderado"),CONCATENATE("R",'Mapa final'!$A$18),"")</f>
        <v/>
      </c>
      <c r="Y12" s="246"/>
      <c r="Z12" s="246" t="str">
        <f>IF(AND('Mapa final'!$L$20="Muy Alta",'Mapa final'!$P$20="Moderado"),CONCATENATE("R",'Mapa final'!$A$20),"")</f>
        <v/>
      </c>
      <c r="AA12" s="247"/>
      <c r="AB12" s="245" t="e">
        <f>IF(AND('Mapa final'!#REF!="Muy Alta",'Mapa final'!#REF!="Mayor"),CONCATENATE("R",'Mapa final'!#REF!),"")</f>
        <v>#REF!</v>
      </c>
      <c r="AC12" s="246"/>
      <c r="AD12" s="246" t="str">
        <f>IF(AND('Mapa final'!$L$18="Muy Alta",'Mapa final'!$P$18="Mayor"),CONCATENATE("R",'Mapa final'!$A$18),"")</f>
        <v/>
      </c>
      <c r="AE12" s="246"/>
      <c r="AF12" s="246" t="str">
        <f>IF(AND('Mapa final'!$L$20="Muy Alta",'Mapa final'!$P$20="Mayor"),CONCATENATE("R",'Mapa final'!$A$20),"")</f>
        <v/>
      </c>
      <c r="AG12" s="247"/>
      <c r="AH12" s="236" t="e">
        <f>IF(AND('Mapa final'!#REF!="Muy Alta",'Mapa final'!#REF!="Catastrófico"),CONCATENATE("R",'Mapa final'!#REF!),"")</f>
        <v>#REF!</v>
      </c>
      <c r="AI12" s="237"/>
      <c r="AJ12" s="237" t="str">
        <f>IF(AND('Mapa final'!$L$18="Muy Alta",'Mapa final'!$P$18="Catastrófico"),CONCATENATE("R",'Mapa final'!$A$18),"")</f>
        <v/>
      </c>
      <c r="AK12" s="237"/>
      <c r="AL12" s="237" t="str">
        <f>IF(AND('Mapa final'!$L$20="Muy Alta",'Mapa final'!$P$20="Catastrófico"),CONCATENATE("R",'Mapa final'!$A$20),"")</f>
        <v/>
      </c>
      <c r="AM12" s="238"/>
      <c r="AN12" s="69"/>
      <c r="AO12" s="270"/>
      <c r="AP12" s="271"/>
      <c r="AQ12" s="271"/>
      <c r="AR12" s="271"/>
      <c r="AS12" s="271"/>
      <c r="AT12" s="272"/>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row>
    <row r="13" spans="1:99" ht="15.75" customHeight="1" thickBot="1" x14ac:dyDescent="0.3">
      <c r="A13" s="69"/>
      <c r="B13" s="265"/>
      <c r="C13" s="265"/>
      <c r="D13" s="266"/>
      <c r="E13" s="261"/>
      <c r="F13" s="262"/>
      <c r="G13" s="262"/>
      <c r="H13" s="262"/>
      <c r="I13" s="263"/>
      <c r="J13" s="245"/>
      <c r="K13" s="246"/>
      <c r="L13" s="246"/>
      <c r="M13" s="246"/>
      <c r="N13" s="246"/>
      <c r="O13" s="247"/>
      <c r="P13" s="245"/>
      <c r="Q13" s="246"/>
      <c r="R13" s="246"/>
      <c r="S13" s="246"/>
      <c r="T13" s="246"/>
      <c r="U13" s="247"/>
      <c r="V13" s="245"/>
      <c r="W13" s="246"/>
      <c r="X13" s="246"/>
      <c r="Y13" s="246"/>
      <c r="Z13" s="246"/>
      <c r="AA13" s="247"/>
      <c r="AB13" s="245"/>
      <c r="AC13" s="246"/>
      <c r="AD13" s="246"/>
      <c r="AE13" s="246"/>
      <c r="AF13" s="246"/>
      <c r="AG13" s="247"/>
      <c r="AH13" s="239"/>
      <c r="AI13" s="240"/>
      <c r="AJ13" s="240"/>
      <c r="AK13" s="240"/>
      <c r="AL13" s="240"/>
      <c r="AM13" s="241"/>
      <c r="AN13" s="69"/>
      <c r="AO13" s="273"/>
      <c r="AP13" s="274"/>
      <c r="AQ13" s="274"/>
      <c r="AR13" s="274"/>
      <c r="AS13" s="274"/>
      <c r="AT13" s="275"/>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row>
    <row r="14" spans="1:99" ht="15" customHeight="1" x14ac:dyDescent="0.25">
      <c r="A14" s="69"/>
      <c r="B14" s="265"/>
      <c r="C14" s="265"/>
      <c r="D14" s="266"/>
      <c r="E14" s="255" t="s">
        <v>186</v>
      </c>
      <c r="F14" s="256"/>
      <c r="G14" s="256"/>
      <c r="H14" s="256"/>
      <c r="I14" s="256"/>
      <c r="J14" s="233" t="e">
        <f>IF(AND('Mapa final'!#REF!="Alta",'Mapa final'!#REF!="Leve"),CONCATENATE("R",'Mapa final'!#REF!),"")</f>
        <v>#REF!</v>
      </c>
      <c r="K14" s="234"/>
      <c r="L14" s="234" t="str">
        <f>IF(AND('Mapa final'!$L$12="Alta",'Mapa final'!$P$12="Leve"),CONCATENATE("R",'Mapa final'!$A$12),"")</f>
        <v/>
      </c>
      <c r="M14" s="234"/>
      <c r="N14" s="234" t="e">
        <f>IF(AND('Mapa final'!#REF!="Alta",'Mapa final'!#REF!="Leve"),CONCATENATE("R",'Mapa final'!#REF!),"")</f>
        <v>#REF!</v>
      </c>
      <c r="O14" s="235"/>
      <c r="P14" s="233" t="e">
        <f>IF(AND('Mapa final'!#REF!="Alta",'Mapa final'!#REF!="Menor"),CONCATENATE("R",'Mapa final'!#REF!),"")</f>
        <v>#REF!</v>
      </c>
      <c r="Q14" s="234"/>
      <c r="R14" s="234" t="str">
        <f>IF(AND('Mapa final'!$L$12="Alta",'Mapa final'!$P$12="Menor"),CONCATENATE("R",'Mapa final'!$A$12),"")</f>
        <v/>
      </c>
      <c r="S14" s="234"/>
      <c r="T14" s="234" t="e">
        <f>IF(AND('Mapa final'!#REF!="Alta",'Mapa final'!#REF!="Menor"),CONCATENATE("R",'Mapa final'!#REF!),"")</f>
        <v>#REF!</v>
      </c>
      <c r="U14" s="235"/>
      <c r="V14" s="251" t="e">
        <f>IF(AND('Mapa final'!#REF!="Alta",'Mapa final'!#REF!="Moderado"),CONCATENATE("R",'Mapa final'!#REF!),"")</f>
        <v>#REF!</v>
      </c>
      <c r="W14" s="252"/>
      <c r="X14" s="252" t="str">
        <f>IF(AND('Mapa final'!$L$12="Alta",'Mapa final'!$P$12="Moderado"),CONCATENATE("R",'Mapa final'!$A$12),"")</f>
        <v>R1</v>
      </c>
      <c r="Y14" s="252"/>
      <c r="Z14" s="252" t="e">
        <f>IF(AND('Mapa final'!#REF!="Alta",'Mapa final'!#REF!="Moderado"),CONCATENATE("R",'Mapa final'!#REF!),"")</f>
        <v>#REF!</v>
      </c>
      <c r="AA14" s="253"/>
      <c r="AB14" s="251" t="e">
        <f>IF(AND('Mapa final'!#REF!="Alta",'Mapa final'!#REF!="Mayor"),CONCATENATE("R",'Mapa final'!#REF!),"")</f>
        <v>#REF!</v>
      </c>
      <c r="AC14" s="252"/>
      <c r="AD14" s="252" t="str">
        <f>IF(AND('Mapa final'!$L$12="Alta",'Mapa final'!$P$12="Mayor"),CONCATENATE("R",'Mapa final'!$A$12),"")</f>
        <v/>
      </c>
      <c r="AE14" s="252"/>
      <c r="AF14" s="252" t="e">
        <f>IF(AND('Mapa final'!#REF!="Alta",'Mapa final'!#REF!="Mayor"),CONCATENATE("R",'Mapa final'!#REF!),"")</f>
        <v>#REF!</v>
      </c>
      <c r="AG14" s="253"/>
      <c r="AH14" s="242" t="e">
        <f>IF(AND('Mapa final'!#REF!="Alta",'Mapa final'!#REF!="Catastrófico"),CONCATENATE("R",'Mapa final'!#REF!),"")</f>
        <v>#REF!</v>
      </c>
      <c r="AI14" s="243"/>
      <c r="AJ14" s="243" t="str">
        <f>IF(AND('Mapa final'!$L$12="Alta",'Mapa final'!$P$12="Catastrófico"),CONCATENATE("R",'Mapa final'!$A$12),"")</f>
        <v/>
      </c>
      <c r="AK14" s="243"/>
      <c r="AL14" s="243" t="e">
        <f>IF(AND('Mapa final'!#REF!="Alta",'Mapa final'!#REF!="Catastrófico"),CONCATENATE("R",'Mapa final'!#REF!),"")</f>
        <v>#REF!</v>
      </c>
      <c r="AM14" s="244"/>
      <c r="AN14" s="69"/>
      <c r="AO14" s="276" t="s">
        <v>187</v>
      </c>
      <c r="AP14" s="277"/>
      <c r="AQ14" s="277"/>
      <c r="AR14" s="277"/>
      <c r="AS14" s="277"/>
      <c r="AT14" s="278"/>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row>
    <row r="15" spans="1:99" ht="15" customHeight="1" x14ac:dyDescent="0.25">
      <c r="A15" s="69"/>
      <c r="B15" s="265"/>
      <c r="C15" s="265"/>
      <c r="D15" s="266"/>
      <c r="E15" s="258"/>
      <c r="F15" s="259"/>
      <c r="G15" s="259"/>
      <c r="H15" s="259"/>
      <c r="I15" s="259"/>
      <c r="J15" s="227"/>
      <c r="K15" s="228"/>
      <c r="L15" s="228"/>
      <c r="M15" s="228"/>
      <c r="N15" s="228"/>
      <c r="O15" s="229"/>
      <c r="P15" s="227"/>
      <c r="Q15" s="228"/>
      <c r="R15" s="228"/>
      <c r="S15" s="228"/>
      <c r="T15" s="228"/>
      <c r="U15" s="229"/>
      <c r="V15" s="245"/>
      <c r="W15" s="246"/>
      <c r="X15" s="246"/>
      <c r="Y15" s="246"/>
      <c r="Z15" s="246"/>
      <c r="AA15" s="247"/>
      <c r="AB15" s="245"/>
      <c r="AC15" s="246"/>
      <c r="AD15" s="246"/>
      <c r="AE15" s="246"/>
      <c r="AF15" s="246"/>
      <c r="AG15" s="247"/>
      <c r="AH15" s="236"/>
      <c r="AI15" s="237"/>
      <c r="AJ15" s="237"/>
      <c r="AK15" s="237"/>
      <c r="AL15" s="237"/>
      <c r="AM15" s="238"/>
      <c r="AN15" s="69"/>
      <c r="AO15" s="279"/>
      <c r="AP15" s="280"/>
      <c r="AQ15" s="280"/>
      <c r="AR15" s="280"/>
      <c r="AS15" s="280"/>
      <c r="AT15" s="281"/>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row>
    <row r="16" spans="1:99" ht="15" customHeight="1" x14ac:dyDescent="0.25">
      <c r="A16" s="69"/>
      <c r="B16" s="265"/>
      <c r="C16" s="265"/>
      <c r="D16" s="266"/>
      <c r="E16" s="258"/>
      <c r="F16" s="259"/>
      <c r="G16" s="259"/>
      <c r="H16" s="259"/>
      <c r="I16" s="259"/>
      <c r="J16" s="227" t="e">
        <f>IF(AND('Mapa final'!#REF!="Alta",'Mapa final'!#REF!="Leve"),CONCATENATE("R",'Mapa final'!#REF!),"")</f>
        <v>#REF!</v>
      </c>
      <c r="K16" s="228"/>
      <c r="L16" s="228" t="e">
        <f>IF(AND('Mapa final'!#REF!="Alta",'Mapa final'!#REF!="Leve"),CONCATENATE("R",'Mapa final'!#REF!),"")</f>
        <v>#REF!</v>
      </c>
      <c r="M16" s="228"/>
      <c r="N16" s="228" t="e">
        <f>IF(AND('Mapa final'!#REF!="Alta",'Mapa final'!#REF!="Leve"),CONCATENATE("R",'Mapa final'!#REF!),"")</f>
        <v>#REF!</v>
      </c>
      <c r="O16" s="229"/>
      <c r="P16" s="227" t="e">
        <f>IF(AND('Mapa final'!#REF!="Alta",'Mapa final'!#REF!="Menor"),CONCATENATE("R",'Mapa final'!#REF!),"")</f>
        <v>#REF!</v>
      </c>
      <c r="Q16" s="228"/>
      <c r="R16" s="228" t="e">
        <f>IF(AND('Mapa final'!#REF!="Alta",'Mapa final'!#REF!="Menor"),CONCATENATE("R",'Mapa final'!#REF!),"")</f>
        <v>#REF!</v>
      </c>
      <c r="S16" s="228"/>
      <c r="T16" s="228" t="e">
        <f>IF(AND('Mapa final'!#REF!="Alta",'Mapa final'!#REF!="Menor"),CONCATENATE("R",'Mapa final'!#REF!),"")</f>
        <v>#REF!</v>
      </c>
      <c r="U16" s="229"/>
      <c r="V16" s="245" t="e">
        <f>IF(AND('Mapa final'!#REF!="Alta",'Mapa final'!#REF!="Moderado"),CONCATENATE("R",'Mapa final'!#REF!),"")</f>
        <v>#REF!</v>
      </c>
      <c r="W16" s="246"/>
      <c r="X16" s="246" t="e">
        <f>IF(AND('Mapa final'!#REF!="Alta",'Mapa final'!#REF!="Moderado"),CONCATENATE("R",'Mapa final'!#REF!),"")</f>
        <v>#REF!</v>
      </c>
      <c r="Y16" s="246"/>
      <c r="Z16" s="246" t="e">
        <f>IF(AND('Mapa final'!#REF!="Alta",'Mapa final'!#REF!="Moderado"),CONCATENATE("R",'Mapa final'!#REF!),"")</f>
        <v>#REF!</v>
      </c>
      <c r="AA16" s="247"/>
      <c r="AB16" s="245" t="e">
        <f>IF(AND('Mapa final'!#REF!="Alta",'Mapa final'!#REF!="Mayor"),CONCATENATE("R",'Mapa final'!#REF!),"")</f>
        <v>#REF!</v>
      </c>
      <c r="AC16" s="246"/>
      <c r="AD16" s="246" t="e">
        <f>IF(AND('Mapa final'!#REF!="Alta",'Mapa final'!#REF!="Mayor"),CONCATENATE("R",'Mapa final'!#REF!),"")</f>
        <v>#REF!</v>
      </c>
      <c r="AE16" s="246"/>
      <c r="AF16" s="246" t="e">
        <f>IF(AND('Mapa final'!#REF!="Alta",'Mapa final'!#REF!="Mayor"),CONCATENATE("R",'Mapa final'!#REF!),"")</f>
        <v>#REF!</v>
      </c>
      <c r="AG16" s="247"/>
      <c r="AH16" s="236" t="e">
        <f>IF(AND('Mapa final'!#REF!="Alta",'Mapa final'!#REF!="Catastrófico"),CONCATENATE("R",'Mapa final'!#REF!),"")</f>
        <v>#REF!</v>
      </c>
      <c r="AI16" s="237"/>
      <c r="AJ16" s="237" t="e">
        <f>IF(AND('Mapa final'!#REF!="Alta",'Mapa final'!#REF!="Catastrófico"),CONCATENATE("R",'Mapa final'!#REF!),"")</f>
        <v>#REF!</v>
      </c>
      <c r="AK16" s="237"/>
      <c r="AL16" s="237" t="e">
        <f>IF(AND('Mapa final'!#REF!="Alta",'Mapa final'!#REF!="Catastrófico"),CONCATENATE("R",'Mapa final'!#REF!),"")</f>
        <v>#REF!</v>
      </c>
      <c r="AM16" s="238"/>
      <c r="AN16" s="69"/>
      <c r="AO16" s="279"/>
      <c r="AP16" s="280"/>
      <c r="AQ16" s="280"/>
      <c r="AR16" s="280"/>
      <c r="AS16" s="280"/>
      <c r="AT16" s="281"/>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row>
    <row r="17" spans="1:80" ht="15" customHeight="1" x14ac:dyDescent="0.25">
      <c r="A17" s="69"/>
      <c r="B17" s="265"/>
      <c r="C17" s="265"/>
      <c r="D17" s="266"/>
      <c r="E17" s="258"/>
      <c r="F17" s="259"/>
      <c r="G17" s="259"/>
      <c r="H17" s="259"/>
      <c r="I17" s="259"/>
      <c r="J17" s="227"/>
      <c r="K17" s="228"/>
      <c r="L17" s="228"/>
      <c r="M17" s="228"/>
      <c r="N17" s="228"/>
      <c r="O17" s="229"/>
      <c r="P17" s="227"/>
      <c r="Q17" s="228"/>
      <c r="R17" s="228"/>
      <c r="S17" s="228"/>
      <c r="T17" s="228"/>
      <c r="U17" s="229"/>
      <c r="V17" s="245"/>
      <c r="W17" s="246"/>
      <c r="X17" s="246"/>
      <c r="Y17" s="246"/>
      <c r="Z17" s="246"/>
      <c r="AA17" s="247"/>
      <c r="AB17" s="245"/>
      <c r="AC17" s="246"/>
      <c r="AD17" s="246"/>
      <c r="AE17" s="246"/>
      <c r="AF17" s="246"/>
      <c r="AG17" s="247"/>
      <c r="AH17" s="236"/>
      <c r="AI17" s="237"/>
      <c r="AJ17" s="237"/>
      <c r="AK17" s="237"/>
      <c r="AL17" s="237"/>
      <c r="AM17" s="238"/>
      <c r="AN17" s="69"/>
      <c r="AO17" s="279"/>
      <c r="AP17" s="280"/>
      <c r="AQ17" s="280"/>
      <c r="AR17" s="280"/>
      <c r="AS17" s="280"/>
      <c r="AT17" s="281"/>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row>
    <row r="18" spans="1:80" ht="15" customHeight="1" x14ac:dyDescent="0.25">
      <c r="A18" s="69"/>
      <c r="B18" s="265"/>
      <c r="C18" s="265"/>
      <c r="D18" s="266"/>
      <c r="E18" s="258"/>
      <c r="F18" s="259"/>
      <c r="G18" s="259"/>
      <c r="H18" s="259"/>
      <c r="I18" s="259"/>
      <c r="J18" s="227" t="e">
        <f>IF(AND('Mapa final'!#REF!="Alta",'Mapa final'!#REF!="Leve"),CONCATENATE("R",'Mapa final'!#REF!),"")</f>
        <v>#REF!</v>
      </c>
      <c r="K18" s="228"/>
      <c r="L18" s="228" t="e">
        <f>IF(AND('Mapa final'!#REF!="Alta",'Mapa final'!#REF!="Leve"),CONCATENATE("R",'Mapa final'!#REF!),"")</f>
        <v>#REF!</v>
      </c>
      <c r="M18" s="228"/>
      <c r="N18" s="228" t="e">
        <f>IF(AND('Mapa final'!#REF!="Alta",'Mapa final'!#REF!="Leve"),CONCATENATE("R",'Mapa final'!#REF!),"")</f>
        <v>#REF!</v>
      </c>
      <c r="O18" s="229"/>
      <c r="P18" s="227" t="e">
        <f>IF(AND('Mapa final'!#REF!="Alta",'Mapa final'!#REF!="Menor"),CONCATENATE("R",'Mapa final'!#REF!),"")</f>
        <v>#REF!</v>
      </c>
      <c r="Q18" s="228"/>
      <c r="R18" s="228" t="e">
        <f>IF(AND('Mapa final'!#REF!="Alta",'Mapa final'!#REF!="Menor"),CONCATENATE("R",'Mapa final'!#REF!),"")</f>
        <v>#REF!</v>
      </c>
      <c r="S18" s="228"/>
      <c r="T18" s="228" t="e">
        <f>IF(AND('Mapa final'!#REF!="Alta",'Mapa final'!#REF!="Menor"),CONCATENATE("R",'Mapa final'!#REF!),"")</f>
        <v>#REF!</v>
      </c>
      <c r="U18" s="229"/>
      <c r="V18" s="245" t="e">
        <f>IF(AND('Mapa final'!#REF!="Alta",'Mapa final'!#REF!="Moderado"),CONCATENATE("R",'Mapa final'!#REF!),"")</f>
        <v>#REF!</v>
      </c>
      <c r="W18" s="246"/>
      <c r="X18" s="246" t="e">
        <f>IF(AND('Mapa final'!#REF!="Alta",'Mapa final'!#REF!="Moderado"),CONCATENATE("R",'Mapa final'!#REF!),"")</f>
        <v>#REF!</v>
      </c>
      <c r="Y18" s="246"/>
      <c r="Z18" s="246" t="e">
        <f>IF(AND('Mapa final'!#REF!="Alta",'Mapa final'!#REF!="Moderado"),CONCATENATE("R",'Mapa final'!#REF!),"")</f>
        <v>#REF!</v>
      </c>
      <c r="AA18" s="247"/>
      <c r="AB18" s="245" t="e">
        <f>IF(AND('Mapa final'!#REF!="Alta",'Mapa final'!#REF!="Mayor"),CONCATENATE("R",'Mapa final'!#REF!),"")</f>
        <v>#REF!</v>
      </c>
      <c r="AC18" s="246"/>
      <c r="AD18" s="246" t="e">
        <f>IF(AND('Mapa final'!#REF!="Alta",'Mapa final'!#REF!="Mayor"),CONCATENATE("R",'Mapa final'!#REF!),"")</f>
        <v>#REF!</v>
      </c>
      <c r="AE18" s="246"/>
      <c r="AF18" s="246" t="e">
        <f>IF(AND('Mapa final'!#REF!="Alta",'Mapa final'!#REF!="Mayor"),CONCATENATE("R",'Mapa final'!#REF!),"")</f>
        <v>#REF!</v>
      </c>
      <c r="AG18" s="247"/>
      <c r="AH18" s="236" t="e">
        <f>IF(AND('Mapa final'!#REF!="Alta",'Mapa final'!#REF!="Catastrófico"),CONCATENATE("R",'Mapa final'!#REF!),"")</f>
        <v>#REF!</v>
      </c>
      <c r="AI18" s="237"/>
      <c r="AJ18" s="237" t="e">
        <f>IF(AND('Mapa final'!#REF!="Alta",'Mapa final'!#REF!="Catastrófico"),CONCATENATE("R",'Mapa final'!#REF!),"")</f>
        <v>#REF!</v>
      </c>
      <c r="AK18" s="237"/>
      <c r="AL18" s="237" t="e">
        <f>IF(AND('Mapa final'!#REF!="Alta",'Mapa final'!#REF!="Catastrófico"),CONCATENATE("R",'Mapa final'!#REF!),"")</f>
        <v>#REF!</v>
      </c>
      <c r="AM18" s="238"/>
      <c r="AN18" s="69"/>
      <c r="AO18" s="279"/>
      <c r="AP18" s="280"/>
      <c r="AQ18" s="280"/>
      <c r="AR18" s="280"/>
      <c r="AS18" s="280"/>
      <c r="AT18" s="281"/>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row>
    <row r="19" spans="1:80" ht="15" customHeight="1" x14ac:dyDescent="0.25">
      <c r="A19" s="69"/>
      <c r="B19" s="265"/>
      <c r="C19" s="265"/>
      <c r="D19" s="266"/>
      <c r="E19" s="258"/>
      <c r="F19" s="259"/>
      <c r="G19" s="259"/>
      <c r="H19" s="259"/>
      <c r="I19" s="259"/>
      <c r="J19" s="227"/>
      <c r="K19" s="228"/>
      <c r="L19" s="228"/>
      <c r="M19" s="228"/>
      <c r="N19" s="228"/>
      <c r="O19" s="229"/>
      <c r="P19" s="227"/>
      <c r="Q19" s="228"/>
      <c r="R19" s="228"/>
      <c r="S19" s="228"/>
      <c r="T19" s="228"/>
      <c r="U19" s="229"/>
      <c r="V19" s="245"/>
      <c r="W19" s="246"/>
      <c r="X19" s="246"/>
      <c r="Y19" s="246"/>
      <c r="Z19" s="246"/>
      <c r="AA19" s="247"/>
      <c r="AB19" s="245"/>
      <c r="AC19" s="246"/>
      <c r="AD19" s="246"/>
      <c r="AE19" s="246"/>
      <c r="AF19" s="246"/>
      <c r="AG19" s="247"/>
      <c r="AH19" s="236"/>
      <c r="AI19" s="237"/>
      <c r="AJ19" s="237"/>
      <c r="AK19" s="237"/>
      <c r="AL19" s="237"/>
      <c r="AM19" s="238"/>
      <c r="AN19" s="69"/>
      <c r="AO19" s="279"/>
      <c r="AP19" s="280"/>
      <c r="AQ19" s="280"/>
      <c r="AR19" s="280"/>
      <c r="AS19" s="280"/>
      <c r="AT19" s="281"/>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row>
    <row r="20" spans="1:80" ht="15" customHeight="1" x14ac:dyDescent="0.25">
      <c r="A20" s="69"/>
      <c r="B20" s="265"/>
      <c r="C20" s="265"/>
      <c r="D20" s="266"/>
      <c r="E20" s="258"/>
      <c r="F20" s="259"/>
      <c r="G20" s="259"/>
      <c r="H20" s="259"/>
      <c r="I20" s="259"/>
      <c r="J20" s="227" t="e">
        <f>IF(AND('Mapa final'!#REF!="Alta",'Mapa final'!#REF!="Leve"),CONCATENATE("R",'Mapa final'!#REF!),"")</f>
        <v>#REF!</v>
      </c>
      <c r="K20" s="228"/>
      <c r="L20" s="228" t="str">
        <f>IF(AND('Mapa final'!$L$18="Alta",'Mapa final'!$P$18="Leve"),CONCATENATE("R",'Mapa final'!$A$18),"")</f>
        <v/>
      </c>
      <c r="M20" s="228"/>
      <c r="N20" s="228" t="str">
        <f>IF(AND('Mapa final'!$L$20="Alta",'Mapa final'!$P$20="Leve"),CONCATENATE("R",'Mapa final'!$A$20),"")</f>
        <v/>
      </c>
      <c r="O20" s="229"/>
      <c r="P20" s="227" t="e">
        <f>IF(AND('Mapa final'!#REF!="Alta",'Mapa final'!#REF!="Menor"),CONCATENATE("R",'Mapa final'!#REF!),"")</f>
        <v>#REF!</v>
      </c>
      <c r="Q20" s="228"/>
      <c r="R20" s="228" t="str">
        <f>IF(AND('Mapa final'!$L$18="Alta",'Mapa final'!$P$18="Menor"),CONCATENATE("R",'Mapa final'!$A$18),"")</f>
        <v/>
      </c>
      <c r="S20" s="228"/>
      <c r="T20" s="228" t="str">
        <f>IF(AND('Mapa final'!$L$20="Alta",'Mapa final'!$P$20="Menor"),CONCATENATE("R",'Mapa final'!$A$20),"")</f>
        <v/>
      </c>
      <c r="U20" s="229"/>
      <c r="V20" s="245" t="e">
        <f>IF(AND('Mapa final'!#REF!="Alta",'Mapa final'!#REF!="Moderado"),CONCATENATE("R",'Mapa final'!#REF!),"")</f>
        <v>#REF!</v>
      </c>
      <c r="W20" s="246"/>
      <c r="X20" s="246" t="str">
        <f>IF(AND('Mapa final'!$L$18="Alta",'Mapa final'!$P$18="Moderado"),CONCATENATE("R",'Mapa final'!$A$18),"")</f>
        <v/>
      </c>
      <c r="Y20" s="246"/>
      <c r="Z20" s="246" t="str">
        <f>IF(AND('Mapa final'!$L$20="Alta",'Mapa final'!$P$20="Moderado"),CONCATENATE("R",'Mapa final'!$A$20),"")</f>
        <v/>
      </c>
      <c r="AA20" s="247"/>
      <c r="AB20" s="245" t="e">
        <f>IF(AND('Mapa final'!#REF!="Alta",'Mapa final'!#REF!="Mayor"),CONCATENATE("R",'Mapa final'!#REF!),"")</f>
        <v>#REF!</v>
      </c>
      <c r="AC20" s="246"/>
      <c r="AD20" s="246" t="str">
        <f>IF(AND('Mapa final'!$L$18="Alta",'Mapa final'!$P$18="Mayor"),CONCATENATE("R",'Mapa final'!$A$18),"")</f>
        <v/>
      </c>
      <c r="AE20" s="246"/>
      <c r="AF20" s="246" t="str">
        <f>IF(AND('Mapa final'!$L$20="Alta",'Mapa final'!$P$20="Mayor"),CONCATENATE("R",'Mapa final'!$A$20),"")</f>
        <v/>
      </c>
      <c r="AG20" s="247"/>
      <c r="AH20" s="236" t="e">
        <f>IF(AND('Mapa final'!#REF!="Alta",'Mapa final'!#REF!="Catastrófico"),CONCATENATE("R",'Mapa final'!#REF!),"")</f>
        <v>#REF!</v>
      </c>
      <c r="AI20" s="237"/>
      <c r="AJ20" s="237" t="str">
        <f>IF(AND('Mapa final'!$L$18="Alta",'Mapa final'!$P$18="Catastrófico"),CONCATENATE("R",'Mapa final'!$A$18),"")</f>
        <v/>
      </c>
      <c r="AK20" s="237"/>
      <c r="AL20" s="237" t="str">
        <f>IF(AND('Mapa final'!$L$20="Alta",'Mapa final'!$P$20="Catastrófico"),CONCATENATE("R",'Mapa final'!$A$20),"")</f>
        <v/>
      </c>
      <c r="AM20" s="238"/>
      <c r="AN20" s="69"/>
      <c r="AO20" s="279"/>
      <c r="AP20" s="280"/>
      <c r="AQ20" s="280"/>
      <c r="AR20" s="280"/>
      <c r="AS20" s="280"/>
      <c r="AT20" s="281"/>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row>
    <row r="21" spans="1:80" ht="15.75" customHeight="1" thickBot="1" x14ac:dyDescent="0.3">
      <c r="A21" s="69"/>
      <c r="B21" s="265"/>
      <c r="C21" s="265"/>
      <c r="D21" s="266"/>
      <c r="E21" s="261"/>
      <c r="F21" s="262"/>
      <c r="G21" s="262"/>
      <c r="H21" s="262"/>
      <c r="I21" s="262"/>
      <c r="J21" s="230"/>
      <c r="K21" s="231"/>
      <c r="L21" s="231"/>
      <c r="M21" s="231"/>
      <c r="N21" s="231"/>
      <c r="O21" s="232"/>
      <c r="P21" s="230"/>
      <c r="Q21" s="231"/>
      <c r="R21" s="231"/>
      <c r="S21" s="231"/>
      <c r="T21" s="231"/>
      <c r="U21" s="232"/>
      <c r="V21" s="248"/>
      <c r="W21" s="249"/>
      <c r="X21" s="249"/>
      <c r="Y21" s="249"/>
      <c r="Z21" s="249"/>
      <c r="AA21" s="250"/>
      <c r="AB21" s="248"/>
      <c r="AC21" s="249"/>
      <c r="AD21" s="249"/>
      <c r="AE21" s="249"/>
      <c r="AF21" s="249"/>
      <c r="AG21" s="250"/>
      <c r="AH21" s="239"/>
      <c r="AI21" s="240"/>
      <c r="AJ21" s="240"/>
      <c r="AK21" s="240"/>
      <c r="AL21" s="240"/>
      <c r="AM21" s="241"/>
      <c r="AN21" s="69"/>
      <c r="AO21" s="282"/>
      <c r="AP21" s="283"/>
      <c r="AQ21" s="283"/>
      <c r="AR21" s="283"/>
      <c r="AS21" s="283"/>
      <c r="AT21" s="284"/>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row>
    <row r="22" spans="1:80" x14ac:dyDescent="0.25">
      <c r="A22" s="69"/>
      <c r="B22" s="265"/>
      <c r="C22" s="265"/>
      <c r="D22" s="266"/>
      <c r="E22" s="255" t="s">
        <v>188</v>
      </c>
      <c r="F22" s="256"/>
      <c r="G22" s="256"/>
      <c r="H22" s="256"/>
      <c r="I22" s="257"/>
      <c r="J22" s="233" t="e">
        <f>IF(AND('Mapa final'!#REF!="Media",'Mapa final'!#REF!="Leve"),CONCATENATE("R",'Mapa final'!#REF!),"")</f>
        <v>#REF!</v>
      </c>
      <c r="K22" s="234"/>
      <c r="L22" s="234" t="str">
        <f>IF(AND('Mapa final'!$L$12="Media",'Mapa final'!$P$12="Leve"),CONCATENATE("R",'Mapa final'!$A$12),"")</f>
        <v/>
      </c>
      <c r="M22" s="234"/>
      <c r="N22" s="234" t="e">
        <f>IF(AND('Mapa final'!#REF!="Media",'Mapa final'!#REF!="Leve"),CONCATENATE("R",'Mapa final'!#REF!),"")</f>
        <v>#REF!</v>
      </c>
      <c r="O22" s="235"/>
      <c r="P22" s="233" t="e">
        <f>IF(AND('Mapa final'!#REF!="Media",'Mapa final'!#REF!="Menor"),CONCATENATE("R",'Mapa final'!#REF!),"")</f>
        <v>#REF!</v>
      </c>
      <c r="Q22" s="234"/>
      <c r="R22" s="234" t="str">
        <f>IF(AND('Mapa final'!$L$12="Media",'Mapa final'!$P$12="Menor"),CONCATENATE("R",'Mapa final'!$A$12),"")</f>
        <v/>
      </c>
      <c r="S22" s="234"/>
      <c r="T22" s="234" t="e">
        <f>IF(AND('Mapa final'!#REF!="Media",'Mapa final'!#REF!="Menor"),CONCATENATE("R",'Mapa final'!#REF!),"")</f>
        <v>#REF!</v>
      </c>
      <c r="U22" s="235"/>
      <c r="V22" s="233" t="e">
        <f>IF(AND('Mapa final'!#REF!="Media",'Mapa final'!#REF!="Moderado"),CONCATENATE("R",'Mapa final'!#REF!),"")</f>
        <v>#REF!</v>
      </c>
      <c r="W22" s="234"/>
      <c r="X22" s="234" t="str">
        <f>IF(AND('Mapa final'!$L$12="Media",'Mapa final'!$P$12="Moderado"),CONCATENATE("R",'Mapa final'!$A$12),"")</f>
        <v/>
      </c>
      <c r="Y22" s="234"/>
      <c r="Z22" s="234" t="e">
        <f>IF(AND('Mapa final'!#REF!="Media",'Mapa final'!#REF!="Moderado"),CONCATENATE("R",'Mapa final'!#REF!),"")</f>
        <v>#REF!</v>
      </c>
      <c r="AA22" s="235"/>
      <c r="AB22" s="251" t="e">
        <f>IF(AND('Mapa final'!#REF!="Media",'Mapa final'!#REF!="Mayor"),CONCATENATE("R",'Mapa final'!#REF!),"")</f>
        <v>#REF!</v>
      </c>
      <c r="AC22" s="252"/>
      <c r="AD22" s="252" t="str">
        <f>IF(AND('Mapa final'!$L$12="Media",'Mapa final'!$P$12="Mayor"),CONCATENATE("R",'Mapa final'!$A$12),"")</f>
        <v/>
      </c>
      <c r="AE22" s="252"/>
      <c r="AF22" s="252" t="e">
        <f>IF(AND('Mapa final'!#REF!="Media",'Mapa final'!#REF!="Mayor"),CONCATENATE("R",'Mapa final'!#REF!),"")</f>
        <v>#REF!</v>
      </c>
      <c r="AG22" s="253"/>
      <c r="AH22" s="242" t="e">
        <f>IF(AND('Mapa final'!#REF!="Media",'Mapa final'!#REF!="Catastrófico"),CONCATENATE("R",'Mapa final'!#REF!),"")</f>
        <v>#REF!</v>
      </c>
      <c r="AI22" s="243"/>
      <c r="AJ22" s="243" t="str">
        <f>IF(AND('Mapa final'!$L$12="Media",'Mapa final'!$P$12="Catastrófico"),CONCATENATE("R",'Mapa final'!$A$12),"")</f>
        <v/>
      </c>
      <c r="AK22" s="243"/>
      <c r="AL22" s="243" t="e">
        <f>IF(AND('Mapa final'!#REF!="Media",'Mapa final'!#REF!="Catastrófico"),CONCATENATE("R",'Mapa final'!#REF!),"")</f>
        <v>#REF!</v>
      </c>
      <c r="AM22" s="244"/>
      <c r="AN22" s="69"/>
      <c r="AO22" s="285" t="s">
        <v>189</v>
      </c>
      <c r="AP22" s="286"/>
      <c r="AQ22" s="286"/>
      <c r="AR22" s="286"/>
      <c r="AS22" s="286"/>
      <c r="AT22" s="287"/>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row>
    <row r="23" spans="1:80" x14ac:dyDescent="0.25">
      <c r="A23" s="69"/>
      <c r="B23" s="265"/>
      <c r="C23" s="265"/>
      <c r="D23" s="266"/>
      <c r="E23" s="258"/>
      <c r="F23" s="259"/>
      <c r="G23" s="259"/>
      <c r="H23" s="259"/>
      <c r="I23" s="260"/>
      <c r="J23" s="227"/>
      <c r="K23" s="228"/>
      <c r="L23" s="228"/>
      <c r="M23" s="228"/>
      <c r="N23" s="228"/>
      <c r="O23" s="229"/>
      <c r="P23" s="227"/>
      <c r="Q23" s="228"/>
      <c r="R23" s="228"/>
      <c r="S23" s="228"/>
      <c r="T23" s="228"/>
      <c r="U23" s="229"/>
      <c r="V23" s="227"/>
      <c r="W23" s="228"/>
      <c r="X23" s="228"/>
      <c r="Y23" s="228"/>
      <c r="Z23" s="228"/>
      <c r="AA23" s="229"/>
      <c r="AB23" s="245"/>
      <c r="AC23" s="246"/>
      <c r="AD23" s="246"/>
      <c r="AE23" s="246"/>
      <c r="AF23" s="246"/>
      <c r="AG23" s="247"/>
      <c r="AH23" s="236"/>
      <c r="AI23" s="237"/>
      <c r="AJ23" s="237"/>
      <c r="AK23" s="237"/>
      <c r="AL23" s="237"/>
      <c r="AM23" s="238"/>
      <c r="AN23" s="69"/>
      <c r="AO23" s="288"/>
      <c r="AP23" s="289"/>
      <c r="AQ23" s="289"/>
      <c r="AR23" s="289"/>
      <c r="AS23" s="289"/>
      <c r="AT23" s="290"/>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row>
    <row r="24" spans="1:80" x14ac:dyDescent="0.25">
      <c r="A24" s="69"/>
      <c r="B24" s="265"/>
      <c r="C24" s="265"/>
      <c r="D24" s="266"/>
      <c r="E24" s="258"/>
      <c r="F24" s="259"/>
      <c r="G24" s="259"/>
      <c r="H24" s="259"/>
      <c r="I24" s="260"/>
      <c r="J24" s="227" t="e">
        <f>IF(AND('Mapa final'!#REF!="Media",'Mapa final'!#REF!="Leve"),CONCATENATE("R",'Mapa final'!#REF!),"")</f>
        <v>#REF!</v>
      </c>
      <c r="K24" s="228"/>
      <c r="L24" s="228" t="e">
        <f>IF(AND('Mapa final'!#REF!="Media",'Mapa final'!#REF!="Leve"),CONCATENATE("R",'Mapa final'!#REF!),"")</f>
        <v>#REF!</v>
      </c>
      <c r="M24" s="228"/>
      <c r="N24" s="228" t="e">
        <f>IF(AND('Mapa final'!#REF!="Media",'Mapa final'!#REF!="Leve"),CONCATENATE("R",'Mapa final'!#REF!),"")</f>
        <v>#REF!</v>
      </c>
      <c r="O24" s="229"/>
      <c r="P24" s="227" t="e">
        <f>IF(AND('Mapa final'!#REF!="Media",'Mapa final'!#REF!="Menor"),CONCATENATE("R",'Mapa final'!#REF!),"")</f>
        <v>#REF!</v>
      </c>
      <c r="Q24" s="228"/>
      <c r="R24" s="228" t="e">
        <f>IF(AND('Mapa final'!#REF!="Media",'Mapa final'!#REF!="Menor"),CONCATENATE("R",'Mapa final'!#REF!),"")</f>
        <v>#REF!</v>
      </c>
      <c r="S24" s="228"/>
      <c r="T24" s="228" t="e">
        <f>IF(AND('Mapa final'!#REF!="Media",'Mapa final'!#REF!="Menor"),CONCATENATE("R",'Mapa final'!#REF!),"")</f>
        <v>#REF!</v>
      </c>
      <c r="U24" s="229"/>
      <c r="V24" s="227" t="e">
        <f>IF(AND('Mapa final'!#REF!="Media",'Mapa final'!#REF!="Moderado"),CONCATENATE("R",'Mapa final'!#REF!),"")</f>
        <v>#REF!</v>
      </c>
      <c r="W24" s="228"/>
      <c r="X24" s="228" t="e">
        <f>IF(AND('Mapa final'!#REF!="Media",'Mapa final'!#REF!="Moderado"),CONCATENATE("R",'Mapa final'!#REF!),"")</f>
        <v>#REF!</v>
      </c>
      <c r="Y24" s="228"/>
      <c r="Z24" s="228" t="e">
        <f>IF(AND('Mapa final'!#REF!="Media",'Mapa final'!#REF!="Moderado"),CONCATENATE("R",'Mapa final'!#REF!),"")</f>
        <v>#REF!</v>
      </c>
      <c r="AA24" s="229"/>
      <c r="AB24" s="245" t="e">
        <f>IF(AND('Mapa final'!#REF!="Media",'Mapa final'!#REF!="Mayor"),CONCATENATE("R",'Mapa final'!#REF!),"")</f>
        <v>#REF!</v>
      </c>
      <c r="AC24" s="246"/>
      <c r="AD24" s="246" t="e">
        <f>IF(AND('Mapa final'!#REF!="Media",'Mapa final'!#REF!="Mayor"),CONCATENATE("R",'Mapa final'!#REF!),"")</f>
        <v>#REF!</v>
      </c>
      <c r="AE24" s="246"/>
      <c r="AF24" s="246" t="e">
        <f>IF(AND('Mapa final'!#REF!="Media",'Mapa final'!#REF!="Mayor"),CONCATENATE("R",'Mapa final'!#REF!),"")</f>
        <v>#REF!</v>
      </c>
      <c r="AG24" s="247"/>
      <c r="AH24" s="236" t="e">
        <f>IF(AND('Mapa final'!#REF!="Media",'Mapa final'!#REF!="Catastrófico"),CONCATENATE("R",'Mapa final'!#REF!),"")</f>
        <v>#REF!</v>
      </c>
      <c r="AI24" s="237"/>
      <c r="AJ24" s="237" t="e">
        <f>IF(AND('Mapa final'!#REF!="Media",'Mapa final'!#REF!="Catastrófico"),CONCATENATE("R",'Mapa final'!#REF!),"")</f>
        <v>#REF!</v>
      </c>
      <c r="AK24" s="237"/>
      <c r="AL24" s="237" t="e">
        <f>IF(AND('Mapa final'!#REF!="Media",'Mapa final'!#REF!="Catastrófico"),CONCATENATE("R",'Mapa final'!#REF!),"")</f>
        <v>#REF!</v>
      </c>
      <c r="AM24" s="238"/>
      <c r="AN24" s="69"/>
      <c r="AO24" s="288"/>
      <c r="AP24" s="289"/>
      <c r="AQ24" s="289"/>
      <c r="AR24" s="289"/>
      <c r="AS24" s="289"/>
      <c r="AT24" s="290"/>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row>
    <row r="25" spans="1:80" x14ac:dyDescent="0.25">
      <c r="A25" s="69"/>
      <c r="B25" s="265"/>
      <c r="C25" s="265"/>
      <c r="D25" s="266"/>
      <c r="E25" s="258"/>
      <c r="F25" s="259"/>
      <c r="G25" s="259"/>
      <c r="H25" s="259"/>
      <c r="I25" s="260"/>
      <c r="J25" s="227"/>
      <c r="K25" s="228"/>
      <c r="L25" s="228"/>
      <c r="M25" s="228"/>
      <c r="N25" s="228"/>
      <c r="O25" s="229"/>
      <c r="P25" s="227"/>
      <c r="Q25" s="228"/>
      <c r="R25" s="228"/>
      <c r="S25" s="228"/>
      <c r="T25" s="228"/>
      <c r="U25" s="229"/>
      <c r="V25" s="227"/>
      <c r="W25" s="228"/>
      <c r="X25" s="228"/>
      <c r="Y25" s="228"/>
      <c r="Z25" s="228"/>
      <c r="AA25" s="229"/>
      <c r="AB25" s="245"/>
      <c r="AC25" s="246"/>
      <c r="AD25" s="246"/>
      <c r="AE25" s="246"/>
      <c r="AF25" s="246"/>
      <c r="AG25" s="247"/>
      <c r="AH25" s="236"/>
      <c r="AI25" s="237"/>
      <c r="AJ25" s="237"/>
      <c r="AK25" s="237"/>
      <c r="AL25" s="237"/>
      <c r="AM25" s="238"/>
      <c r="AN25" s="69"/>
      <c r="AO25" s="288"/>
      <c r="AP25" s="289"/>
      <c r="AQ25" s="289"/>
      <c r="AR25" s="289"/>
      <c r="AS25" s="289"/>
      <c r="AT25" s="290"/>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row>
    <row r="26" spans="1:80" x14ac:dyDescent="0.25">
      <c r="A26" s="69"/>
      <c r="B26" s="265"/>
      <c r="C26" s="265"/>
      <c r="D26" s="266"/>
      <c r="E26" s="258"/>
      <c r="F26" s="259"/>
      <c r="G26" s="259"/>
      <c r="H26" s="259"/>
      <c r="I26" s="260"/>
      <c r="J26" s="227" t="e">
        <f>IF(AND('Mapa final'!#REF!="Media",'Mapa final'!#REF!="Leve"),CONCATENATE("R",'Mapa final'!#REF!),"")</f>
        <v>#REF!</v>
      </c>
      <c r="K26" s="228"/>
      <c r="L26" s="228" t="e">
        <f>IF(AND('Mapa final'!#REF!="Media",'Mapa final'!#REF!="Leve"),CONCATENATE("R",'Mapa final'!#REF!),"")</f>
        <v>#REF!</v>
      </c>
      <c r="M26" s="228"/>
      <c r="N26" s="228" t="e">
        <f>IF(AND('Mapa final'!#REF!="Media",'Mapa final'!#REF!="Leve"),CONCATENATE("R",'Mapa final'!#REF!),"")</f>
        <v>#REF!</v>
      </c>
      <c r="O26" s="229"/>
      <c r="P26" s="227" t="e">
        <f>IF(AND('Mapa final'!#REF!="Media",'Mapa final'!#REF!="Menor"),CONCATENATE("R",'Mapa final'!#REF!),"")</f>
        <v>#REF!</v>
      </c>
      <c r="Q26" s="228"/>
      <c r="R26" s="228" t="e">
        <f>IF(AND('Mapa final'!#REF!="Media",'Mapa final'!#REF!="Menor"),CONCATENATE("R",'Mapa final'!#REF!),"")</f>
        <v>#REF!</v>
      </c>
      <c r="S26" s="228"/>
      <c r="T26" s="228" t="e">
        <f>IF(AND('Mapa final'!#REF!="Media",'Mapa final'!#REF!="Menor"),CONCATENATE("R",'Mapa final'!#REF!),"")</f>
        <v>#REF!</v>
      </c>
      <c r="U26" s="229"/>
      <c r="V26" s="227" t="e">
        <f>IF(AND('Mapa final'!#REF!="Media",'Mapa final'!#REF!="Moderado"),CONCATENATE("R",'Mapa final'!#REF!),"")</f>
        <v>#REF!</v>
      </c>
      <c r="W26" s="228"/>
      <c r="X26" s="228" t="e">
        <f>IF(AND('Mapa final'!#REF!="Media",'Mapa final'!#REF!="Moderado"),CONCATENATE("R",'Mapa final'!#REF!),"")</f>
        <v>#REF!</v>
      </c>
      <c r="Y26" s="228"/>
      <c r="Z26" s="228" t="e">
        <f>IF(AND('Mapa final'!#REF!="Media",'Mapa final'!#REF!="Moderado"),CONCATENATE("R",'Mapa final'!#REF!),"")</f>
        <v>#REF!</v>
      </c>
      <c r="AA26" s="229"/>
      <c r="AB26" s="245" t="e">
        <f>IF(AND('Mapa final'!#REF!="Media",'Mapa final'!#REF!="Mayor"),CONCATENATE("R",'Mapa final'!#REF!),"")</f>
        <v>#REF!</v>
      </c>
      <c r="AC26" s="246"/>
      <c r="AD26" s="246" t="e">
        <f>IF(AND('Mapa final'!#REF!="Media",'Mapa final'!#REF!="Mayor"),CONCATENATE("R",'Mapa final'!#REF!),"")</f>
        <v>#REF!</v>
      </c>
      <c r="AE26" s="246"/>
      <c r="AF26" s="246" t="e">
        <f>IF(AND('Mapa final'!#REF!="Media",'Mapa final'!#REF!="Mayor"),CONCATENATE("R",'Mapa final'!#REF!),"")</f>
        <v>#REF!</v>
      </c>
      <c r="AG26" s="247"/>
      <c r="AH26" s="236" t="e">
        <f>IF(AND('Mapa final'!#REF!="Media",'Mapa final'!#REF!="Catastrófico"),CONCATENATE("R",'Mapa final'!#REF!),"")</f>
        <v>#REF!</v>
      </c>
      <c r="AI26" s="237"/>
      <c r="AJ26" s="237" t="e">
        <f>IF(AND('Mapa final'!#REF!="Media",'Mapa final'!#REF!="Catastrófico"),CONCATENATE("R",'Mapa final'!#REF!),"")</f>
        <v>#REF!</v>
      </c>
      <c r="AK26" s="237"/>
      <c r="AL26" s="237" t="e">
        <f>IF(AND('Mapa final'!#REF!="Media",'Mapa final'!#REF!="Catastrófico"),CONCATENATE("R",'Mapa final'!#REF!),"")</f>
        <v>#REF!</v>
      </c>
      <c r="AM26" s="238"/>
      <c r="AN26" s="69"/>
      <c r="AO26" s="288"/>
      <c r="AP26" s="289"/>
      <c r="AQ26" s="289"/>
      <c r="AR26" s="289"/>
      <c r="AS26" s="289"/>
      <c r="AT26" s="290"/>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row>
    <row r="27" spans="1:80" x14ac:dyDescent="0.25">
      <c r="A27" s="69"/>
      <c r="B27" s="265"/>
      <c r="C27" s="265"/>
      <c r="D27" s="266"/>
      <c r="E27" s="258"/>
      <c r="F27" s="259"/>
      <c r="G27" s="259"/>
      <c r="H27" s="259"/>
      <c r="I27" s="260"/>
      <c r="J27" s="227"/>
      <c r="K27" s="228"/>
      <c r="L27" s="228"/>
      <c r="M27" s="228"/>
      <c r="N27" s="228"/>
      <c r="O27" s="229"/>
      <c r="P27" s="227"/>
      <c r="Q27" s="228"/>
      <c r="R27" s="228"/>
      <c r="S27" s="228"/>
      <c r="T27" s="228"/>
      <c r="U27" s="229"/>
      <c r="V27" s="227"/>
      <c r="W27" s="228"/>
      <c r="X27" s="228"/>
      <c r="Y27" s="228"/>
      <c r="Z27" s="228"/>
      <c r="AA27" s="229"/>
      <c r="AB27" s="245"/>
      <c r="AC27" s="246"/>
      <c r="AD27" s="246"/>
      <c r="AE27" s="246"/>
      <c r="AF27" s="246"/>
      <c r="AG27" s="247"/>
      <c r="AH27" s="236"/>
      <c r="AI27" s="237"/>
      <c r="AJ27" s="237"/>
      <c r="AK27" s="237"/>
      <c r="AL27" s="237"/>
      <c r="AM27" s="238"/>
      <c r="AN27" s="69"/>
      <c r="AO27" s="288"/>
      <c r="AP27" s="289"/>
      <c r="AQ27" s="289"/>
      <c r="AR27" s="289"/>
      <c r="AS27" s="289"/>
      <c r="AT27" s="290"/>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row>
    <row r="28" spans="1:80" x14ac:dyDescent="0.25">
      <c r="A28" s="69"/>
      <c r="B28" s="265"/>
      <c r="C28" s="265"/>
      <c r="D28" s="266"/>
      <c r="E28" s="258"/>
      <c r="F28" s="259"/>
      <c r="G28" s="259"/>
      <c r="H28" s="259"/>
      <c r="I28" s="260"/>
      <c r="J28" s="227" t="e">
        <f>IF(AND('Mapa final'!#REF!="Media",'Mapa final'!#REF!="Leve"),CONCATENATE("R",'Mapa final'!#REF!),"")</f>
        <v>#REF!</v>
      </c>
      <c r="K28" s="228"/>
      <c r="L28" s="228" t="str">
        <f>IF(AND('Mapa final'!$L$18="Media",'Mapa final'!$P$18="Leve"),CONCATENATE("R",'Mapa final'!$A$18),"")</f>
        <v/>
      </c>
      <c r="M28" s="228"/>
      <c r="N28" s="228" t="str">
        <f>IF(AND('Mapa final'!$L$20="Media",'Mapa final'!$P$20="Leve"),CONCATENATE("R",'Mapa final'!$A$20),"")</f>
        <v/>
      </c>
      <c r="O28" s="229"/>
      <c r="P28" s="227" t="e">
        <f>IF(AND('Mapa final'!#REF!="Media",'Mapa final'!#REF!="Menor"),CONCATENATE("R",'Mapa final'!#REF!),"")</f>
        <v>#REF!</v>
      </c>
      <c r="Q28" s="228"/>
      <c r="R28" s="228" t="str">
        <f>IF(AND('Mapa final'!$L$18="Media",'Mapa final'!$P$18="Menor"),CONCATENATE("R",'Mapa final'!$A$18),"")</f>
        <v/>
      </c>
      <c r="S28" s="228"/>
      <c r="T28" s="228" t="str">
        <f>IF(AND('Mapa final'!$L$20="Media",'Mapa final'!$P$20="Menor"),CONCATENATE("R",'Mapa final'!$A$20),"")</f>
        <v/>
      </c>
      <c r="U28" s="229"/>
      <c r="V28" s="227" t="e">
        <f>IF(AND('Mapa final'!#REF!="Media",'Mapa final'!#REF!="Moderado"),CONCATENATE("R",'Mapa final'!#REF!),"")</f>
        <v>#REF!</v>
      </c>
      <c r="W28" s="228"/>
      <c r="X28" s="228" t="str">
        <f>IF(AND('Mapa final'!$L$18="Media",'Mapa final'!$P$18="Moderado"),CONCATENATE("R",'Mapa final'!$A$18),"")</f>
        <v/>
      </c>
      <c r="Y28" s="228"/>
      <c r="Z28" s="228" t="str">
        <f>IF(AND('Mapa final'!$L$20="Media",'Mapa final'!$P$20="Moderado"),CONCATENATE("R",'Mapa final'!$A$20),"")</f>
        <v/>
      </c>
      <c r="AA28" s="229"/>
      <c r="AB28" s="245" t="e">
        <f>IF(AND('Mapa final'!#REF!="Media",'Mapa final'!#REF!="Mayor"),CONCATENATE("R",'Mapa final'!#REF!),"")</f>
        <v>#REF!</v>
      </c>
      <c r="AC28" s="246"/>
      <c r="AD28" s="246" t="str">
        <f>IF(AND('Mapa final'!$L$18="Media",'Mapa final'!$P$18="Mayor"),CONCATENATE("R",'Mapa final'!$A$18),"")</f>
        <v/>
      </c>
      <c r="AE28" s="246"/>
      <c r="AF28" s="246" t="str">
        <f>IF(AND('Mapa final'!$L$20="Media",'Mapa final'!$P$20="Mayor"),CONCATENATE("R",'Mapa final'!$A$20),"")</f>
        <v/>
      </c>
      <c r="AG28" s="247"/>
      <c r="AH28" s="236" t="e">
        <f>IF(AND('Mapa final'!#REF!="Media",'Mapa final'!#REF!="Catastrófico"),CONCATENATE("R",'Mapa final'!#REF!),"")</f>
        <v>#REF!</v>
      </c>
      <c r="AI28" s="237"/>
      <c r="AJ28" s="237" t="str">
        <f>IF(AND('Mapa final'!$L$18="Media",'Mapa final'!$P$18="Catastrófico"),CONCATENATE("R",'Mapa final'!$A$18),"")</f>
        <v/>
      </c>
      <c r="AK28" s="237"/>
      <c r="AL28" s="237" t="str">
        <f>IF(AND('Mapa final'!$L$20="Media",'Mapa final'!$P$20="Catastrófico"),CONCATENATE("R",'Mapa final'!$A$20),"")</f>
        <v/>
      </c>
      <c r="AM28" s="238"/>
      <c r="AN28" s="69"/>
      <c r="AO28" s="288"/>
      <c r="AP28" s="289"/>
      <c r="AQ28" s="289"/>
      <c r="AR28" s="289"/>
      <c r="AS28" s="289"/>
      <c r="AT28" s="290"/>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row>
    <row r="29" spans="1:80" ht="15.75" thickBot="1" x14ac:dyDescent="0.3">
      <c r="A29" s="69"/>
      <c r="B29" s="265"/>
      <c r="C29" s="265"/>
      <c r="D29" s="266"/>
      <c r="E29" s="261"/>
      <c r="F29" s="262"/>
      <c r="G29" s="262"/>
      <c r="H29" s="262"/>
      <c r="I29" s="263"/>
      <c r="J29" s="227"/>
      <c r="K29" s="228"/>
      <c r="L29" s="228"/>
      <c r="M29" s="228"/>
      <c r="N29" s="228"/>
      <c r="O29" s="229"/>
      <c r="P29" s="230"/>
      <c r="Q29" s="231"/>
      <c r="R29" s="231"/>
      <c r="S29" s="231"/>
      <c r="T29" s="231"/>
      <c r="U29" s="232"/>
      <c r="V29" s="230"/>
      <c r="W29" s="231"/>
      <c r="X29" s="231"/>
      <c r="Y29" s="231"/>
      <c r="Z29" s="231"/>
      <c r="AA29" s="232"/>
      <c r="AB29" s="248"/>
      <c r="AC29" s="249"/>
      <c r="AD29" s="249"/>
      <c r="AE29" s="249"/>
      <c r="AF29" s="249"/>
      <c r="AG29" s="250"/>
      <c r="AH29" s="239"/>
      <c r="AI29" s="240"/>
      <c r="AJ29" s="240"/>
      <c r="AK29" s="240"/>
      <c r="AL29" s="240"/>
      <c r="AM29" s="241"/>
      <c r="AN29" s="69"/>
      <c r="AO29" s="291"/>
      <c r="AP29" s="292"/>
      <c r="AQ29" s="292"/>
      <c r="AR29" s="292"/>
      <c r="AS29" s="292"/>
      <c r="AT29" s="293"/>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row>
    <row r="30" spans="1:80" x14ac:dyDescent="0.25">
      <c r="A30" s="69"/>
      <c r="B30" s="265"/>
      <c r="C30" s="265"/>
      <c r="D30" s="266"/>
      <c r="E30" s="255" t="s">
        <v>190</v>
      </c>
      <c r="F30" s="256"/>
      <c r="G30" s="256"/>
      <c r="H30" s="256"/>
      <c r="I30" s="256"/>
      <c r="J30" s="224" t="e">
        <f>IF(AND('Mapa final'!#REF!="Baja",'Mapa final'!#REF!="Leve"),CONCATENATE("R",'Mapa final'!#REF!),"")</f>
        <v>#REF!</v>
      </c>
      <c r="K30" s="225"/>
      <c r="L30" s="225" t="str">
        <f>IF(AND('Mapa final'!$L$12="Baja",'Mapa final'!$P$12="Leve"),CONCATENATE("R",'Mapa final'!$A$12),"")</f>
        <v/>
      </c>
      <c r="M30" s="225"/>
      <c r="N30" s="225" t="e">
        <f>IF(AND('Mapa final'!#REF!="Baja",'Mapa final'!#REF!="Leve"),CONCATENATE("R",'Mapa final'!#REF!),"")</f>
        <v>#REF!</v>
      </c>
      <c r="O30" s="226"/>
      <c r="P30" s="234" t="e">
        <f>IF(AND('Mapa final'!#REF!="Baja",'Mapa final'!#REF!="Menor"),CONCATENATE("R",'Mapa final'!#REF!),"")</f>
        <v>#REF!</v>
      </c>
      <c r="Q30" s="234"/>
      <c r="R30" s="234" t="str">
        <f>IF(AND('Mapa final'!$L$12="Baja",'Mapa final'!$P$12="Menor"),CONCATENATE("R",'Mapa final'!$A$12),"")</f>
        <v/>
      </c>
      <c r="S30" s="234"/>
      <c r="T30" s="234" t="e">
        <f>IF(AND('Mapa final'!#REF!="Baja",'Mapa final'!#REF!="Menor"),CONCATENATE("R",'Mapa final'!#REF!),"")</f>
        <v>#REF!</v>
      </c>
      <c r="U30" s="235"/>
      <c r="V30" s="233" t="e">
        <f>IF(AND('Mapa final'!#REF!="Baja",'Mapa final'!#REF!="Moderado"),CONCATENATE("R",'Mapa final'!#REF!),"")</f>
        <v>#REF!</v>
      </c>
      <c r="W30" s="234"/>
      <c r="X30" s="234" t="str">
        <f>IF(AND('Mapa final'!$L$12="Baja",'Mapa final'!$P$12="Moderado"),CONCATENATE("R",'Mapa final'!$A$12),"")</f>
        <v/>
      </c>
      <c r="Y30" s="234"/>
      <c r="Z30" s="234" t="e">
        <f>IF(AND('Mapa final'!#REF!="Baja",'Mapa final'!#REF!="Moderado"),CONCATENATE("R",'Mapa final'!#REF!),"")</f>
        <v>#REF!</v>
      </c>
      <c r="AA30" s="235"/>
      <c r="AB30" s="251" t="e">
        <f>IF(AND('Mapa final'!#REF!="Baja",'Mapa final'!#REF!="Mayor"),CONCATENATE("R",'Mapa final'!#REF!),"")</f>
        <v>#REF!</v>
      </c>
      <c r="AC30" s="252"/>
      <c r="AD30" s="252" t="str">
        <f>IF(AND('Mapa final'!$L$12="Baja",'Mapa final'!$P$12="Mayor"),CONCATENATE("R",'Mapa final'!$A$12),"")</f>
        <v/>
      </c>
      <c r="AE30" s="252"/>
      <c r="AF30" s="252" t="e">
        <f>IF(AND('Mapa final'!#REF!="Baja",'Mapa final'!#REF!="Mayor"),CONCATENATE("R",'Mapa final'!#REF!),"")</f>
        <v>#REF!</v>
      </c>
      <c r="AG30" s="253"/>
      <c r="AH30" s="242" t="e">
        <f>IF(AND('Mapa final'!#REF!="Baja",'Mapa final'!#REF!="Catastrófico"),CONCATENATE("R",'Mapa final'!#REF!),"")</f>
        <v>#REF!</v>
      </c>
      <c r="AI30" s="243"/>
      <c r="AJ30" s="243" t="str">
        <f>IF(AND('Mapa final'!$L$12="Baja",'Mapa final'!$P$12="Catastrófico"),CONCATENATE("R",'Mapa final'!$A$12),"")</f>
        <v/>
      </c>
      <c r="AK30" s="243"/>
      <c r="AL30" s="243" t="e">
        <f>IF(AND('Mapa final'!#REF!="Baja",'Mapa final'!#REF!="Catastrófico"),CONCATENATE("R",'Mapa final'!#REF!),"")</f>
        <v>#REF!</v>
      </c>
      <c r="AM30" s="244"/>
      <c r="AN30" s="69"/>
      <c r="AO30" s="294" t="s">
        <v>191</v>
      </c>
      <c r="AP30" s="295"/>
      <c r="AQ30" s="295"/>
      <c r="AR30" s="295"/>
      <c r="AS30" s="295"/>
      <c r="AT30" s="296"/>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row>
    <row r="31" spans="1:80" x14ac:dyDescent="0.25">
      <c r="A31" s="69"/>
      <c r="B31" s="265"/>
      <c r="C31" s="265"/>
      <c r="D31" s="266"/>
      <c r="E31" s="258"/>
      <c r="F31" s="259"/>
      <c r="G31" s="259"/>
      <c r="H31" s="259"/>
      <c r="I31" s="259"/>
      <c r="J31" s="218"/>
      <c r="K31" s="219"/>
      <c r="L31" s="219"/>
      <c r="M31" s="219"/>
      <c r="N31" s="219"/>
      <c r="O31" s="220"/>
      <c r="P31" s="228"/>
      <c r="Q31" s="228"/>
      <c r="R31" s="228"/>
      <c r="S31" s="228"/>
      <c r="T31" s="228"/>
      <c r="U31" s="229"/>
      <c r="V31" s="227"/>
      <c r="W31" s="228"/>
      <c r="X31" s="228"/>
      <c r="Y31" s="228"/>
      <c r="Z31" s="228"/>
      <c r="AA31" s="229"/>
      <c r="AB31" s="245"/>
      <c r="AC31" s="246"/>
      <c r="AD31" s="246"/>
      <c r="AE31" s="246"/>
      <c r="AF31" s="246"/>
      <c r="AG31" s="247"/>
      <c r="AH31" s="236"/>
      <c r="AI31" s="237"/>
      <c r="AJ31" s="237"/>
      <c r="AK31" s="237"/>
      <c r="AL31" s="237"/>
      <c r="AM31" s="238"/>
      <c r="AN31" s="69"/>
      <c r="AO31" s="297"/>
      <c r="AP31" s="298"/>
      <c r="AQ31" s="298"/>
      <c r="AR31" s="298"/>
      <c r="AS31" s="298"/>
      <c r="AT31" s="29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row>
    <row r="32" spans="1:80" x14ac:dyDescent="0.25">
      <c r="A32" s="69"/>
      <c r="B32" s="265"/>
      <c r="C32" s="265"/>
      <c r="D32" s="266"/>
      <c r="E32" s="258"/>
      <c r="F32" s="259"/>
      <c r="G32" s="259"/>
      <c r="H32" s="259"/>
      <c r="I32" s="259"/>
      <c r="J32" s="218" t="e">
        <f>IF(AND('Mapa final'!#REF!="Baja",'Mapa final'!#REF!="Leve"),CONCATENATE("R",'Mapa final'!#REF!),"")</f>
        <v>#REF!</v>
      </c>
      <c r="K32" s="219"/>
      <c r="L32" s="219" t="e">
        <f>IF(AND('Mapa final'!#REF!="Baja",'Mapa final'!#REF!="Leve"),CONCATENATE("R",'Mapa final'!#REF!),"")</f>
        <v>#REF!</v>
      </c>
      <c r="M32" s="219"/>
      <c r="N32" s="219" t="e">
        <f>IF(AND('Mapa final'!#REF!="Baja",'Mapa final'!#REF!="Leve"),CONCATENATE("R",'Mapa final'!#REF!),"")</f>
        <v>#REF!</v>
      </c>
      <c r="O32" s="220"/>
      <c r="P32" s="228" t="e">
        <f>IF(AND('Mapa final'!#REF!="Baja",'Mapa final'!#REF!="Menor"),CONCATENATE("R",'Mapa final'!#REF!),"")</f>
        <v>#REF!</v>
      </c>
      <c r="Q32" s="228"/>
      <c r="R32" s="228" t="e">
        <f>IF(AND('Mapa final'!#REF!="Baja",'Mapa final'!#REF!="Menor"),CONCATENATE("R",'Mapa final'!#REF!),"")</f>
        <v>#REF!</v>
      </c>
      <c r="S32" s="228"/>
      <c r="T32" s="228" t="e">
        <f>IF(AND('Mapa final'!#REF!="Baja",'Mapa final'!#REF!="Menor"),CONCATENATE("R",'Mapa final'!#REF!),"")</f>
        <v>#REF!</v>
      </c>
      <c r="U32" s="229"/>
      <c r="V32" s="227" t="e">
        <f>IF(AND('Mapa final'!#REF!="Baja",'Mapa final'!#REF!="Moderado"),CONCATENATE("R",'Mapa final'!#REF!),"")</f>
        <v>#REF!</v>
      </c>
      <c r="W32" s="228"/>
      <c r="X32" s="228" t="e">
        <f>IF(AND('Mapa final'!#REF!="Baja",'Mapa final'!#REF!="Moderado"),CONCATENATE("R",'Mapa final'!#REF!),"")</f>
        <v>#REF!</v>
      </c>
      <c r="Y32" s="228"/>
      <c r="Z32" s="228" t="e">
        <f>IF(AND('Mapa final'!#REF!="Baja",'Mapa final'!#REF!="Moderado"),CONCATENATE("R",'Mapa final'!#REF!),"")</f>
        <v>#REF!</v>
      </c>
      <c r="AA32" s="229"/>
      <c r="AB32" s="245" t="e">
        <f>IF(AND('Mapa final'!#REF!="Baja",'Mapa final'!#REF!="Mayor"),CONCATENATE("R",'Mapa final'!#REF!),"")</f>
        <v>#REF!</v>
      </c>
      <c r="AC32" s="246"/>
      <c r="AD32" s="246" t="e">
        <f>IF(AND('Mapa final'!#REF!="Baja",'Mapa final'!#REF!="Mayor"),CONCATENATE("R",'Mapa final'!#REF!),"")</f>
        <v>#REF!</v>
      </c>
      <c r="AE32" s="246"/>
      <c r="AF32" s="246" t="e">
        <f>IF(AND('Mapa final'!#REF!="Baja",'Mapa final'!#REF!="Mayor"),CONCATENATE("R",'Mapa final'!#REF!),"")</f>
        <v>#REF!</v>
      </c>
      <c r="AG32" s="247"/>
      <c r="AH32" s="236" t="e">
        <f>IF(AND('Mapa final'!#REF!="Baja",'Mapa final'!#REF!="Catastrófico"),CONCATENATE("R",'Mapa final'!#REF!),"")</f>
        <v>#REF!</v>
      </c>
      <c r="AI32" s="237"/>
      <c r="AJ32" s="237" t="e">
        <f>IF(AND('Mapa final'!#REF!="Baja",'Mapa final'!#REF!="Catastrófico"),CONCATENATE("R",'Mapa final'!#REF!),"")</f>
        <v>#REF!</v>
      </c>
      <c r="AK32" s="237"/>
      <c r="AL32" s="237" t="e">
        <f>IF(AND('Mapa final'!#REF!="Baja",'Mapa final'!#REF!="Catastrófico"),CONCATENATE("R",'Mapa final'!#REF!),"")</f>
        <v>#REF!</v>
      </c>
      <c r="AM32" s="238"/>
      <c r="AN32" s="69"/>
      <c r="AO32" s="297"/>
      <c r="AP32" s="298"/>
      <c r="AQ32" s="298"/>
      <c r="AR32" s="298"/>
      <c r="AS32" s="298"/>
      <c r="AT32" s="29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row>
    <row r="33" spans="1:80" x14ac:dyDescent="0.25">
      <c r="A33" s="69"/>
      <c r="B33" s="265"/>
      <c r="C33" s="265"/>
      <c r="D33" s="266"/>
      <c r="E33" s="258"/>
      <c r="F33" s="259"/>
      <c r="G33" s="259"/>
      <c r="H33" s="259"/>
      <c r="I33" s="259"/>
      <c r="J33" s="218"/>
      <c r="K33" s="219"/>
      <c r="L33" s="219"/>
      <c r="M33" s="219"/>
      <c r="N33" s="219"/>
      <c r="O33" s="220"/>
      <c r="P33" s="228"/>
      <c r="Q33" s="228"/>
      <c r="R33" s="228"/>
      <c r="S33" s="228"/>
      <c r="T33" s="228"/>
      <c r="U33" s="229"/>
      <c r="V33" s="227"/>
      <c r="W33" s="228"/>
      <c r="X33" s="228"/>
      <c r="Y33" s="228"/>
      <c r="Z33" s="228"/>
      <c r="AA33" s="229"/>
      <c r="AB33" s="245"/>
      <c r="AC33" s="246"/>
      <c r="AD33" s="246"/>
      <c r="AE33" s="246"/>
      <c r="AF33" s="246"/>
      <c r="AG33" s="247"/>
      <c r="AH33" s="236"/>
      <c r="AI33" s="237"/>
      <c r="AJ33" s="237"/>
      <c r="AK33" s="237"/>
      <c r="AL33" s="237"/>
      <c r="AM33" s="238"/>
      <c r="AN33" s="69"/>
      <c r="AO33" s="297"/>
      <c r="AP33" s="298"/>
      <c r="AQ33" s="298"/>
      <c r="AR33" s="298"/>
      <c r="AS33" s="298"/>
      <c r="AT33" s="29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row>
    <row r="34" spans="1:80" x14ac:dyDescent="0.25">
      <c r="A34" s="69"/>
      <c r="B34" s="265"/>
      <c r="C34" s="265"/>
      <c r="D34" s="266"/>
      <c r="E34" s="258"/>
      <c r="F34" s="259"/>
      <c r="G34" s="259"/>
      <c r="H34" s="259"/>
      <c r="I34" s="259"/>
      <c r="J34" s="218" t="e">
        <f>IF(AND('Mapa final'!#REF!="Baja",'Mapa final'!#REF!="Leve"),CONCATENATE("R",'Mapa final'!#REF!),"")</f>
        <v>#REF!</v>
      </c>
      <c r="K34" s="219"/>
      <c r="L34" s="219" t="e">
        <f>IF(AND('Mapa final'!#REF!="Baja",'Mapa final'!#REF!="Leve"),CONCATENATE("R",'Mapa final'!#REF!),"")</f>
        <v>#REF!</v>
      </c>
      <c r="M34" s="219"/>
      <c r="N34" s="219" t="e">
        <f>IF(AND('Mapa final'!#REF!="Baja",'Mapa final'!#REF!="Leve"),CONCATENATE("R",'Mapa final'!#REF!),"")</f>
        <v>#REF!</v>
      </c>
      <c r="O34" s="220"/>
      <c r="P34" s="228" t="e">
        <f>IF(AND('Mapa final'!#REF!="Baja",'Mapa final'!#REF!="Menor"),CONCATENATE("R",'Mapa final'!#REF!),"")</f>
        <v>#REF!</v>
      </c>
      <c r="Q34" s="228"/>
      <c r="R34" s="228" t="e">
        <f>IF(AND('Mapa final'!#REF!="Baja",'Mapa final'!#REF!="Menor"),CONCATENATE("R",'Mapa final'!#REF!),"")</f>
        <v>#REF!</v>
      </c>
      <c r="S34" s="228"/>
      <c r="T34" s="228" t="e">
        <f>IF(AND('Mapa final'!#REF!="Baja",'Mapa final'!#REF!="Menor"),CONCATENATE("R",'Mapa final'!#REF!),"")</f>
        <v>#REF!</v>
      </c>
      <c r="U34" s="229"/>
      <c r="V34" s="227" t="e">
        <f>IF(AND('Mapa final'!#REF!="Baja",'Mapa final'!#REF!="Moderado"),CONCATENATE("R",'Mapa final'!#REF!),"")</f>
        <v>#REF!</v>
      </c>
      <c r="W34" s="228"/>
      <c r="X34" s="228" t="e">
        <f>IF(AND('Mapa final'!#REF!="Baja",'Mapa final'!#REF!="Moderado"),CONCATENATE("R",'Mapa final'!#REF!),"")</f>
        <v>#REF!</v>
      </c>
      <c r="Y34" s="228"/>
      <c r="Z34" s="228" t="e">
        <f>IF(AND('Mapa final'!#REF!="Baja",'Mapa final'!#REF!="Moderado"),CONCATENATE("R",'Mapa final'!#REF!),"")</f>
        <v>#REF!</v>
      </c>
      <c r="AA34" s="229"/>
      <c r="AB34" s="245" t="e">
        <f>IF(AND('Mapa final'!#REF!="Baja",'Mapa final'!#REF!="Mayor"),CONCATENATE("R",'Mapa final'!#REF!),"")</f>
        <v>#REF!</v>
      </c>
      <c r="AC34" s="246"/>
      <c r="AD34" s="246" t="e">
        <f>IF(AND('Mapa final'!#REF!="Baja",'Mapa final'!#REF!="Mayor"),CONCATENATE("R",'Mapa final'!#REF!),"")</f>
        <v>#REF!</v>
      </c>
      <c r="AE34" s="246"/>
      <c r="AF34" s="246" t="e">
        <f>IF(AND('Mapa final'!#REF!="Baja",'Mapa final'!#REF!="Mayor"),CONCATENATE("R",'Mapa final'!#REF!),"")</f>
        <v>#REF!</v>
      </c>
      <c r="AG34" s="247"/>
      <c r="AH34" s="236" t="e">
        <f>IF(AND('Mapa final'!#REF!="Baja",'Mapa final'!#REF!="Catastrófico"),CONCATENATE("R",'Mapa final'!#REF!),"")</f>
        <v>#REF!</v>
      </c>
      <c r="AI34" s="237"/>
      <c r="AJ34" s="237" t="e">
        <f>IF(AND('Mapa final'!#REF!="Baja",'Mapa final'!#REF!="Catastrófico"),CONCATENATE("R",'Mapa final'!#REF!),"")</f>
        <v>#REF!</v>
      </c>
      <c r="AK34" s="237"/>
      <c r="AL34" s="237" t="e">
        <f>IF(AND('Mapa final'!#REF!="Baja",'Mapa final'!#REF!="Catastrófico"),CONCATENATE("R",'Mapa final'!#REF!),"")</f>
        <v>#REF!</v>
      </c>
      <c r="AM34" s="238"/>
      <c r="AN34" s="69"/>
      <c r="AO34" s="297"/>
      <c r="AP34" s="298"/>
      <c r="AQ34" s="298"/>
      <c r="AR34" s="298"/>
      <c r="AS34" s="298"/>
      <c r="AT34" s="29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row>
    <row r="35" spans="1:80" x14ac:dyDescent="0.25">
      <c r="A35" s="69"/>
      <c r="B35" s="265"/>
      <c r="C35" s="265"/>
      <c r="D35" s="266"/>
      <c r="E35" s="258"/>
      <c r="F35" s="259"/>
      <c r="G35" s="259"/>
      <c r="H35" s="259"/>
      <c r="I35" s="259"/>
      <c r="J35" s="218"/>
      <c r="K35" s="219"/>
      <c r="L35" s="219"/>
      <c r="M35" s="219"/>
      <c r="N35" s="219"/>
      <c r="O35" s="220"/>
      <c r="P35" s="228"/>
      <c r="Q35" s="228"/>
      <c r="R35" s="228"/>
      <c r="S35" s="228"/>
      <c r="T35" s="228"/>
      <c r="U35" s="229"/>
      <c r="V35" s="227"/>
      <c r="W35" s="228"/>
      <c r="X35" s="228"/>
      <c r="Y35" s="228"/>
      <c r="Z35" s="228"/>
      <c r="AA35" s="229"/>
      <c r="AB35" s="245"/>
      <c r="AC35" s="246"/>
      <c r="AD35" s="246"/>
      <c r="AE35" s="246"/>
      <c r="AF35" s="246"/>
      <c r="AG35" s="247"/>
      <c r="AH35" s="236"/>
      <c r="AI35" s="237"/>
      <c r="AJ35" s="237"/>
      <c r="AK35" s="237"/>
      <c r="AL35" s="237"/>
      <c r="AM35" s="238"/>
      <c r="AN35" s="69"/>
      <c r="AO35" s="297"/>
      <c r="AP35" s="298"/>
      <c r="AQ35" s="298"/>
      <c r="AR35" s="298"/>
      <c r="AS35" s="298"/>
      <c r="AT35" s="29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row>
    <row r="36" spans="1:80" x14ac:dyDescent="0.25">
      <c r="A36" s="69"/>
      <c r="B36" s="265"/>
      <c r="C36" s="265"/>
      <c r="D36" s="266"/>
      <c r="E36" s="258"/>
      <c r="F36" s="259"/>
      <c r="G36" s="259"/>
      <c r="H36" s="259"/>
      <c r="I36" s="259"/>
      <c r="J36" s="218" t="e">
        <f>IF(AND('Mapa final'!#REF!="Baja",'Mapa final'!#REF!="Leve"),CONCATENATE("R",'Mapa final'!#REF!),"")</f>
        <v>#REF!</v>
      </c>
      <c r="K36" s="219"/>
      <c r="L36" s="219" t="str">
        <f>IF(AND('Mapa final'!$L$18="Baja",'Mapa final'!$P$18="Leve"),CONCATENATE("R",'Mapa final'!$A$18),"")</f>
        <v/>
      </c>
      <c r="M36" s="219"/>
      <c r="N36" s="219" t="str">
        <f>IF(AND('Mapa final'!$L$20="Baja",'Mapa final'!$P$20="Leve"),CONCATENATE("R",'Mapa final'!$A$20),"")</f>
        <v/>
      </c>
      <c r="O36" s="220"/>
      <c r="P36" s="228" t="e">
        <f>IF(AND('Mapa final'!#REF!="Baja",'Mapa final'!#REF!="Menor"),CONCATENATE("R",'Mapa final'!#REF!),"")</f>
        <v>#REF!</v>
      </c>
      <c r="Q36" s="228"/>
      <c r="R36" s="228" t="str">
        <f>IF(AND('Mapa final'!$L$18="Baja",'Mapa final'!$P$18="Menor"),CONCATENATE("R",'Mapa final'!$A$18),"")</f>
        <v/>
      </c>
      <c r="S36" s="228"/>
      <c r="T36" s="228" t="str">
        <f>IF(AND('Mapa final'!$L$20="Baja",'Mapa final'!$P$20="Menor"),CONCATENATE("R",'Mapa final'!$A$20),"")</f>
        <v/>
      </c>
      <c r="U36" s="229"/>
      <c r="V36" s="227" t="e">
        <f>IF(AND('Mapa final'!#REF!="Baja",'Mapa final'!#REF!="Moderado"),CONCATENATE("R",'Mapa final'!#REF!),"")</f>
        <v>#REF!</v>
      </c>
      <c r="W36" s="228"/>
      <c r="X36" s="228" t="str">
        <f>IF(AND('Mapa final'!$L$18="Baja",'Mapa final'!$P$18="Moderado"),CONCATENATE("R",'Mapa final'!$A$18),"")</f>
        <v/>
      </c>
      <c r="Y36" s="228"/>
      <c r="Z36" s="228" t="str">
        <f>IF(AND('Mapa final'!$L$20="Baja",'Mapa final'!$P$20="Moderado"),CONCATENATE("R",'Mapa final'!$A$20),"")</f>
        <v/>
      </c>
      <c r="AA36" s="229"/>
      <c r="AB36" s="245" t="e">
        <f>IF(AND('Mapa final'!#REF!="Baja",'Mapa final'!#REF!="Mayor"),CONCATENATE("R",'Mapa final'!#REF!),"")</f>
        <v>#REF!</v>
      </c>
      <c r="AC36" s="246"/>
      <c r="AD36" s="246" t="str">
        <f>IF(AND('Mapa final'!$L$18="Baja",'Mapa final'!$P$18="Mayor"),CONCATENATE("R",'Mapa final'!$A$18),"")</f>
        <v/>
      </c>
      <c r="AE36" s="246"/>
      <c r="AF36" s="246" t="str">
        <f>IF(AND('Mapa final'!$L$20="Baja",'Mapa final'!$P$20="Mayor"),CONCATENATE("R",'Mapa final'!$A$20),"")</f>
        <v/>
      </c>
      <c r="AG36" s="247"/>
      <c r="AH36" s="236" t="e">
        <f>IF(AND('Mapa final'!#REF!="Baja",'Mapa final'!#REF!="Catastrófico"),CONCATENATE("R",'Mapa final'!#REF!),"")</f>
        <v>#REF!</v>
      </c>
      <c r="AI36" s="237"/>
      <c r="AJ36" s="237" t="str">
        <f>IF(AND('Mapa final'!$L$18="Baja",'Mapa final'!$P$18="Catastrófico"),CONCATENATE("R",'Mapa final'!$A$18),"")</f>
        <v/>
      </c>
      <c r="AK36" s="237"/>
      <c r="AL36" s="237" t="str">
        <f>IF(AND('Mapa final'!$L$20="Baja",'Mapa final'!$P$20="Catastrófico"),CONCATENATE("R",'Mapa final'!$A$20),"")</f>
        <v/>
      </c>
      <c r="AM36" s="238"/>
      <c r="AN36" s="69"/>
      <c r="AO36" s="297"/>
      <c r="AP36" s="298"/>
      <c r="AQ36" s="298"/>
      <c r="AR36" s="298"/>
      <c r="AS36" s="298"/>
      <c r="AT36" s="29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row>
    <row r="37" spans="1:80" ht="15.75" thickBot="1" x14ac:dyDescent="0.3">
      <c r="A37" s="69"/>
      <c r="B37" s="265"/>
      <c r="C37" s="265"/>
      <c r="D37" s="266"/>
      <c r="E37" s="261"/>
      <c r="F37" s="262"/>
      <c r="G37" s="262"/>
      <c r="H37" s="262"/>
      <c r="I37" s="262"/>
      <c r="J37" s="221"/>
      <c r="K37" s="222"/>
      <c r="L37" s="222"/>
      <c r="M37" s="222"/>
      <c r="N37" s="222"/>
      <c r="O37" s="223"/>
      <c r="P37" s="231"/>
      <c r="Q37" s="231"/>
      <c r="R37" s="231"/>
      <c r="S37" s="231"/>
      <c r="T37" s="231"/>
      <c r="U37" s="232"/>
      <c r="V37" s="230"/>
      <c r="W37" s="231"/>
      <c r="X37" s="231"/>
      <c r="Y37" s="231"/>
      <c r="Z37" s="231"/>
      <c r="AA37" s="232"/>
      <c r="AB37" s="248"/>
      <c r="AC37" s="249"/>
      <c r="AD37" s="249"/>
      <c r="AE37" s="249"/>
      <c r="AF37" s="249"/>
      <c r="AG37" s="250"/>
      <c r="AH37" s="239"/>
      <c r="AI37" s="240"/>
      <c r="AJ37" s="240"/>
      <c r="AK37" s="240"/>
      <c r="AL37" s="240"/>
      <c r="AM37" s="241"/>
      <c r="AN37" s="69"/>
      <c r="AO37" s="300"/>
      <c r="AP37" s="301"/>
      <c r="AQ37" s="301"/>
      <c r="AR37" s="301"/>
      <c r="AS37" s="301"/>
      <c r="AT37" s="302"/>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row>
    <row r="38" spans="1:80" x14ac:dyDescent="0.25">
      <c r="A38" s="69"/>
      <c r="B38" s="265"/>
      <c r="C38" s="265"/>
      <c r="D38" s="266"/>
      <c r="E38" s="255" t="s">
        <v>192</v>
      </c>
      <c r="F38" s="256"/>
      <c r="G38" s="256"/>
      <c r="H38" s="256"/>
      <c r="I38" s="257"/>
      <c r="J38" s="224" t="e">
        <f>IF(AND('Mapa final'!#REF!="Muy Baja",'Mapa final'!#REF!="Leve"),CONCATENATE("R",'Mapa final'!#REF!),"")</f>
        <v>#REF!</v>
      </c>
      <c r="K38" s="225"/>
      <c r="L38" s="225" t="str">
        <f>IF(AND('Mapa final'!$L$12="Muy Baja",'Mapa final'!$P$12="Leve"),CONCATENATE("R",'Mapa final'!$A$12),"")</f>
        <v/>
      </c>
      <c r="M38" s="225"/>
      <c r="N38" s="225" t="e">
        <f>IF(AND('Mapa final'!#REF!="Muy Baja",'Mapa final'!#REF!="Leve"),CONCATENATE("R",'Mapa final'!#REF!),"")</f>
        <v>#REF!</v>
      </c>
      <c r="O38" s="226"/>
      <c r="P38" s="224" t="e">
        <f>IF(AND('Mapa final'!#REF!="Muy Baja",'Mapa final'!#REF!="Menor"),CONCATENATE("R",'Mapa final'!#REF!),"")</f>
        <v>#REF!</v>
      </c>
      <c r="Q38" s="225"/>
      <c r="R38" s="225" t="str">
        <f>IF(AND('Mapa final'!$L$12="Muy Baja",'Mapa final'!$P$12="Menor"),CONCATENATE("R",'Mapa final'!$A$12),"")</f>
        <v/>
      </c>
      <c r="S38" s="225"/>
      <c r="T38" s="225" t="e">
        <f>IF(AND('Mapa final'!#REF!="Muy Baja",'Mapa final'!#REF!="Menor"),CONCATENATE("R",'Mapa final'!#REF!),"")</f>
        <v>#REF!</v>
      </c>
      <c r="U38" s="226"/>
      <c r="V38" s="233" t="e">
        <f>IF(AND('Mapa final'!#REF!="Muy Baja",'Mapa final'!#REF!="Moderado"),CONCATENATE("R",'Mapa final'!#REF!),"")</f>
        <v>#REF!</v>
      </c>
      <c r="W38" s="234"/>
      <c r="X38" s="234" t="str">
        <f>IF(AND('Mapa final'!$L$12="Muy Baja",'Mapa final'!$P$12="Moderado"),CONCATENATE("R",'Mapa final'!$A$12),"")</f>
        <v/>
      </c>
      <c r="Y38" s="234"/>
      <c r="Z38" s="234" t="e">
        <f>IF(AND('Mapa final'!#REF!="Muy Baja",'Mapa final'!#REF!="Moderado"),CONCATENATE("R",'Mapa final'!#REF!),"")</f>
        <v>#REF!</v>
      </c>
      <c r="AA38" s="235"/>
      <c r="AB38" s="251" t="e">
        <f>IF(AND('Mapa final'!#REF!="Muy Baja",'Mapa final'!#REF!="Mayor"),CONCATENATE("R",'Mapa final'!#REF!),"")</f>
        <v>#REF!</v>
      </c>
      <c r="AC38" s="252"/>
      <c r="AD38" s="252" t="str">
        <f>IF(AND('Mapa final'!$L$12="Muy Baja",'Mapa final'!$P$12="Mayor"),CONCATENATE("R",'Mapa final'!$A$12),"")</f>
        <v/>
      </c>
      <c r="AE38" s="252"/>
      <c r="AF38" s="252" t="e">
        <f>IF(AND('Mapa final'!#REF!="Muy Baja",'Mapa final'!#REF!="Mayor"),CONCATENATE("R",'Mapa final'!#REF!),"")</f>
        <v>#REF!</v>
      </c>
      <c r="AG38" s="253"/>
      <c r="AH38" s="242" t="e">
        <f>IF(AND('Mapa final'!#REF!="Muy Baja",'Mapa final'!#REF!="Catastrófico"),CONCATENATE("R",'Mapa final'!#REF!),"")</f>
        <v>#REF!</v>
      </c>
      <c r="AI38" s="243"/>
      <c r="AJ38" s="243" t="str">
        <f>IF(AND('Mapa final'!$L$12="Muy Baja",'Mapa final'!$P$12="Catastrófico"),CONCATENATE("R",'Mapa final'!$A$12),"")</f>
        <v/>
      </c>
      <c r="AK38" s="243"/>
      <c r="AL38" s="243" t="e">
        <f>IF(AND('Mapa final'!#REF!="Muy Baja",'Mapa final'!#REF!="Catastrófico"),CONCATENATE("R",'Mapa final'!#REF!),"")</f>
        <v>#REF!</v>
      </c>
      <c r="AM38" s="244"/>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row>
    <row r="39" spans="1:80" x14ac:dyDescent="0.25">
      <c r="A39" s="69"/>
      <c r="B39" s="265"/>
      <c r="C39" s="265"/>
      <c r="D39" s="266"/>
      <c r="E39" s="258"/>
      <c r="F39" s="259"/>
      <c r="G39" s="259"/>
      <c r="H39" s="259"/>
      <c r="I39" s="260"/>
      <c r="J39" s="218"/>
      <c r="K39" s="219"/>
      <c r="L39" s="219"/>
      <c r="M39" s="219"/>
      <c r="N39" s="219"/>
      <c r="O39" s="220"/>
      <c r="P39" s="218"/>
      <c r="Q39" s="219"/>
      <c r="R39" s="219"/>
      <c r="S39" s="219"/>
      <c r="T39" s="219"/>
      <c r="U39" s="220"/>
      <c r="V39" s="227"/>
      <c r="W39" s="228"/>
      <c r="X39" s="228"/>
      <c r="Y39" s="228"/>
      <c r="Z39" s="228"/>
      <c r="AA39" s="229"/>
      <c r="AB39" s="245"/>
      <c r="AC39" s="246"/>
      <c r="AD39" s="246"/>
      <c r="AE39" s="246"/>
      <c r="AF39" s="246"/>
      <c r="AG39" s="247"/>
      <c r="AH39" s="236"/>
      <c r="AI39" s="237"/>
      <c r="AJ39" s="237"/>
      <c r="AK39" s="237"/>
      <c r="AL39" s="237"/>
      <c r="AM39" s="238"/>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row>
    <row r="40" spans="1:80" x14ac:dyDescent="0.25">
      <c r="A40" s="69"/>
      <c r="B40" s="265"/>
      <c r="C40" s="265"/>
      <c r="D40" s="266"/>
      <c r="E40" s="258"/>
      <c r="F40" s="259"/>
      <c r="G40" s="259"/>
      <c r="H40" s="259"/>
      <c r="I40" s="260"/>
      <c r="J40" s="218" t="e">
        <f>IF(AND('Mapa final'!#REF!="Muy Baja",'Mapa final'!#REF!="Leve"),CONCATENATE("R",'Mapa final'!#REF!),"")</f>
        <v>#REF!</v>
      </c>
      <c r="K40" s="219"/>
      <c r="L40" s="219" t="e">
        <f>IF(AND('Mapa final'!#REF!="Muy Baja",'Mapa final'!#REF!="Leve"),CONCATENATE("R",'Mapa final'!#REF!),"")</f>
        <v>#REF!</v>
      </c>
      <c r="M40" s="219"/>
      <c r="N40" s="219" t="e">
        <f>IF(AND('Mapa final'!#REF!="Muy Baja",'Mapa final'!#REF!="Leve"),CONCATENATE("R",'Mapa final'!#REF!),"")</f>
        <v>#REF!</v>
      </c>
      <c r="O40" s="220"/>
      <c r="P40" s="218" t="e">
        <f>IF(AND('Mapa final'!#REF!="Muy Baja",'Mapa final'!#REF!="Menor"),CONCATENATE("R",'Mapa final'!#REF!),"")</f>
        <v>#REF!</v>
      </c>
      <c r="Q40" s="219"/>
      <c r="R40" s="219" t="e">
        <f>IF(AND('Mapa final'!#REF!="Muy Baja",'Mapa final'!#REF!="Menor"),CONCATENATE("R",'Mapa final'!#REF!),"")</f>
        <v>#REF!</v>
      </c>
      <c r="S40" s="219"/>
      <c r="T40" s="219" t="e">
        <f>IF(AND('Mapa final'!#REF!="Muy Baja",'Mapa final'!#REF!="Menor"),CONCATENATE("R",'Mapa final'!#REF!),"")</f>
        <v>#REF!</v>
      </c>
      <c r="U40" s="220"/>
      <c r="V40" s="227" t="e">
        <f>IF(AND('Mapa final'!#REF!="Muy Baja",'Mapa final'!#REF!="Moderado"),CONCATENATE("R",'Mapa final'!#REF!),"")</f>
        <v>#REF!</v>
      </c>
      <c r="W40" s="228"/>
      <c r="X40" s="228" t="e">
        <f>IF(AND('Mapa final'!#REF!="Muy Baja",'Mapa final'!#REF!="Moderado"),CONCATENATE("R",'Mapa final'!#REF!),"")</f>
        <v>#REF!</v>
      </c>
      <c r="Y40" s="228"/>
      <c r="Z40" s="228" t="e">
        <f>IF(AND('Mapa final'!#REF!="Muy Baja",'Mapa final'!#REF!="Moderado"),CONCATENATE("R",'Mapa final'!#REF!),"")</f>
        <v>#REF!</v>
      </c>
      <c r="AA40" s="229"/>
      <c r="AB40" s="245" t="e">
        <f>IF(AND('Mapa final'!#REF!="Muy Baja",'Mapa final'!#REF!="Mayor"),CONCATENATE("R",'Mapa final'!#REF!),"")</f>
        <v>#REF!</v>
      </c>
      <c r="AC40" s="246"/>
      <c r="AD40" s="246" t="e">
        <f>IF(AND('Mapa final'!#REF!="Muy Baja",'Mapa final'!#REF!="Mayor"),CONCATENATE("R",'Mapa final'!#REF!),"")</f>
        <v>#REF!</v>
      </c>
      <c r="AE40" s="246"/>
      <c r="AF40" s="246" t="e">
        <f>IF(AND('Mapa final'!#REF!="Muy Baja",'Mapa final'!#REF!="Mayor"),CONCATENATE("R",'Mapa final'!#REF!),"")</f>
        <v>#REF!</v>
      </c>
      <c r="AG40" s="247"/>
      <c r="AH40" s="236" t="e">
        <f>IF(AND('Mapa final'!#REF!="Muy Baja",'Mapa final'!#REF!="Catastrófico"),CONCATENATE("R",'Mapa final'!#REF!),"")</f>
        <v>#REF!</v>
      </c>
      <c r="AI40" s="237"/>
      <c r="AJ40" s="237" t="e">
        <f>IF(AND('Mapa final'!#REF!="Muy Baja",'Mapa final'!#REF!="Catastrófico"),CONCATENATE("R",'Mapa final'!#REF!),"")</f>
        <v>#REF!</v>
      </c>
      <c r="AK40" s="237"/>
      <c r="AL40" s="237" t="e">
        <f>IF(AND('Mapa final'!#REF!="Muy Baja",'Mapa final'!#REF!="Catastrófico"),CONCATENATE("R",'Mapa final'!#REF!),"")</f>
        <v>#REF!</v>
      </c>
      <c r="AM40" s="238"/>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row>
    <row r="41" spans="1:80" x14ac:dyDescent="0.25">
      <c r="A41" s="69"/>
      <c r="B41" s="265"/>
      <c r="C41" s="265"/>
      <c r="D41" s="266"/>
      <c r="E41" s="258"/>
      <c r="F41" s="259"/>
      <c r="G41" s="259"/>
      <c r="H41" s="259"/>
      <c r="I41" s="260"/>
      <c r="J41" s="218"/>
      <c r="K41" s="219"/>
      <c r="L41" s="219"/>
      <c r="M41" s="219"/>
      <c r="N41" s="219"/>
      <c r="O41" s="220"/>
      <c r="P41" s="218"/>
      <c r="Q41" s="219"/>
      <c r="R41" s="219"/>
      <c r="S41" s="219"/>
      <c r="T41" s="219"/>
      <c r="U41" s="220"/>
      <c r="V41" s="227"/>
      <c r="W41" s="228"/>
      <c r="X41" s="228"/>
      <c r="Y41" s="228"/>
      <c r="Z41" s="228"/>
      <c r="AA41" s="229"/>
      <c r="AB41" s="245"/>
      <c r="AC41" s="246"/>
      <c r="AD41" s="246"/>
      <c r="AE41" s="246"/>
      <c r="AF41" s="246"/>
      <c r="AG41" s="247"/>
      <c r="AH41" s="236"/>
      <c r="AI41" s="237"/>
      <c r="AJ41" s="237"/>
      <c r="AK41" s="237"/>
      <c r="AL41" s="237"/>
      <c r="AM41" s="238"/>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row>
    <row r="42" spans="1:80" x14ac:dyDescent="0.25">
      <c r="A42" s="69"/>
      <c r="B42" s="265"/>
      <c r="C42" s="265"/>
      <c r="D42" s="266"/>
      <c r="E42" s="258"/>
      <c r="F42" s="259"/>
      <c r="G42" s="259"/>
      <c r="H42" s="259"/>
      <c r="I42" s="260"/>
      <c r="J42" s="218" t="e">
        <f>IF(AND('Mapa final'!#REF!="Muy Baja",'Mapa final'!#REF!="Leve"),CONCATENATE("R",'Mapa final'!#REF!),"")</f>
        <v>#REF!</v>
      </c>
      <c r="K42" s="219"/>
      <c r="L42" s="219" t="e">
        <f>IF(AND('Mapa final'!#REF!="Muy Baja",'Mapa final'!#REF!="Leve"),CONCATENATE("R",'Mapa final'!#REF!),"")</f>
        <v>#REF!</v>
      </c>
      <c r="M42" s="219"/>
      <c r="N42" s="219" t="e">
        <f>IF(AND('Mapa final'!#REF!="Muy Baja",'Mapa final'!#REF!="Leve"),CONCATENATE("R",'Mapa final'!#REF!),"")</f>
        <v>#REF!</v>
      </c>
      <c r="O42" s="220"/>
      <c r="P42" s="218" t="e">
        <f>IF(AND('Mapa final'!#REF!="Muy Baja",'Mapa final'!#REF!="Menor"),CONCATENATE("R",'Mapa final'!#REF!),"")</f>
        <v>#REF!</v>
      </c>
      <c r="Q42" s="219"/>
      <c r="R42" s="219" t="e">
        <f>IF(AND('Mapa final'!#REF!="Muy Baja",'Mapa final'!#REF!="Menor"),CONCATENATE("R",'Mapa final'!#REF!),"")</f>
        <v>#REF!</v>
      </c>
      <c r="S42" s="219"/>
      <c r="T42" s="219" t="e">
        <f>IF(AND('Mapa final'!#REF!="Muy Baja",'Mapa final'!#REF!="Menor"),CONCATENATE("R",'Mapa final'!#REF!),"")</f>
        <v>#REF!</v>
      </c>
      <c r="U42" s="220"/>
      <c r="V42" s="227" t="e">
        <f>IF(AND('Mapa final'!#REF!="Muy Baja",'Mapa final'!#REF!="Moderado"),CONCATENATE("R",'Mapa final'!#REF!),"")</f>
        <v>#REF!</v>
      </c>
      <c r="W42" s="228"/>
      <c r="X42" s="228" t="e">
        <f>IF(AND('Mapa final'!#REF!="Muy Baja",'Mapa final'!#REF!="Moderado"),CONCATENATE("R",'Mapa final'!#REF!),"")</f>
        <v>#REF!</v>
      </c>
      <c r="Y42" s="228"/>
      <c r="Z42" s="228" t="e">
        <f>IF(AND('Mapa final'!#REF!="Muy Baja",'Mapa final'!#REF!="Moderado"),CONCATENATE("R",'Mapa final'!#REF!),"")</f>
        <v>#REF!</v>
      </c>
      <c r="AA42" s="229"/>
      <c r="AB42" s="245" t="e">
        <f>IF(AND('Mapa final'!#REF!="Muy Baja",'Mapa final'!#REF!="Mayor"),CONCATENATE("R",'Mapa final'!#REF!),"")</f>
        <v>#REF!</v>
      </c>
      <c r="AC42" s="246"/>
      <c r="AD42" s="246" t="e">
        <f>IF(AND('Mapa final'!#REF!="Muy Baja",'Mapa final'!#REF!="Mayor"),CONCATENATE("R",'Mapa final'!#REF!),"")</f>
        <v>#REF!</v>
      </c>
      <c r="AE42" s="246"/>
      <c r="AF42" s="246" t="e">
        <f>IF(AND('Mapa final'!#REF!="Muy Baja",'Mapa final'!#REF!="Mayor"),CONCATENATE("R",'Mapa final'!#REF!),"")</f>
        <v>#REF!</v>
      </c>
      <c r="AG42" s="247"/>
      <c r="AH42" s="236" t="e">
        <f>IF(AND('Mapa final'!#REF!="Muy Baja",'Mapa final'!#REF!="Catastrófico"),CONCATENATE("R",'Mapa final'!#REF!),"")</f>
        <v>#REF!</v>
      </c>
      <c r="AI42" s="237"/>
      <c r="AJ42" s="237" t="e">
        <f>IF(AND('Mapa final'!#REF!="Muy Baja",'Mapa final'!#REF!="Catastrófico"),CONCATENATE("R",'Mapa final'!#REF!),"")</f>
        <v>#REF!</v>
      </c>
      <c r="AK42" s="237"/>
      <c r="AL42" s="237" t="e">
        <f>IF(AND('Mapa final'!#REF!="Muy Baja",'Mapa final'!#REF!="Catastrófico"),CONCATENATE("R",'Mapa final'!#REF!),"")</f>
        <v>#REF!</v>
      </c>
      <c r="AM42" s="238"/>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row>
    <row r="43" spans="1:80" x14ac:dyDescent="0.25">
      <c r="A43" s="69"/>
      <c r="B43" s="265"/>
      <c r="C43" s="265"/>
      <c r="D43" s="266"/>
      <c r="E43" s="258"/>
      <c r="F43" s="259"/>
      <c r="G43" s="259"/>
      <c r="H43" s="259"/>
      <c r="I43" s="260"/>
      <c r="J43" s="218"/>
      <c r="K43" s="219"/>
      <c r="L43" s="219"/>
      <c r="M43" s="219"/>
      <c r="N43" s="219"/>
      <c r="O43" s="220"/>
      <c r="P43" s="218"/>
      <c r="Q43" s="219"/>
      <c r="R43" s="219"/>
      <c r="S43" s="219"/>
      <c r="T43" s="219"/>
      <c r="U43" s="220"/>
      <c r="V43" s="227"/>
      <c r="W43" s="228"/>
      <c r="X43" s="228"/>
      <c r="Y43" s="228"/>
      <c r="Z43" s="228"/>
      <c r="AA43" s="229"/>
      <c r="AB43" s="245"/>
      <c r="AC43" s="246"/>
      <c r="AD43" s="246"/>
      <c r="AE43" s="246"/>
      <c r="AF43" s="246"/>
      <c r="AG43" s="247"/>
      <c r="AH43" s="236"/>
      <c r="AI43" s="237"/>
      <c r="AJ43" s="237"/>
      <c r="AK43" s="237"/>
      <c r="AL43" s="237"/>
      <c r="AM43" s="238"/>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row>
    <row r="44" spans="1:80" x14ac:dyDescent="0.25">
      <c r="A44" s="69"/>
      <c r="B44" s="265"/>
      <c r="C44" s="265"/>
      <c r="D44" s="266"/>
      <c r="E44" s="258"/>
      <c r="F44" s="259"/>
      <c r="G44" s="259"/>
      <c r="H44" s="259"/>
      <c r="I44" s="260"/>
      <c r="J44" s="218" t="e">
        <f>IF(AND('Mapa final'!#REF!="Muy Baja",'Mapa final'!#REF!="Leve"),CONCATENATE("R",'Mapa final'!#REF!),"")</f>
        <v>#REF!</v>
      </c>
      <c r="K44" s="219"/>
      <c r="L44" s="219" t="str">
        <f>IF(AND('Mapa final'!$L$18="Muy Baja",'Mapa final'!$P$18="Leve"),CONCATENATE("R",'Mapa final'!$A$18),"")</f>
        <v/>
      </c>
      <c r="M44" s="219"/>
      <c r="N44" s="219" t="str">
        <f>IF(AND('Mapa final'!$L$20="Muy Baja",'Mapa final'!$P$20="Leve"),CONCATENATE("R",'Mapa final'!$A$20),"")</f>
        <v/>
      </c>
      <c r="O44" s="220"/>
      <c r="P44" s="218" t="e">
        <f>IF(AND('Mapa final'!#REF!="Muy Baja",'Mapa final'!#REF!="Menor"),CONCATENATE("R",'Mapa final'!#REF!),"")</f>
        <v>#REF!</v>
      </c>
      <c r="Q44" s="219"/>
      <c r="R44" s="219" t="str">
        <f>IF(AND('Mapa final'!$L$18="Muy Baja",'Mapa final'!$P$18="Menor"),CONCATENATE("R",'Mapa final'!$A$18),"")</f>
        <v/>
      </c>
      <c r="S44" s="219"/>
      <c r="T44" s="219" t="str">
        <f>IF(AND('Mapa final'!$L$20="Muy Baja",'Mapa final'!$P$20="Menor"),CONCATENATE("R",'Mapa final'!$A$20),"")</f>
        <v/>
      </c>
      <c r="U44" s="220"/>
      <c r="V44" s="227" t="e">
        <f>IF(AND('Mapa final'!#REF!="Muy Baja",'Mapa final'!#REF!="Moderado"),CONCATENATE("R",'Mapa final'!#REF!),"")</f>
        <v>#REF!</v>
      </c>
      <c r="W44" s="228"/>
      <c r="X44" s="228" t="str">
        <f>IF(AND('Mapa final'!$L$18="Muy Baja",'Mapa final'!$P$18="Moderado"),CONCATENATE("R",'Mapa final'!$A$18),"")</f>
        <v/>
      </c>
      <c r="Y44" s="228"/>
      <c r="Z44" s="228" t="str">
        <f>IF(AND('Mapa final'!$L$20="Muy Baja",'Mapa final'!$P$20="Moderado"),CONCATENATE("R",'Mapa final'!$A$20),"")</f>
        <v/>
      </c>
      <c r="AA44" s="229"/>
      <c r="AB44" s="245" t="e">
        <f>IF(AND('Mapa final'!#REF!="Muy Baja",'Mapa final'!#REF!="Mayor"),CONCATENATE("R",'Mapa final'!#REF!),"")</f>
        <v>#REF!</v>
      </c>
      <c r="AC44" s="246"/>
      <c r="AD44" s="246" t="str">
        <f>IF(AND('Mapa final'!$L$18="Muy Baja",'Mapa final'!$P$18="Mayor"),CONCATENATE("R",'Mapa final'!$A$18),"")</f>
        <v/>
      </c>
      <c r="AE44" s="246"/>
      <c r="AF44" s="246" t="str">
        <f>IF(AND('Mapa final'!$L$20="Muy Baja",'Mapa final'!$P$20="Mayor"),CONCATENATE("R",'Mapa final'!$A$20),"")</f>
        <v/>
      </c>
      <c r="AG44" s="247"/>
      <c r="AH44" s="236" t="e">
        <f>IF(AND('Mapa final'!#REF!="Muy Baja",'Mapa final'!#REF!="Catastrófico"),CONCATENATE("R",'Mapa final'!#REF!),"")</f>
        <v>#REF!</v>
      </c>
      <c r="AI44" s="237"/>
      <c r="AJ44" s="237" t="str">
        <f>IF(AND('Mapa final'!$L$18="Muy Baja",'Mapa final'!$P$18="Catastrófico"),CONCATENATE("R",'Mapa final'!$A$18),"")</f>
        <v/>
      </c>
      <c r="AK44" s="237"/>
      <c r="AL44" s="237" t="str">
        <f>IF(AND('Mapa final'!$L$20="Muy Baja",'Mapa final'!$P$20="Catastrófico"),CONCATENATE("R",'Mapa final'!$A$20),"")</f>
        <v/>
      </c>
      <c r="AM44" s="238"/>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row>
    <row r="45" spans="1:80" ht="15.75" thickBot="1" x14ac:dyDescent="0.3">
      <c r="A45" s="69"/>
      <c r="B45" s="265"/>
      <c r="C45" s="265"/>
      <c r="D45" s="266"/>
      <c r="E45" s="261"/>
      <c r="F45" s="262"/>
      <c r="G45" s="262"/>
      <c r="H45" s="262"/>
      <c r="I45" s="263"/>
      <c r="J45" s="221"/>
      <c r="K45" s="222"/>
      <c r="L45" s="222"/>
      <c r="M45" s="222"/>
      <c r="N45" s="222"/>
      <c r="O45" s="223"/>
      <c r="P45" s="221"/>
      <c r="Q45" s="222"/>
      <c r="R45" s="222"/>
      <c r="S45" s="222"/>
      <c r="T45" s="222"/>
      <c r="U45" s="223"/>
      <c r="V45" s="230"/>
      <c r="W45" s="231"/>
      <c r="X45" s="231"/>
      <c r="Y45" s="231"/>
      <c r="Z45" s="231"/>
      <c r="AA45" s="232"/>
      <c r="AB45" s="248"/>
      <c r="AC45" s="249"/>
      <c r="AD45" s="249"/>
      <c r="AE45" s="249"/>
      <c r="AF45" s="249"/>
      <c r="AG45" s="250"/>
      <c r="AH45" s="239"/>
      <c r="AI45" s="240"/>
      <c r="AJ45" s="240"/>
      <c r="AK45" s="240"/>
      <c r="AL45" s="240"/>
      <c r="AM45" s="241"/>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row>
    <row r="46" spans="1:80" x14ac:dyDescent="0.25">
      <c r="A46" s="69"/>
      <c r="B46" s="69"/>
      <c r="C46" s="69"/>
      <c r="D46" s="69"/>
      <c r="E46" s="69"/>
      <c r="F46" s="69"/>
      <c r="G46" s="69"/>
      <c r="H46" s="69"/>
      <c r="I46" s="69"/>
      <c r="J46" s="255" t="s">
        <v>193</v>
      </c>
      <c r="K46" s="256"/>
      <c r="L46" s="256"/>
      <c r="M46" s="256"/>
      <c r="N46" s="256"/>
      <c r="O46" s="257"/>
      <c r="P46" s="255" t="s">
        <v>194</v>
      </c>
      <c r="Q46" s="256"/>
      <c r="R46" s="256"/>
      <c r="S46" s="256"/>
      <c r="T46" s="256"/>
      <c r="U46" s="257"/>
      <c r="V46" s="255" t="s">
        <v>195</v>
      </c>
      <c r="W46" s="256"/>
      <c r="X46" s="256"/>
      <c r="Y46" s="256"/>
      <c r="Z46" s="256"/>
      <c r="AA46" s="257"/>
      <c r="AB46" s="255" t="s">
        <v>196</v>
      </c>
      <c r="AC46" s="264"/>
      <c r="AD46" s="256"/>
      <c r="AE46" s="256"/>
      <c r="AF46" s="256"/>
      <c r="AG46" s="257"/>
      <c r="AH46" s="255" t="s">
        <v>197</v>
      </c>
      <c r="AI46" s="256"/>
      <c r="AJ46" s="256"/>
      <c r="AK46" s="256"/>
      <c r="AL46" s="256"/>
      <c r="AM46" s="257"/>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row>
    <row r="47" spans="1:80" x14ac:dyDescent="0.25">
      <c r="A47" s="69"/>
      <c r="B47" s="69"/>
      <c r="C47" s="69"/>
      <c r="D47" s="69"/>
      <c r="E47" s="69"/>
      <c r="F47" s="69"/>
      <c r="G47" s="69"/>
      <c r="H47" s="69"/>
      <c r="I47" s="69"/>
      <c r="J47" s="258"/>
      <c r="K47" s="259"/>
      <c r="L47" s="259"/>
      <c r="M47" s="259"/>
      <c r="N47" s="259"/>
      <c r="O47" s="260"/>
      <c r="P47" s="258"/>
      <c r="Q47" s="259"/>
      <c r="R47" s="259"/>
      <c r="S47" s="259"/>
      <c r="T47" s="259"/>
      <c r="U47" s="260"/>
      <c r="V47" s="258"/>
      <c r="W47" s="259"/>
      <c r="X47" s="259"/>
      <c r="Y47" s="259"/>
      <c r="Z47" s="259"/>
      <c r="AA47" s="260"/>
      <c r="AB47" s="258"/>
      <c r="AC47" s="259"/>
      <c r="AD47" s="259"/>
      <c r="AE47" s="259"/>
      <c r="AF47" s="259"/>
      <c r="AG47" s="260"/>
      <c r="AH47" s="258"/>
      <c r="AI47" s="259"/>
      <c r="AJ47" s="259"/>
      <c r="AK47" s="259"/>
      <c r="AL47" s="259"/>
      <c r="AM47" s="260"/>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row>
    <row r="48" spans="1:80" x14ac:dyDescent="0.25">
      <c r="A48" s="69"/>
      <c r="B48" s="69"/>
      <c r="C48" s="69"/>
      <c r="D48" s="69"/>
      <c r="E48" s="69"/>
      <c r="F48" s="69"/>
      <c r="G48" s="69"/>
      <c r="H48" s="69"/>
      <c r="I48" s="69"/>
      <c r="J48" s="258"/>
      <c r="K48" s="259"/>
      <c r="L48" s="259"/>
      <c r="M48" s="259"/>
      <c r="N48" s="259"/>
      <c r="O48" s="260"/>
      <c r="P48" s="258"/>
      <c r="Q48" s="259"/>
      <c r="R48" s="259"/>
      <c r="S48" s="259"/>
      <c r="T48" s="259"/>
      <c r="U48" s="260"/>
      <c r="V48" s="258"/>
      <c r="W48" s="259"/>
      <c r="X48" s="259"/>
      <c r="Y48" s="259"/>
      <c r="Z48" s="259"/>
      <c r="AA48" s="260"/>
      <c r="AB48" s="258"/>
      <c r="AC48" s="259"/>
      <c r="AD48" s="259"/>
      <c r="AE48" s="259"/>
      <c r="AF48" s="259"/>
      <c r="AG48" s="260"/>
      <c r="AH48" s="258"/>
      <c r="AI48" s="259"/>
      <c r="AJ48" s="259"/>
      <c r="AK48" s="259"/>
      <c r="AL48" s="259"/>
      <c r="AM48" s="260"/>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row>
    <row r="49" spans="1:80" x14ac:dyDescent="0.25">
      <c r="A49" s="69"/>
      <c r="B49" s="69"/>
      <c r="C49" s="69"/>
      <c r="D49" s="69"/>
      <c r="E49" s="69"/>
      <c r="F49" s="69"/>
      <c r="G49" s="69"/>
      <c r="H49" s="69"/>
      <c r="I49" s="69"/>
      <c r="J49" s="258"/>
      <c r="K49" s="259"/>
      <c r="L49" s="259"/>
      <c r="M49" s="259"/>
      <c r="N49" s="259"/>
      <c r="O49" s="260"/>
      <c r="P49" s="258"/>
      <c r="Q49" s="259"/>
      <c r="R49" s="259"/>
      <c r="S49" s="259"/>
      <c r="T49" s="259"/>
      <c r="U49" s="260"/>
      <c r="V49" s="258"/>
      <c r="W49" s="259"/>
      <c r="X49" s="259"/>
      <c r="Y49" s="259"/>
      <c r="Z49" s="259"/>
      <c r="AA49" s="260"/>
      <c r="AB49" s="258"/>
      <c r="AC49" s="259"/>
      <c r="AD49" s="259"/>
      <c r="AE49" s="259"/>
      <c r="AF49" s="259"/>
      <c r="AG49" s="260"/>
      <c r="AH49" s="258"/>
      <c r="AI49" s="259"/>
      <c r="AJ49" s="259"/>
      <c r="AK49" s="259"/>
      <c r="AL49" s="259"/>
      <c r="AM49" s="260"/>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row>
    <row r="50" spans="1:80" x14ac:dyDescent="0.25">
      <c r="A50" s="69"/>
      <c r="B50" s="69"/>
      <c r="C50" s="69"/>
      <c r="D50" s="69"/>
      <c r="E50" s="69"/>
      <c r="F50" s="69"/>
      <c r="G50" s="69"/>
      <c r="H50" s="69"/>
      <c r="I50" s="69"/>
      <c r="J50" s="258"/>
      <c r="K50" s="259"/>
      <c r="L50" s="259"/>
      <c r="M50" s="259"/>
      <c r="N50" s="259"/>
      <c r="O50" s="260"/>
      <c r="P50" s="258"/>
      <c r="Q50" s="259"/>
      <c r="R50" s="259"/>
      <c r="S50" s="259"/>
      <c r="T50" s="259"/>
      <c r="U50" s="260"/>
      <c r="V50" s="258"/>
      <c r="W50" s="259"/>
      <c r="X50" s="259"/>
      <c r="Y50" s="259"/>
      <c r="Z50" s="259"/>
      <c r="AA50" s="260"/>
      <c r="AB50" s="258"/>
      <c r="AC50" s="259"/>
      <c r="AD50" s="259"/>
      <c r="AE50" s="259"/>
      <c r="AF50" s="259"/>
      <c r="AG50" s="260"/>
      <c r="AH50" s="258"/>
      <c r="AI50" s="259"/>
      <c r="AJ50" s="259"/>
      <c r="AK50" s="259"/>
      <c r="AL50" s="259"/>
      <c r="AM50" s="260"/>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row>
    <row r="51" spans="1:80" ht="15.75" thickBot="1" x14ac:dyDescent="0.3">
      <c r="A51" s="69"/>
      <c r="B51" s="69"/>
      <c r="C51" s="69"/>
      <c r="D51" s="69"/>
      <c r="E51" s="69"/>
      <c r="F51" s="69"/>
      <c r="G51" s="69"/>
      <c r="H51" s="69"/>
      <c r="I51" s="69"/>
      <c r="J51" s="261"/>
      <c r="K51" s="262"/>
      <c r="L51" s="262"/>
      <c r="M51" s="262"/>
      <c r="N51" s="262"/>
      <c r="O51" s="263"/>
      <c r="P51" s="261"/>
      <c r="Q51" s="262"/>
      <c r="R51" s="262"/>
      <c r="S51" s="262"/>
      <c r="T51" s="262"/>
      <c r="U51" s="263"/>
      <c r="V51" s="261"/>
      <c r="W51" s="262"/>
      <c r="X51" s="262"/>
      <c r="Y51" s="262"/>
      <c r="Z51" s="262"/>
      <c r="AA51" s="263"/>
      <c r="AB51" s="261"/>
      <c r="AC51" s="262"/>
      <c r="AD51" s="262"/>
      <c r="AE51" s="262"/>
      <c r="AF51" s="262"/>
      <c r="AG51" s="263"/>
      <c r="AH51" s="261"/>
      <c r="AI51" s="262"/>
      <c r="AJ51" s="262"/>
      <c r="AK51" s="262"/>
      <c r="AL51" s="262"/>
      <c r="AM51" s="263"/>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row>
    <row r="52" spans="1:80" x14ac:dyDescent="0.25">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row>
    <row r="53" spans="1:80" ht="15" customHeight="1" x14ac:dyDescent="0.25">
      <c r="A53" s="69"/>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row>
    <row r="54" spans="1:80" ht="15" customHeight="1" x14ac:dyDescent="0.25">
      <c r="A54" s="69"/>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row>
    <row r="55" spans="1:80" x14ac:dyDescent="0.25">
      <c r="A55" s="69"/>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row>
    <row r="56" spans="1:80" x14ac:dyDescent="0.25">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row>
    <row r="57" spans="1:80" x14ac:dyDescent="0.25">
      <c r="A57" s="69"/>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row>
    <row r="58" spans="1:80" x14ac:dyDescent="0.25">
      <c r="A58" s="69"/>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row>
    <row r="59" spans="1:80" x14ac:dyDescent="0.25">
      <c r="A59" s="69"/>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row>
    <row r="60" spans="1:80" x14ac:dyDescent="0.25">
      <c r="A60" s="69"/>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row>
    <row r="61" spans="1:80" x14ac:dyDescent="0.25">
      <c r="A61" s="69"/>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row>
    <row r="62" spans="1:80" x14ac:dyDescent="0.25">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row>
    <row r="63" spans="1:80" x14ac:dyDescent="0.25">
      <c r="A63" s="69"/>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row>
    <row r="64" spans="1:80" x14ac:dyDescent="0.2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row>
    <row r="65" spans="1:80" x14ac:dyDescent="0.25">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row>
    <row r="66" spans="1:80" x14ac:dyDescent="0.25">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row>
    <row r="67" spans="1:80" x14ac:dyDescent="0.25">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row>
    <row r="68" spans="1:80" x14ac:dyDescent="0.25">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row>
    <row r="69" spans="1:80" x14ac:dyDescent="0.25">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row>
    <row r="70" spans="1:80" x14ac:dyDescent="0.25">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row>
    <row r="71" spans="1:80" x14ac:dyDescent="0.25">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row>
    <row r="72" spans="1:80" x14ac:dyDescent="0.25">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row>
    <row r="73" spans="1:80" x14ac:dyDescent="0.25">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69"/>
      <c r="BW73" s="69"/>
      <c r="BX73" s="69"/>
      <c r="BY73" s="69"/>
      <c r="BZ73" s="69"/>
      <c r="CA73" s="69"/>
      <c r="CB73" s="69"/>
    </row>
    <row r="74" spans="1:80" x14ac:dyDescent="0.25">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row>
    <row r="75" spans="1:80" x14ac:dyDescent="0.25">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row>
    <row r="76" spans="1:80" x14ac:dyDescent="0.25">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row>
    <row r="77" spans="1:80" x14ac:dyDescent="0.25">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row>
    <row r="78" spans="1:80" x14ac:dyDescent="0.25">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row>
    <row r="79" spans="1:80" x14ac:dyDescent="0.25">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row>
    <row r="80" spans="1:80" x14ac:dyDescent="0.25">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row>
    <row r="81" spans="1:63" x14ac:dyDescent="0.25">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row>
    <row r="82" spans="1:63" x14ac:dyDescent="0.25">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row>
    <row r="83" spans="1:63" x14ac:dyDescent="0.25">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row>
    <row r="84" spans="1:63" x14ac:dyDescent="0.25">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row>
    <row r="85" spans="1:63" x14ac:dyDescent="0.25">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row>
    <row r="86" spans="1:63" x14ac:dyDescent="0.25">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row>
    <row r="87" spans="1:63" x14ac:dyDescent="0.25">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row>
    <row r="88" spans="1:63" x14ac:dyDescent="0.25">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row>
    <row r="89" spans="1:63" x14ac:dyDescent="0.25">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row>
    <row r="90" spans="1:63" x14ac:dyDescent="0.25">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row>
    <row r="91" spans="1:63" x14ac:dyDescent="0.25">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row>
    <row r="92" spans="1:63" x14ac:dyDescent="0.25">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row>
    <row r="93" spans="1:63" x14ac:dyDescent="0.25">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row>
    <row r="94" spans="1:63" x14ac:dyDescent="0.25">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row>
    <row r="95" spans="1:63" x14ac:dyDescent="0.25">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row>
    <row r="96" spans="1:63" x14ac:dyDescent="0.25">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row>
    <row r="97" spans="1:63" x14ac:dyDescent="0.25">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row>
    <row r="98" spans="1:63" x14ac:dyDescent="0.25">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row>
    <row r="99" spans="1:63" x14ac:dyDescent="0.25">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row>
    <row r="100" spans="1:63" x14ac:dyDescent="0.25">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row>
    <row r="101" spans="1:63" x14ac:dyDescent="0.25">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row>
    <row r="102" spans="1:63" x14ac:dyDescent="0.25">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row>
    <row r="103" spans="1:63" x14ac:dyDescent="0.25">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row>
    <row r="104" spans="1:63" x14ac:dyDescent="0.25">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row>
    <row r="105" spans="1:63" x14ac:dyDescent="0.25">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row>
    <row r="106" spans="1:63" x14ac:dyDescent="0.25">
      <c r="A106" s="69"/>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row>
    <row r="107" spans="1:63" x14ac:dyDescent="0.25">
      <c r="A107" s="69"/>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row>
    <row r="108" spans="1:63" x14ac:dyDescent="0.25">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row>
    <row r="109" spans="1:63" x14ac:dyDescent="0.25">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row>
    <row r="110" spans="1:63" x14ac:dyDescent="0.25">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row>
    <row r="111" spans="1:63" x14ac:dyDescent="0.25">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row>
    <row r="112" spans="1:63" x14ac:dyDescent="0.25">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row>
    <row r="113" spans="1:63" x14ac:dyDescent="0.25">
      <c r="A113" s="69"/>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row>
    <row r="114" spans="1:63" x14ac:dyDescent="0.25">
      <c r="A114" s="69"/>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row>
    <row r="115" spans="1:63" x14ac:dyDescent="0.25">
      <c r="A115" s="69"/>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row>
    <row r="116" spans="1:63" x14ac:dyDescent="0.25">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row>
    <row r="117" spans="1:63" x14ac:dyDescent="0.25">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row>
    <row r="118" spans="1:63" x14ac:dyDescent="0.25">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row>
    <row r="119" spans="1:63" x14ac:dyDescent="0.25">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row>
    <row r="120" spans="1:63" x14ac:dyDescent="0.25">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row>
    <row r="121" spans="1:63" x14ac:dyDescent="0.25">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row>
    <row r="122" spans="1:63" x14ac:dyDescent="0.25">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row>
    <row r="123" spans="1:63" x14ac:dyDescent="0.25">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row>
    <row r="124" spans="1:63" x14ac:dyDescent="0.25">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row>
    <row r="125" spans="1:63" x14ac:dyDescent="0.25">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row>
    <row r="126" spans="1:63" x14ac:dyDescent="0.25">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row>
    <row r="127" spans="1:63" x14ac:dyDescent="0.25">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row>
    <row r="128" spans="1:63" x14ac:dyDescent="0.25">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row>
    <row r="129" spans="2:63" x14ac:dyDescent="0.25">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row>
    <row r="130" spans="2:63" x14ac:dyDescent="0.25">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row>
    <row r="131" spans="2:63" x14ac:dyDescent="0.25">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row>
    <row r="132" spans="2:63" x14ac:dyDescent="0.25">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row>
    <row r="133" spans="2:63" x14ac:dyDescent="0.25">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row>
    <row r="134" spans="2:63" x14ac:dyDescent="0.25">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row>
    <row r="135" spans="2:63" x14ac:dyDescent="0.25">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row>
    <row r="136" spans="2:63" x14ac:dyDescent="0.25">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row>
    <row r="137" spans="2:63" x14ac:dyDescent="0.25">
      <c r="B137" s="69"/>
      <c r="C137" s="69"/>
      <c r="D137" s="69"/>
      <c r="E137" s="69"/>
      <c r="F137" s="69"/>
      <c r="G137" s="69"/>
      <c r="H137" s="69"/>
      <c r="I137" s="69"/>
    </row>
    <row r="138" spans="2:63" x14ac:dyDescent="0.25">
      <c r="B138" s="69"/>
      <c r="C138" s="69"/>
      <c r="D138" s="69"/>
      <c r="E138" s="69"/>
      <c r="F138" s="69"/>
      <c r="G138" s="69"/>
      <c r="H138" s="69"/>
      <c r="I138" s="69"/>
    </row>
    <row r="139" spans="2:63" x14ac:dyDescent="0.25">
      <c r="B139" s="69"/>
      <c r="C139" s="69"/>
      <c r="D139" s="69"/>
      <c r="E139" s="69"/>
      <c r="F139" s="69"/>
      <c r="G139" s="69"/>
      <c r="H139" s="69"/>
      <c r="I139" s="69"/>
    </row>
    <row r="140" spans="2:63" x14ac:dyDescent="0.25">
      <c r="B140" s="69"/>
      <c r="C140" s="69"/>
      <c r="D140" s="69"/>
      <c r="E140" s="69"/>
      <c r="F140" s="69"/>
      <c r="G140" s="69"/>
      <c r="H140" s="69"/>
      <c r="I140" s="69"/>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topLeftCell="A10" zoomScale="50" zoomScaleNormal="50" workbookViewId="0">
      <selection activeCell="S36" sqref="S36"/>
    </sheetView>
  </sheetViews>
  <sheetFormatPr baseColWidth="10" defaultColWidth="11.42578125" defaultRowHeight="15" x14ac:dyDescent="0.25"/>
  <cols>
    <col min="2" max="18" width="5.5703125" customWidth="1"/>
    <col min="19" max="19" width="8.42578125" customWidth="1"/>
    <col min="20" max="23" width="5.5703125" customWidth="1"/>
    <col min="24" max="24" width="8.42578125" customWidth="1"/>
    <col min="25" max="26" width="5.5703125" customWidth="1"/>
    <col min="27" max="27" width="10.5703125" customWidth="1"/>
    <col min="28" max="28" width="5.5703125" customWidth="1"/>
    <col min="29" max="29" width="7.42578125" customWidth="1"/>
    <col min="30" max="33" width="5.5703125" customWidth="1"/>
    <col min="34" max="34" width="8.42578125" customWidth="1"/>
    <col min="35" max="39" width="5.5703125" customWidth="1"/>
    <col min="41" max="46" width="5.5703125" customWidth="1"/>
  </cols>
  <sheetData>
    <row r="1" spans="1:91" x14ac:dyDescent="0.25">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row>
    <row r="2" spans="1:91" ht="18" customHeight="1" x14ac:dyDescent="0.25">
      <c r="A2" s="69"/>
      <c r="B2" s="332" t="s">
        <v>198</v>
      </c>
      <c r="C2" s="333"/>
      <c r="D2" s="333"/>
      <c r="E2" s="333"/>
      <c r="F2" s="333"/>
      <c r="G2" s="333"/>
      <c r="H2" s="333"/>
      <c r="I2" s="333"/>
      <c r="J2" s="254" t="s">
        <v>15</v>
      </c>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row>
    <row r="3" spans="1:91" ht="18.75" customHeight="1" x14ac:dyDescent="0.25">
      <c r="A3" s="69"/>
      <c r="B3" s="333"/>
      <c r="C3" s="333"/>
      <c r="D3" s="333"/>
      <c r="E3" s="333"/>
      <c r="F3" s="333"/>
      <c r="G3" s="333"/>
      <c r="H3" s="333"/>
      <c r="I3" s="333"/>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row>
    <row r="4" spans="1:91" ht="15" customHeight="1" x14ac:dyDescent="0.25">
      <c r="A4" s="69"/>
      <c r="B4" s="333"/>
      <c r="C4" s="333"/>
      <c r="D4" s="333"/>
      <c r="E4" s="333"/>
      <c r="F4" s="333"/>
      <c r="G4" s="333"/>
      <c r="H4" s="333"/>
      <c r="I4" s="333"/>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row>
    <row r="5" spans="1:91" ht="15.75" thickBot="1" x14ac:dyDescent="0.3">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row>
    <row r="6" spans="1:91" ht="15" customHeight="1" x14ac:dyDescent="0.25">
      <c r="A6" s="69"/>
      <c r="B6" s="265" t="s">
        <v>183</v>
      </c>
      <c r="C6" s="265"/>
      <c r="D6" s="266"/>
      <c r="E6" s="303" t="s">
        <v>184</v>
      </c>
      <c r="F6" s="304"/>
      <c r="G6" s="304"/>
      <c r="H6" s="304"/>
      <c r="I6" s="305"/>
      <c r="J6" s="32" t="e">
        <f>IF(AND('Mapa final'!#REF!="Muy Alta",'Mapa final'!#REF!="Leve"),CONCATENATE("R1C",'Mapa final'!#REF!),"")</f>
        <v>#REF!</v>
      </c>
      <c r="K6" s="33" t="e">
        <f>IF(AND('Mapa final'!#REF!="Muy Alta",'Mapa final'!#REF!="Leve"),CONCATENATE("R1C",'Mapa final'!#REF!),"")</f>
        <v>#REF!</v>
      </c>
      <c r="L6" s="33" t="e">
        <f>IF(AND('Mapa final'!#REF!="Muy Alta",'Mapa final'!#REF!="Leve"),CONCATENATE("R1C",'Mapa final'!#REF!),"")</f>
        <v>#REF!</v>
      </c>
      <c r="M6" s="33" t="e">
        <f>IF(AND('Mapa final'!#REF!="Muy Alta",'Mapa final'!#REF!="Leve"),CONCATENATE("R1C",'Mapa final'!#REF!),"")</f>
        <v>#REF!</v>
      </c>
      <c r="N6" s="33" t="e">
        <f>IF(AND('Mapa final'!#REF!="Muy Alta",'Mapa final'!#REF!="Leve"),CONCATENATE("R1C",'Mapa final'!#REF!),"")</f>
        <v>#REF!</v>
      </c>
      <c r="O6" s="34" t="e">
        <f>IF(AND('Mapa final'!#REF!="Muy Alta",'Mapa final'!#REF!="Leve"),CONCATENATE("R1C",'Mapa final'!#REF!),"")</f>
        <v>#REF!</v>
      </c>
      <c r="P6" s="32" t="e">
        <f>IF(AND('Mapa final'!#REF!="Muy Alta",'Mapa final'!#REF!="Menor"),CONCATENATE("R1C",'Mapa final'!#REF!),"")</f>
        <v>#REF!</v>
      </c>
      <c r="Q6" s="33" t="e">
        <f>IF(AND('Mapa final'!#REF!="Muy Alta",'Mapa final'!#REF!="Menor"),CONCATENATE("R1C",'Mapa final'!#REF!),"")</f>
        <v>#REF!</v>
      </c>
      <c r="R6" s="33" t="e">
        <f>IF(AND('Mapa final'!#REF!="Muy Alta",'Mapa final'!#REF!="Menor"),CONCATENATE("R1C",'Mapa final'!#REF!),"")</f>
        <v>#REF!</v>
      </c>
      <c r="S6" s="33" t="e">
        <f>IF(AND('Mapa final'!#REF!="Muy Alta",'Mapa final'!#REF!="Menor"),CONCATENATE("R1C",'Mapa final'!#REF!),"")</f>
        <v>#REF!</v>
      </c>
      <c r="T6" s="33" t="e">
        <f>IF(AND('Mapa final'!#REF!="Muy Alta",'Mapa final'!#REF!="Menor"),CONCATENATE("R1C",'Mapa final'!#REF!),"")</f>
        <v>#REF!</v>
      </c>
      <c r="U6" s="34" t="e">
        <f>IF(AND('Mapa final'!#REF!="Muy Alta",'Mapa final'!#REF!="Menor"),CONCATENATE("R1C",'Mapa final'!#REF!),"")</f>
        <v>#REF!</v>
      </c>
      <c r="V6" s="32" t="e">
        <f>IF(AND('Mapa final'!#REF!="Muy Alta",'Mapa final'!#REF!="Moderado"),CONCATENATE("R1C",'Mapa final'!#REF!),"")</f>
        <v>#REF!</v>
      </c>
      <c r="W6" s="33" t="e">
        <f>IF(AND('Mapa final'!#REF!="Muy Alta",'Mapa final'!#REF!="Moderado"),CONCATENATE("R1C",'Mapa final'!#REF!),"")</f>
        <v>#REF!</v>
      </c>
      <c r="X6" s="33" t="e">
        <f>IF(AND('Mapa final'!#REF!="Muy Alta",'Mapa final'!#REF!="Moderado"),CONCATENATE("R1C",'Mapa final'!#REF!),"")</f>
        <v>#REF!</v>
      </c>
      <c r="Y6" s="33" t="e">
        <f>IF(AND('Mapa final'!#REF!="Muy Alta",'Mapa final'!#REF!="Moderado"),CONCATENATE("R1C",'Mapa final'!#REF!),"")</f>
        <v>#REF!</v>
      </c>
      <c r="Z6" s="33" t="e">
        <f>IF(AND('Mapa final'!#REF!="Muy Alta",'Mapa final'!#REF!="Moderado"),CONCATENATE("R1C",'Mapa final'!#REF!),"")</f>
        <v>#REF!</v>
      </c>
      <c r="AA6" s="34" t="e">
        <f>IF(AND('Mapa final'!#REF!="Muy Alta",'Mapa final'!#REF!="Moderado"),CONCATENATE("R1C",'Mapa final'!#REF!),"")</f>
        <v>#REF!</v>
      </c>
      <c r="AB6" s="32" t="e">
        <f>IF(AND('Mapa final'!#REF!="Muy Alta",'Mapa final'!#REF!="Mayor"),CONCATENATE("R1C",'Mapa final'!#REF!),"")</f>
        <v>#REF!</v>
      </c>
      <c r="AC6" s="33" t="e">
        <f>IF(AND('Mapa final'!#REF!="Muy Alta",'Mapa final'!#REF!="Mayor"),CONCATENATE("R1C",'Mapa final'!#REF!),"")</f>
        <v>#REF!</v>
      </c>
      <c r="AD6" s="33" t="e">
        <f>IF(AND('Mapa final'!#REF!="Muy Alta",'Mapa final'!#REF!="Mayor"),CONCATENATE("R1C",'Mapa final'!#REF!),"")</f>
        <v>#REF!</v>
      </c>
      <c r="AE6" s="33" t="e">
        <f>IF(AND('Mapa final'!#REF!="Muy Alta",'Mapa final'!#REF!="Mayor"),CONCATENATE("R1C",'Mapa final'!#REF!),"")</f>
        <v>#REF!</v>
      </c>
      <c r="AF6" s="33" t="e">
        <f>IF(AND('Mapa final'!#REF!="Muy Alta",'Mapa final'!#REF!="Mayor"),CONCATENATE("R1C",'Mapa final'!#REF!),"")</f>
        <v>#REF!</v>
      </c>
      <c r="AG6" s="34" t="e">
        <f>IF(AND('Mapa final'!#REF!="Muy Alta",'Mapa final'!#REF!="Mayor"),CONCATENATE("R1C",'Mapa final'!#REF!),"")</f>
        <v>#REF!</v>
      </c>
      <c r="AH6" s="35" t="e">
        <f>IF(AND('Mapa final'!#REF!="Muy Alta",'Mapa final'!#REF!="Catastrófico"),CONCATENATE("R1C",'Mapa final'!#REF!),"")</f>
        <v>#REF!</v>
      </c>
      <c r="AI6" s="36" t="e">
        <f>IF(AND('Mapa final'!#REF!="Muy Alta",'Mapa final'!#REF!="Catastrófico"),CONCATENATE("R1C",'Mapa final'!#REF!),"")</f>
        <v>#REF!</v>
      </c>
      <c r="AJ6" s="36" t="e">
        <f>IF(AND('Mapa final'!#REF!="Muy Alta",'Mapa final'!#REF!="Catastrófico"),CONCATENATE("R1C",'Mapa final'!#REF!),"")</f>
        <v>#REF!</v>
      </c>
      <c r="AK6" s="36" t="e">
        <f>IF(AND('Mapa final'!#REF!="Muy Alta",'Mapa final'!#REF!="Catastrófico"),CONCATENATE("R1C",'Mapa final'!#REF!),"")</f>
        <v>#REF!</v>
      </c>
      <c r="AL6" s="36" t="e">
        <f>IF(AND('Mapa final'!#REF!="Muy Alta",'Mapa final'!#REF!="Catastrófico"),CONCATENATE("R1C",'Mapa final'!#REF!),"")</f>
        <v>#REF!</v>
      </c>
      <c r="AM6" s="37" t="e">
        <f>IF(AND('Mapa final'!#REF!="Muy Alta",'Mapa final'!#REF!="Catastrófico"),CONCATENATE("R1C",'Mapa final'!#REF!),"")</f>
        <v>#REF!</v>
      </c>
      <c r="AN6" s="69"/>
      <c r="AO6" s="323" t="s">
        <v>185</v>
      </c>
      <c r="AP6" s="324"/>
      <c r="AQ6" s="324"/>
      <c r="AR6" s="324"/>
      <c r="AS6" s="324"/>
      <c r="AT6" s="325"/>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row>
    <row r="7" spans="1:91" ht="15" customHeight="1" x14ac:dyDescent="0.25">
      <c r="A7" s="69"/>
      <c r="B7" s="265"/>
      <c r="C7" s="265"/>
      <c r="D7" s="266"/>
      <c r="E7" s="306"/>
      <c r="F7" s="307"/>
      <c r="G7" s="307"/>
      <c r="H7" s="307"/>
      <c r="I7" s="308"/>
      <c r="J7" s="38" t="str">
        <f>IF(AND('Mapa final'!$AD$12="Muy Alta",'Mapa final'!$AF$12="Leve"),CONCATENATE("R2C",'Mapa final'!$S$12),"")</f>
        <v/>
      </c>
      <c r="K7" s="39" t="str">
        <f>IF(AND('Mapa final'!$AD$13="Muy Alta",'Mapa final'!$AF$13="Leve"),CONCATENATE("R2C",'Mapa final'!$S$13),"")</f>
        <v/>
      </c>
      <c r="L7" s="39" t="e">
        <f>IF(AND('Mapa final'!#REF!="Muy Alta",'Mapa final'!#REF!="Leve"),CONCATENATE("R2C",'Mapa final'!#REF!),"")</f>
        <v>#REF!</v>
      </c>
      <c r="M7" s="39" t="e">
        <f>IF(AND('Mapa final'!#REF!="Muy Alta",'Mapa final'!#REF!="Leve"),CONCATENATE("R2C",'Mapa final'!#REF!),"")</f>
        <v>#REF!</v>
      </c>
      <c r="N7" s="39" t="e">
        <f>IF(AND('Mapa final'!#REF!="Muy Alta",'Mapa final'!#REF!="Leve"),CONCATENATE("R2C",'Mapa final'!#REF!),"")</f>
        <v>#REF!</v>
      </c>
      <c r="O7" s="40" t="e">
        <f>IF(AND('Mapa final'!#REF!="Muy Alta",'Mapa final'!#REF!="Leve"),CONCATENATE("R2C",'Mapa final'!#REF!),"")</f>
        <v>#REF!</v>
      </c>
      <c r="P7" s="38" t="str">
        <f>IF(AND('Mapa final'!$AD$12="Muy Alta",'Mapa final'!$AF$12="Menor"),CONCATENATE("R2C",'Mapa final'!$S$12),"")</f>
        <v/>
      </c>
      <c r="Q7" s="39" t="str">
        <f>IF(AND('Mapa final'!$AD$13="Muy Alta",'Mapa final'!$AF$13="Menor"),CONCATENATE("R2C",'Mapa final'!$S$13),"")</f>
        <v/>
      </c>
      <c r="R7" s="39" t="e">
        <f>IF(AND('Mapa final'!#REF!="Muy Alta",'Mapa final'!#REF!="Menor"),CONCATENATE("R2C",'Mapa final'!#REF!),"")</f>
        <v>#REF!</v>
      </c>
      <c r="S7" s="39" t="e">
        <f>IF(AND('Mapa final'!#REF!="Muy Alta",'Mapa final'!#REF!="Menor"),CONCATENATE("R2C",'Mapa final'!#REF!),"")</f>
        <v>#REF!</v>
      </c>
      <c r="T7" s="39" t="e">
        <f>IF(AND('Mapa final'!#REF!="Muy Alta",'Mapa final'!#REF!="Menor"),CONCATENATE("R2C",'Mapa final'!#REF!),"")</f>
        <v>#REF!</v>
      </c>
      <c r="U7" s="40" t="e">
        <f>IF(AND('Mapa final'!#REF!="Muy Alta",'Mapa final'!#REF!="Menor"),CONCATENATE("R2C",'Mapa final'!#REF!),"")</f>
        <v>#REF!</v>
      </c>
      <c r="V7" s="38" t="str">
        <f>IF(AND('Mapa final'!$AD$12="Muy Alta",'Mapa final'!$AF$12="Moderado"),CONCATENATE("R2C",'Mapa final'!$S$12),"")</f>
        <v/>
      </c>
      <c r="W7" s="39" t="str">
        <f>IF(AND('Mapa final'!$AD$13="Muy Alta",'Mapa final'!$AF$13="Moderado"),CONCATENATE("R2C",'Mapa final'!$S$13),"")</f>
        <v/>
      </c>
      <c r="X7" s="39" t="e">
        <f>IF(AND('Mapa final'!#REF!="Muy Alta",'Mapa final'!#REF!="Moderado"),CONCATENATE("R2C",'Mapa final'!#REF!),"")</f>
        <v>#REF!</v>
      </c>
      <c r="Y7" s="39" t="e">
        <f>IF(AND('Mapa final'!#REF!="Muy Alta",'Mapa final'!#REF!="Moderado"),CONCATENATE("R2C",'Mapa final'!#REF!),"")</f>
        <v>#REF!</v>
      </c>
      <c r="Z7" s="39" t="e">
        <f>IF(AND('Mapa final'!#REF!="Muy Alta",'Mapa final'!#REF!="Moderado"),CONCATENATE("R2C",'Mapa final'!#REF!),"")</f>
        <v>#REF!</v>
      </c>
      <c r="AA7" s="40" t="e">
        <f>IF(AND('Mapa final'!#REF!="Muy Alta",'Mapa final'!#REF!="Moderado"),CONCATENATE("R2C",'Mapa final'!#REF!),"")</f>
        <v>#REF!</v>
      </c>
      <c r="AB7" s="38" t="str">
        <f>IF(AND('Mapa final'!$AD$12="Muy Alta",'Mapa final'!$AF$12="Mayor"),CONCATENATE("R2C",'Mapa final'!$S$12),"")</f>
        <v/>
      </c>
      <c r="AC7" s="39" t="str">
        <f>IF(AND('Mapa final'!$AD$13="Muy Alta",'Mapa final'!$AF$13="Mayor"),CONCATENATE("R2C",'Mapa final'!$S$13),"")</f>
        <v/>
      </c>
      <c r="AD7" s="39" t="e">
        <f>IF(AND('Mapa final'!#REF!="Muy Alta",'Mapa final'!#REF!="Mayor"),CONCATENATE("R2C",'Mapa final'!#REF!),"")</f>
        <v>#REF!</v>
      </c>
      <c r="AE7" s="39" t="e">
        <f>IF(AND('Mapa final'!#REF!="Muy Alta",'Mapa final'!#REF!="Mayor"),CONCATENATE("R2C",'Mapa final'!#REF!),"")</f>
        <v>#REF!</v>
      </c>
      <c r="AF7" s="39" t="e">
        <f>IF(AND('Mapa final'!#REF!="Muy Alta",'Mapa final'!#REF!="Mayor"),CONCATENATE("R2C",'Mapa final'!#REF!),"")</f>
        <v>#REF!</v>
      </c>
      <c r="AG7" s="40" t="e">
        <f>IF(AND('Mapa final'!#REF!="Muy Alta",'Mapa final'!#REF!="Mayor"),CONCATENATE("R2C",'Mapa final'!#REF!),"")</f>
        <v>#REF!</v>
      </c>
      <c r="AH7" s="41" t="str">
        <f>IF(AND('Mapa final'!$AD$12="Muy Alta",'Mapa final'!$AF$12="Catastrófico"),CONCATENATE("R2C",'Mapa final'!$S$12),"")</f>
        <v/>
      </c>
      <c r="AI7" s="42" t="str">
        <f>IF(AND('Mapa final'!$AD$13="Muy Alta",'Mapa final'!$AF$13="Catastrófico"),CONCATENATE("R2C",'Mapa final'!$S$13),"")</f>
        <v/>
      </c>
      <c r="AJ7" s="42" t="e">
        <f>IF(AND('Mapa final'!#REF!="Muy Alta",'Mapa final'!#REF!="Catastrófico"),CONCATENATE("R2C",'Mapa final'!#REF!),"")</f>
        <v>#REF!</v>
      </c>
      <c r="AK7" s="42" t="e">
        <f>IF(AND('Mapa final'!#REF!="Muy Alta",'Mapa final'!#REF!="Catastrófico"),CONCATENATE("R2C",'Mapa final'!#REF!),"")</f>
        <v>#REF!</v>
      </c>
      <c r="AL7" s="42" t="e">
        <f>IF(AND('Mapa final'!#REF!="Muy Alta",'Mapa final'!#REF!="Catastrófico"),CONCATENATE("R2C",'Mapa final'!#REF!),"")</f>
        <v>#REF!</v>
      </c>
      <c r="AM7" s="43" t="e">
        <f>IF(AND('Mapa final'!#REF!="Muy Alta",'Mapa final'!#REF!="Catastrófico"),CONCATENATE("R2C",'Mapa final'!#REF!),"")</f>
        <v>#REF!</v>
      </c>
      <c r="AN7" s="69"/>
      <c r="AO7" s="326"/>
      <c r="AP7" s="327"/>
      <c r="AQ7" s="327"/>
      <c r="AR7" s="327"/>
      <c r="AS7" s="327"/>
      <c r="AT7" s="328"/>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row>
    <row r="8" spans="1:91" ht="15" customHeight="1" x14ac:dyDescent="0.25">
      <c r="A8" s="69"/>
      <c r="B8" s="265"/>
      <c r="C8" s="265"/>
      <c r="D8" s="266"/>
      <c r="E8" s="306"/>
      <c r="F8" s="307"/>
      <c r="G8" s="307"/>
      <c r="H8" s="307"/>
      <c r="I8" s="308"/>
      <c r="J8" s="38" t="e">
        <f>IF(AND('Mapa final'!#REF!="Muy Alta",'Mapa final'!#REF!="Leve"),CONCATENATE("R3C",'Mapa final'!#REF!),"")</f>
        <v>#REF!</v>
      </c>
      <c r="K8" s="39" t="e">
        <f>IF(AND('Mapa final'!#REF!="Muy Alta",'Mapa final'!#REF!="Leve"),CONCATENATE("R3C",'Mapa final'!#REF!),"")</f>
        <v>#REF!</v>
      </c>
      <c r="L8" s="39" t="e">
        <f>IF(AND('Mapa final'!#REF!="Muy Alta",'Mapa final'!#REF!="Leve"),CONCATENATE("R3C",'Mapa final'!#REF!),"")</f>
        <v>#REF!</v>
      </c>
      <c r="M8" s="39" t="e">
        <f>IF(AND('Mapa final'!#REF!="Muy Alta",'Mapa final'!#REF!="Leve"),CONCATENATE("R3C",'Mapa final'!#REF!),"")</f>
        <v>#REF!</v>
      </c>
      <c r="N8" s="39" t="e">
        <f>IF(AND('Mapa final'!#REF!="Muy Alta",'Mapa final'!#REF!="Leve"),CONCATENATE("R3C",'Mapa final'!#REF!),"")</f>
        <v>#REF!</v>
      </c>
      <c r="O8" s="40" t="e">
        <f>IF(AND('Mapa final'!#REF!="Muy Alta",'Mapa final'!#REF!="Leve"),CONCATENATE("R3C",'Mapa final'!#REF!),"")</f>
        <v>#REF!</v>
      </c>
      <c r="P8" s="38" t="e">
        <f>IF(AND('Mapa final'!#REF!="Muy Alta",'Mapa final'!#REF!="Menor"),CONCATENATE("R3C",'Mapa final'!#REF!),"")</f>
        <v>#REF!</v>
      </c>
      <c r="Q8" s="39" t="e">
        <f>IF(AND('Mapa final'!#REF!="Muy Alta",'Mapa final'!#REF!="Menor"),CONCATENATE("R3C",'Mapa final'!#REF!),"")</f>
        <v>#REF!</v>
      </c>
      <c r="R8" s="39" t="e">
        <f>IF(AND('Mapa final'!#REF!="Muy Alta",'Mapa final'!#REF!="Menor"),CONCATENATE("R3C",'Mapa final'!#REF!),"")</f>
        <v>#REF!</v>
      </c>
      <c r="S8" s="39" t="e">
        <f>IF(AND('Mapa final'!#REF!="Muy Alta",'Mapa final'!#REF!="Menor"),CONCATENATE("R3C",'Mapa final'!#REF!),"")</f>
        <v>#REF!</v>
      </c>
      <c r="T8" s="39" t="e">
        <f>IF(AND('Mapa final'!#REF!="Muy Alta",'Mapa final'!#REF!="Menor"),CONCATENATE("R3C",'Mapa final'!#REF!),"")</f>
        <v>#REF!</v>
      </c>
      <c r="U8" s="40" t="e">
        <f>IF(AND('Mapa final'!#REF!="Muy Alta",'Mapa final'!#REF!="Menor"),CONCATENATE("R3C",'Mapa final'!#REF!),"")</f>
        <v>#REF!</v>
      </c>
      <c r="V8" s="38" t="e">
        <f>IF(AND('Mapa final'!#REF!="Muy Alta",'Mapa final'!#REF!="Moderado"),CONCATENATE("R3C",'Mapa final'!#REF!),"")</f>
        <v>#REF!</v>
      </c>
      <c r="W8" s="39" t="e">
        <f>IF(AND('Mapa final'!#REF!="Muy Alta",'Mapa final'!#REF!="Moderado"),CONCATENATE("R3C",'Mapa final'!#REF!),"")</f>
        <v>#REF!</v>
      </c>
      <c r="X8" s="39" t="e">
        <f>IF(AND('Mapa final'!#REF!="Muy Alta",'Mapa final'!#REF!="Moderado"),CONCATENATE("R3C",'Mapa final'!#REF!),"")</f>
        <v>#REF!</v>
      </c>
      <c r="Y8" s="39" t="e">
        <f>IF(AND('Mapa final'!#REF!="Muy Alta",'Mapa final'!#REF!="Moderado"),CONCATENATE("R3C",'Mapa final'!#REF!),"")</f>
        <v>#REF!</v>
      </c>
      <c r="Z8" s="39" t="e">
        <f>IF(AND('Mapa final'!#REF!="Muy Alta",'Mapa final'!#REF!="Moderado"),CONCATENATE("R3C",'Mapa final'!#REF!),"")</f>
        <v>#REF!</v>
      </c>
      <c r="AA8" s="40" t="e">
        <f>IF(AND('Mapa final'!#REF!="Muy Alta",'Mapa final'!#REF!="Moderado"),CONCATENATE("R3C",'Mapa final'!#REF!),"")</f>
        <v>#REF!</v>
      </c>
      <c r="AB8" s="38" t="e">
        <f>IF(AND('Mapa final'!#REF!="Muy Alta",'Mapa final'!#REF!="Mayor"),CONCATENATE("R3C",'Mapa final'!#REF!),"")</f>
        <v>#REF!</v>
      </c>
      <c r="AC8" s="39" t="e">
        <f>IF(AND('Mapa final'!#REF!="Muy Alta",'Mapa final'!#REF!="Mayor"),CONCATENATE("R3C",'Mapa final'!#REF!),"")</f>
        <v>#REF!</v>
      </c>
      <c r="AD8" s="39" t="e">
        <f>IF(AND('Mapa final'!#REF!="Muy Alta",'Mapa final'!#REF!="Mayor"),CONCATENATE("R3C",'Mapa final'!#REF!),"")</f>
        <v>#REF!</v>
      </c>
      <c r="AE8" s="39" t="e">
        <f>IF(AND('Mapa final'!#REF!="Muy Alta",'Mapa final'!#REF!="Mayor"),CONCATENATE("R3C",'Mapa final'!#REF!),"")</f>
        <v>#REF!</v>
      </c>
      <c r="AF8" s="39" t="e">
        <f>IF(AND('Mapa final'!#REF!="Muy Alta",'Mapa final'!#REF!="Mayor"),CONCATENATE("R3C",'Mapa final'!#REF!),"")</f>
        <v>#REF!</v>
      </c>
      <c r="AG8" s="40" t="e">
        <f>IF(AND('Mapa final'!#REF!="Muy Alta",'Mapa final'!#REF!="Mayor"),CONCATENATE("R3C",'Mapa final'!#REF!),"")</f>
        <v>#REF!</v>
      </c>
      <c r="AH8" s="41" t="e">
        <f>IF(AND('Mapa final'!#REF!="Muy Alta",'Mapa final'!#REF!="Catastrófico"),CONCATENATE("R3C",'Mapa final'!#REF!),"")</f>
        <v>#REF!</v>
      </c>
      <c r="AI8" s="42" t="e">
        <f>IF(AND('Mapa final'!#REF!="Muy Alta",'Mapa final'!#REF!="Catastrófico"),CONCATENATE("R3C",'Mapa final'!#REF!),"")</f>
        <v>#REF!</v>
      </c>
      <c r="AJ8" s="42" t="e">
        <f>IF(AND('Mapa final'!#REF!="Muy Alta",'Mapa final'!#REF!="Catastrófico"),CONCATENATE("R3C",'Mapa final'!#REF!),"")</f>
        <v>#REF!</v>
      </c>
      <c r="AK8" s="42" t="e">
        <f>IF(AND('Mapa final'!#REF!="Muy Alta",'Mapa final'!#REF!="Catastrófico"),CONCATENATE("R3C",'Mapa final'!#REF!),"")</f>
        <v>#REF!</v>
      </c>
      <c r="AL8" s="42" t="e">
        <f>IF(AND('Mapa final'!#REF!="Muy Alta",'Mapa final'!#REF!="Catastrófico"),CONCATENATE("R3C",'Mapa final'!#REF!),"")</f>
        <v>#REF!</v>
      </c>
      <c r="AM8" s="43" t="e">
        <f>IF(AND('Mapa final'!#REF!="Muy Alta",'Mapa final'!#REF!="Catastrófico"),CONCATENATE("R3C",'Mapa final'!#REF!),"")</f>
        <v>#REF!</v>
      </c>
      <c r="AN8" s="69"/>
      <c r="AO8" s="326"/>
      <c r="AP8" s="327"/>
      <c r="AQ8" s="327"/>
      <c r="AR8" s="327"/>
      <c r="AS8" s="327"/>
      <c r="AT8" s="328"/>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row>
    <row r="9" spans="1:91" ht="15" customHeight="1" x14ac:dyDescent="0.25">
      <c r="A9" s="69"/>
      <c r="B9" s="265"/>
      <c r="C9" s="265"/>
      <c r="D9" s="266"/>
      <c r="E9" s="306"/>
      <c r="F9" s="307"/>
      <c r="G9" s="307"/>
      <c r="H9" s="307"/>
      <c r="I9" s="308"/>
      <c r="J9" s="38" t="e">
        <f>IF(AND('Mapa final'!#REF!="Muy Alta",'Mapa final'!#REF!="Leve"),CONCATENATE("R4C",'Mapa final'!#REF!),"")</f>
        <v>#REF!</v>
      </c>
      <c r="K9" s="39" t="e">
        <f>IF(AND('Mapa final'!#REF!="Muy Alta",'Mapa final'!#REF!="Leve"),CONCATENATE("R4C",'Mapa final'!#REF!),"")</f>
        <v>#REF!</v>
      </c>
      <c r="L9" s="39" t="e">
        <f>IF(AND('Mapa final'!#REF!="Muy Alta",'Mapa final'!#REF!="Leve"),CONCATENATE("R4C",'Mapa final'!#REF!),"")</f>
        <v>#REF!</v>
      </c>
      <c r="M9" s="39" t="e">
        <f>IF(AND('Mapa final'!#REF!="Muy Alta",'Mapa final'!#REF!="Leve"),CONCATENATE("R4C",'Mapa final'!#REF!),"")</f>
        <v>#REF!</v>
      </c>
      <c r="N9" s="39" t="e">
        <f>IF(AND('Mapa final'!#REF!="Muy Alta",'Mapa final'!#REF!="Leve"),CONCATENATE("R4C",'Mapa final'!#REF!),"")</f>
        <v>#REF!</v>
      </c>
      <c r="O9" s="40" t="e">
        <f>IF(AND('Mapa final'!#REF!="Muy Alta",'Mapa final'!#REF!="Leve"),CONCATENATE("R4C",'Mapa final'!#REF!),"")</f>
        <v>#REF!</v>
      </c>
      <c r="P9" s="38" t="e">
        <f>IF(AND('Mapa final'!#REF!="Muy Alta",'Mapa final'!#REF!="Menor"),CONCATENATE("R4C",'Mapa final'!#REF!),"")</f>
        <v>#REF!</v>
      </c>
      <c r="Q9" s="39" t="e">
        <f>IF(AND('Mapa final'!#REF!="Muy Alta",'Mapa final'!#REF!="Menor"),CONCATENATE("R4C",'Mapa final'!#REF!),"")</f>
        <v>#REF!</v>
      </c>
      <c r="R9" s="39" t="e">
        <f>IF(AND('Mapa final'!#REF!="Muy Alta",'Mapa final'!#REF!="Menor"),CONCATENATE("R4C",'Mapa final'!#REF!),"")</f>
        <v>#REF!</v>
      </c>
      <c r="S9" s="39" t="e">
        <f>IF(AND('Mapa final'!#REF!="Muy Alta",'Mapa final'!#REF!="Menor"),CONCATENATE("R4C",'Mapa final'!#REF!),"")</f>
        <v>#REF!</v>
      </c>
      <c r="T9" s="39" t="e">
        <f>IF(AND('Mapa final'!#REF!="Muy Alta",'Mapa final'!#REF!="Menor"),CONCATENATE("R4C",'Mapa final'!#REF!),"")</f>
        <v>#REF!</v>
      </c>
      <c r="U9" s="40" t="e">
        <f>IF(AND('Mapa final'!#REF!="Muy Alta",'Mapa final'!#REF!="Menor"),CONCATENATE("R4C",'Mapa final'!#REF!),"")</f>
        <v>#REF!</v>
      </c>
      <c r="V9" s="38" t="e">
        <f>IF(AND('Mapa final'!#REF!="Muy Alta",'Mapa final'!#REF!="Moderado"),CONCATENATE("R4C",'Mapa final'!#REF!),"")</f>
        <v>#REF!</v>
      </c>
      <c r="W9" s="39" t="e">
        <f>IF(AND('Mapa final'!#REF!="Muy Alta",'Mapa final'!#REF!="Moderado"),CONCATENATE("R4C",'Mapa final'!#REF!),"")</f>
        <v>#REF!</v>
      </c>
      <c r="X9" s="39" t="e">
        <f>IF(AND('Mapa final'!#REF!="Muy Alta",'Mapa final'!#REF!="Moderado"),CONCATENATE("R4C",'Mapa final'!#REF!),"")</f>
        <v>#REF!</v>
      </c>
      <c r="Y9" s="39" t="e">
        <f>IF(AND('Mapa final'!#REF!="Muy Alta",'Mapa final'!#REF!="Moderado"),CONCATENATE("R4C",'Mapa final'!#REF!),"")</f>
        <v>#REF!</v>
      </c>
      <c r="Z9" s="39" t="e">
        <f>IF(AND('Mapa final'!#REF!="Muy Alta",'Mapa final'!#REF!="Moderado"),CONCATENATE("R4C",'Mapa final'!#REF!),"")</f>
        <v>#REF!</v>
      </c>
      <c r="AA9" s="40" t="e">
        <f>IF(AND('Mapa final'!#REF!="Muy Alta",'Mapa final'!#REF!="Moderado"),CONCATENATE("R4C",'Mapa final'!#REF!),"")</f>
        <v>#REF!</v>
      </c>
      <c r="AB9" s="38" t="e">
        <f>IF(AND('Mapa final'!#REF!="Muy Alta",'Mapa final'!#REF!="Mayor"),CONCATENATE("R4C",'Mapa final'!#REF!),"")</f>
        <v>#REF!</v>
      </c>
      <c r="AC9" s="39" t="e">
        <f>IF(AND('Mapa final'!#REF!="Muy Alta",'Mapa final'!#REF!="Mayor"),CONCATENATE("R4C",'Mapa final'!#REF!),"")</f>
        <v>#REF!</v>
      </c>
      <c r="AD9" s="39" t="e">
        <f>IF(AND('Mapa final'!#REF!="Muy Alta",'Mapa final'!#REF!="Mayor"),CONCATENATE("R4C",'Mapa final'!#REF!),"")</f>
        <v>#REF!</v>
      </c>
      <c r="AE9" s="39" t="e">
        <f>IF(AND('Mapa final'!#REF!="Muy Alta",'Mapa final'!#REF!="Mayor"),CONCATENATE("R4C",'Mapa final'!#REF!),"")</f>
        <v>#REF!</v>
      </c>
      <c r="AF9" s="39" t="e">
        <f>IF(AND('Mapa final'!#REF!="Muy Alta",'Mapa final'!#REF!="Mayor"),CONCATENATE("R4C",'Mapa final'!#REF!),"")</f>
        <v>#REF!</v>
      </c>
      <c r="AG9" s="40" t="e">
        <f>IF(AND('Mapa final'!#REF!="Muy Alta",'Mapa final'!#REF!="Mayor"),CONCATENATE("R4C",'Mapa final'!#REF!),"")</f>
        <v>#REF!</v>
      </c>
      <c r="AH9" s="41" t="e">
        <f>IF(AND('Mapa final'!#REF!="Muy Alta",'Mapa final'!#REF!="Catastrófico"),CONCATENATE("R4C",'Mapa final'!#REF!),"")</f>
        <v>#REF!</v>
      </c>
      <c r="AI9" s="42" t="e">
        <f>IF(AND('Mapa final'!#REF!="Muy Alta",'Mapa final'!#REF!="Catastrófico"),CONCATENATE("R4C",'Mapa final'!#REF!),"")</f>
        <v>#REF!</v>
      </c>
      <c r="AJ9" s="42" t="e">
        <f>IF(AND('Mapa final'!#REF!="Muy Alta",'Mapa final'!#REF!="Catastrófico"),CONCATENATE("R4C",'Mapa final'!#REF!),"")</f>
        <v>#REF!</v>
      </c>
      <c r="AK9" s="42" t="e">
        <f>IF(AND('Mapa final'!#REF!="Muy Alta",'Mapa final'!#REF!="Catastrófico"),CONCATENATE("R4C",'Mapa final'!#REF!),"")</f>
        <v>#REF!</v>
      </c>
      <c r="AL9" s="42" t="e">
        <f>IF(AND('Mapa final'!#REF!="Muy Alta",'Mapa final'!#REF!="Catastrófico"),CONCATENATE("R4C",'Mapa final'!#REF!),"")</f>
        <v>#REF!</v>
      </c>
      <c r="AM9" s="43" t="e">
        <f>IF(AND('Mapa final'!#REF!="Muy Alta",'Mapa final'!#REF!="Catastrófico"),CONCATENATE("R4C",'Mapa final'!#REF!),"")</f>
        <v>#REF!</v>
      </c>
      <c r="AN9" s="69"/>
      <c r="AO9" s="326"/>
      <c r="AP9" s="327"/>
      <c r="AQ9" s="327"/>
      <c r="AR9" s="327"/>
      <c r="AS9" s="327"/>
      <c r="AT9" s="328"/>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row>
    <row r="10" spans="1:91" ht="15" customHeight="1" x14ac:dyDescent="0.25">
      <c r="A10" s="69"/>
      <c r="B10" s="265"/>
      <c r="C10" s="265"/>
      <c r="D10" s="266"/>
      <c r="E10" s="306"/>
      <c r="F10" s="307"/>
      <c r="G10" s="307"/>
      <c r="H10" s="307"/>
      <c r="I10" s="308"/>
      <c r="J10" s="38" t="e">
        <f>IF(AND('Mapa final'!#REF!="Muy Alta",'Mapa final'!#REF!="Leve"),CONCATENATE("R5C",'Mapa final'!#REF!),"")</f>
        <v>#REF!</v>
      </c>
      <c r="K10" s="39" t="e">
        <f>IF(AND('Mapa final'!#REF!="Muy Alta",'Mapa final'!#REF!="Leve"),CONCATENATE("R5C",'Mapa final'!#REF!),"")</f>
        <v>#REF!</v>
      </c>
      <c r="L10" s="39" t="e">
        <f>IF(AND('Mapa final'!#REF!="Muy Alta",'Mapa final'!#REF!="Leve"),CONCATENATE("R5C",'Mapa final'!#REF!),"")</f>
        <v>#REF!</v>
      </c>
      <c r="M10" s="39" t="e">
        <f>IF(AND('Mapa final'!#REF!="Muy Alta",'Mapa final'!#REF!="Leve"),CONCATENATE("R5C",'Mapa final'!#REF!),"")</f>
        <v>#REF!</v>
      </c>
      <c r="N10" s="39" t="e">
        <f>IF(AND('Mapa final'!#REF!="Muy Alta",'Mapa final'!#REF!="Leve"),CONCATENATE("R5C",'Mapa final'!#REF!),"")</f>
        <v>#REF!</v>
      </c>
      <c r="O10" s="40" t="e">
        <f>IF(AND('Mapa final'!#REF!="Muy Alta",'Mapa final'!#REF!="Leve"),CONCATENATE("R5C",'Mapa final'!#REF!),"")</f>
        <v>#REF!</v>
      </c>
      <c r="P10" s="38" t="e">
        <f>IF(AND('Mapa final'!#REF!="Muy Alta",'Mapa final'!#REF!="Menor"),CONCATENATE("R5C",'Mapa final'!#REF!),"")</f>
        <v>#REF!</v>
      </c>
      <c r="Q10" s="39" t="e">
        <f>IF(AND('Mapa final'!#REF!="Muy Alta",'Mapa final'!#REF!="Menor"),CONCATENATE("R5C",'Mapa final'!#REF!),"")</f>
        <v>#REF!</v>
      </c>
      <c r="R10" s="39" t="e">
        <f>IF(AND('Mapa final'!#REF!="Muy Alta",'Mapa final'!#REF!="Menor"),CONCATENATE("R5C",'Mapa final'!#REF!),"")</f>
        <v>#REF!</v>
      </c>
      <c r="S10" s="39" t="e">
        <f>IF(AND('Mapa final'!#REF!="Muy Alta",'Mapa final'!#REF!="Menor"),CONCATENATE("R5C",'Mapa final'!#REF!),"")</f>
        <v>#REF!</v>
      </c>
      <c r="T10" s="39" t="e">
        <f>IF(AND('Mapa final'!#REF!="Muy Alta",'Mapa final'!#REF!="Menor"),CONCATENATE("R5C",'Mapa final'!#REF!),"")</f>
        <v>#REF!</v>
      </c>
      <c r="U10" s="40" t="e">
        <f>IF(AND('Mapa final'!#REF!="Muy Alta",'Mapa final'!#REF!="Menor"),CONCATENATE("R5C",'Mapa final'!#REF!),"")</f>
        <v>#REF!</v>
      </c>
      <c r="V10" s="38" t="e">
        <f>IF(AND('Mapa final'!#REF!="Muy Alta",'Mapa final'!#REF!="Moderado"),CONCATENATE("R5C",'Mapa final'!#REF!),"")</f>
        <v>#REF!</v>
      </c>
      <c r="W10" s="39" t="e">
        <f>IF(AND('Mapa final'!#REF!="Muy Alta",'Mapa final'!#REF!="Moderado"),CONCATENATE("R5C",'Mapa final'!#REF!),"")</f>
        <v>#REF!</v>
      </c>
      <c r="X10" s="39" t="e">
        <f>IF(AND('Mapa final'!#REF!="Muy Alta",'Mapa final'!#REF!="Moderado"),CONCATENATE("R5C",'Mapa final'!#REF!),"")</f>
        <v>#REF!</v>
      </c>
      <c r="Y10" s="39" t="e">
        <f>IF(AND('Mapa final'!#REF!="Muy Alta",'Mapa final'!#REF!="Moderado"),CONCATENATE("R5C",'Mapa final'!#REF!),"")</f>
        <v>#REF!</v>
      </c>
      <c r="Z10" s="39" t="e">
        <f>IF(AND('Mapa final'!#REF!="Muy Alta",'Mapa final'!#REF!="Moderado"),CONCATENATE("R5C",'Mapa final'!#REF!),"")</f>
        <v>#REF!</v>
      </c>
      <c r="AA10" s="40" t="e">
        <f>IF(AND('Mapa final'!#REF!="Muy Alta",'Mapa final'!#REF!="Moderado"),CONCATENATE("R5C",'Mapa final'!#REF!),"")</f>
        <v>#REF!</v>
      </c>
      <c r="AB10" s="38" t="e">
        <f>IF(AND('Mapa final'!#REF!="Muy Alta",'Mapa final'!#REF!="Mayor"),CONCATENATE("R5C",'Mapa final'!#REF!),"")</f>
        <v>#REF!</v>
      </c>
      <c r="AC10" s="39" t="e">
        <f>IF(AND('Mapa final'!#REF!="Muy Alta",'Mapa final'!#REF!="Mayor"),CONCATENATE("R5C",'Mapa final'!#REF!),"")</f>
        <v>#REF!</v>
      </c>
      <c r="AD10" s="39" t="e">
        <f>IF(AND('Mapa final'!#REF!="Muy Alta",'Mapa final'!#REF!="Mayor"),CONCATENATE("R5C",'Mapa final'!#REF!),"")</f>
        <v>#REF!</v>
      </c>
      <c r="AE10" s="39" t="e">
        <f>IF(AND('Mapa final'!#REF!="Muy Alta",'Mapa final'!#REF!="Mayor"),CONCATENATE("R5C",'Mapa final'!#REF!),"")</f>
        <v>#REF!</v>
      </c>
      <c r="AF10" s="39" t="e">
        <f>IF(AND('Mapa final'!#REF!="Muy Alta",'Mapa final'!#REF!="Mayor"),CONCATENATE("R5C",'Mapa final'!#REF!),"")</f>
        <v>#REF!</v>
      </c>
      <c r="AG10" s="40" t="e">
        <f>IF(AND('Mapa final'!#REF!="Muy Alta",'Mapa final'!#REF!="Mayor"),CONCATENATE("R5C",'Mapa final'!#REF!),"")</f>
        <v>#REF!</v>
      </c>
      <c r="AH10" s="41" t="e">
        <f>IF(AND('Mapa final'!#REF!="Muy Alta",'Mapa final'!#REF!="Catastrófico"),CONCATENATE("R5C",'Mapa final'!#REF!),"")</f>
        <v>#REF!</v>
      </c>
      <c r="AI10" s="42" t="e">
        <f>IF(AND('Mapa final'!#REF!="Muy Alta",'Mapa final'!#REF!="Catastrófico"),CONCATENATE("R5C",'Mapa final'!#REF!),"")</f>
        <v>#REF!</v>
      </c>
      <c r="AJ10" s="42" t="e">
        <f>IF(AND('Mapa final'!#REF!="Muy Alta",'Mapa final'!#REF!="Catastrófico"),CONCATENATE("R5C",'Mapa final'!#REF!),"")</f>
        <v>#REF!</v>
      </c>
      <c r="AK10" s="42" t="e">
        <f>IF(AND('Mapa final'!#REF!="Muy Alta",'Mapa final'!#REF!="Catastrófico"),CONCATENATE("R5C",'Mapa final'!#REF!),"")</f>
        <v>#REF!</v>
      </c>
      <c r="AL10" s="42" t="e">
        <f>IF(AND('Mapa final'!#REF!="Muy Alta",'Mapa final'!#REF!="Catastrófico"),CONCATENATE("R5C",'Mapa final'!#REF!),"")</f>
        <v>#REF!</v>
      </c>
      <c r="AM10" s="43" t="e">
        <f>IF(AND('Mapa final'!#REF!="Muy Alta",'Mapa final'!#REF!="Catastrófico"),CONCATENATE("R5C",'Mapa final'!#REF!),"")</f>
        <v>#REF!</v>
      </c>
      <c r="AN10" s="69"/>
      <c r="AO10" s="326"/>
      <c r="AP10" s="327"/>
      <c r="AQ10" s="327"/>
      <c r="AR10" s="327"/>
      <c r="AS10" s="327"/>
      <c r="AT10" s="328"/>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row>
    <row r="11" spans="1:91" ht="15" customHeight="1" x14ac:dyDescent="0.25">
      <c r="A11" s="69"/>
      <c r="B11" s="265"/>
      <c r="C11" s="265"/>
      <c r="D11" s="266"/>
      <c r="E11" s="306"/>
      <c r="F11" s="307"/>
      <c r="G11" s="307"/>
      <c r="H11" s="307"/>
      <c r="I11" s="308"/>
      <c r="J11" s="38" t="e">
        <f>IF(AND('Mapa final'!#REF!="Muy Alta",'Mapa final'!#REF!="Leve"),CONCATENATE("R6C",'Mapa final'!#REF!),"")</f>
        <v>#REF!</v>
      </c>
      <c r="K11" s="39" t="e">
        <f>IF(AND('Mapa final'!#REF!="Muy Alta",'Mapa final'!#REF!="Leve"),CONCATENATE("R6C",'Mapa final'!#REF!),"")</f>
        <v>#REF!</v>
      </c>
      <c r="L11" s="39" t="e">
        <f>IF(AND('Mapa final'!#REF!="Muy Alta",'Mapa final'!#REF!="Leve"),CONCATENATE("R6C",'Mapa final'!#REF!),"")</f>
        <v>#REF!</v>
      </c>
      <c r="M11" s="39" t="e">
        <f>IF(AND('Mapa final'!#REF!="Muy Alta",'Mapa final'!#REF!="Leve"),CONCATENATE("R6C",'Mapa final'!#REF!),"")</f>
        <v>#REF!</v>
      </c>
      <c r="N11" s="39" t="e">
        <f>IF(AND('Mapa final'!#REF!="Muy Alta",'Mapa final'!#REF!="Leve"),CONCATENATE("R6C",'Mapa final'!#REF!),"")</f>
        <v>#REF!</v>
      </c>
      <c r="O11" s="40" t="e">
        <f>IF(AND('Mapa final'!#REF!="Muy Alta",'Mapa final'!#REF!="Leve"),CONCATENATE("R6C",'Mapa final'!#REF!),"")</f>
        <v>#REF!</v>
      </c>
      <c r="P11" s="38" t="e">
        <f>IF(AND('Mapa final'!#REF!="Muy Alta",'Mapa final'!#REF!="Menor"),CONCATENATE("R6C",'Mapa final'!#REF!),"")</f>
        <v>#REF!</v>
      </c>
      <c r="Q11" s="39" t="e">
        <f>IF(AND('Mapa final'!#REF!="Muy Alta",'Mapa final'!#REF!="Menor"),CONCATENATE("R6C",'Mapa final'!#REF!),"")</f>
        <v>#REF!</v>
      </c>
      <c r="R11" s="39" t="e">
        <f>IF(AND('Mapa final'!#REF!="Muy Alta",'Mapa final'!#REF!="Menor"),CONCATENATE("R6C",'Mapa final'!#REF!),"")</f>
        <v>#REF!</v>
      </c>
      <c r="S11" s="39" t="e">
        <f>IF(AND('Mapa final'!#REF!="Muy Alta",'Mapa final'!#REF!="Menor"),CONCATENATE("R6C",'Mapa final'!#REF!),"")</f>
        <v>#REF!</v>
      </c>
      <c r="T11" s="39" t="e">
        <f>IF(AND('Mapa final'!#REF!="Muy Alta",'Mapa final'!#REF!="Menor"),CONCATENATE("R6C",'Mapa final'!#REF!),"")</f>
        <v>#REF!</v>
      </c>
      <c r="U11" s="40" t="e">
        <f>IF(AND('Mapa final'!#REF!="Muy Alta",'Mapa final'!#REF!="Menor"),CONCATENATE("R6C",'Mapa final'!#REF!),"")</f>
        <v>#REF!</v>
      </c>
      <c r="V11" s="38" t="e">
        <f>IF(AND('Mapa final'!#REF!="Muy Alta",'Mapa final'!#REF!="Moderado"),CONCATENATE("R6C",'Mapa final'!#REF!),"")</f>
        <v>#REF!</v>
      </c>
      <c r="W11" s="39" t="e">
        <f>IF(AND('Mapa final'!#REF!="Muy Alta",'Mapa final'!#REF!="Moderado"),CONCATENATE("R6C",'Mapa final'!#REF!),"")</f>
        <v>#REF!</v>
      </c>
      <c r="X11" s="39" t="e">
        <f>IF(AND('Mapa final'!#REF!="Muy Alta",'Mapa final'!#REF!="Moderado"),CONCATENATE("R6C",'Mapa final'!#REF!),"")</f>
        <v>#REF!</v>
      </c>
      <c r="Y11" s="39" t="e">
        <f>IF(AND('Mapa final'!#REF!="Muy Alta",'Mapa final'!#REF!="Moderado"),CONCATENATE("R6C",'Mapa final'!#REF!),"")</f>
        <v>#REF!</v>
      </c>
      <c r="Z11" s="39" t="e">
        <f>IF(AND('Mapa final'!#REF!="Muy Alta",'Mapa final'!#REF!="Moderado"),CONCATENATE("R6C",'Mapa final'!#REF!),"")</f>
        <v>#REF!</v>
      </c>
      <c r="AA11" s="40" t="e">
        <f>IF(AND('Mapa final'!#REF!="Muy Alta",'Mapa final'!#REF!="Moderado"),CONCATENATE("R6C",'Mapa final'!#REF!),"")</f>
        <v>#REF!</v>
      </c>
      <c r="AB11" s="38" t="e">
        <f>IF(AND('Mapa final'!#REF!="Muy Alta",'Mapa final'!#REF!="Mayor"),CONCATENATE("R6C",'Mapa final'!#REF!),"")</f>
        <v>#REF!</v>
      </c>
      <c r="AC11" s="39" t="e">
        <f>IF(AND('Mapa final'!#REF!="Muy Alta",'Mapa final'!#REF!="Mayor"),CONCATENATE("R6C",'Mapa final'!#REF!),"")</f>
        <v>#REF!</v>
      </c>
      <c r="AD11" s="39" t="e">
        <f>IF(AND('Mapa final'!#REF!="Muy Alta",'Mapa final'!#REF!="Mayor"),CONCATENATE("R6C",'Mapa final'!#REF!),"")</f>
        <v>#REF!</v>
      </c>
      <c r="AE11" s="39" t="e">
        <f>IF(AND('Mapa final'!#REF!="Muy Alta",'Mapa final'!#REF!="Mayor"),CONCATENATE("R6C",'Mapa final'!#REF!),"")</f>
        <v>#REF!</v>
      </c>
      <c r="AF11" s="39" t="e">
        <f>IF(AND('Mapa final'!#REF!="Muy Alta",'Mapa final'!#REF!="Mayor"),CONCATENATE("R6C",'Mapa final'!#REF!),"")</f>
        <v>#REF!</v>
      </c>
      <c r="AG11" s="40" t="e">
        <f>IF(AND('Mapa final'!#REF!="Muy Alta",'Mapa final'!#REF!="Mayor"),CONCATENATE("R6C",'Mapa final'!#REF!),"")</f>
        <v>#REF!</v>
      </c>
      <c r="AH11" s="41" t="e">
        <f>IF(AND('Mapa final'!#REF!="Muy Alta",'Mapa final'!#REF!="Catastrófico"),CONCATENATE("R6C",'Mapa final'!#REF!),"")</f>
        <v>#REF!</v>
      </c>
      <c r="AI11" s="42" t="e">
        <f>IF(AND('Mapa final'!#REF!="Muy Alta",'Mapa final'!#REF!="Catastrófico"),CONCATENATE("R6C",'Mapa final'!#REF!),"")</f>
        <v>#REF!</v>
      </c>
      <c r="AJ11" s="42" t="e">
        <f>IF(AND('Mapa final'!#REF!="Muy Alta",'Mapa final'!#REF!="Catastrófico"),CONCATENATE("R6C",'Mapa final'!#REF!),"")</f>
        <v>#REF!</v>
      </c>
      <c r="AK11" s="42" t="e">
        <f>IF(AND('Mapa final'!#REF!="Muy Alta",'Mapa final'!#REF!="Catastrófico"),CONCATENATE("R6C",'Mapa final'!#REF!),"")</f>
        <v>#REF!</v>
      </c>
      <c r="AL11" s="42" t="e">
        <f>IF(AND('Mapa final'!#REF!="Muy Alta",'Mapa final'!#REF!="Catastrófico"),CONCATENATE("R6C",'Mapa final'!#REF!),"")</f>
        <v>#REF!</v>
      </c>
      <c r="AM11" s="43" t="e">
        <f>IF(AND('Mapa final'!#REF!="Muy Alta",'Mapa final'!#REF!="Catastrófico"),CONCATENATE("R6C",'Mapa final'!#REF!),"")</f>
        <v>#REF!</v>
      </c>
      <c r="AN11" s="69"/>
      <c r="AO11" s="326"/>
      <c r="AP11" s="327"/>
      <c r="AQ11" s="327"/>
      <c r="AR11" s="327"/>
      <c r="AS11" s="327"/>
      <c r="AT11" s="328"/>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row>
    <row r="12" spans="1:91" ht="15" customHeight="1" x14ac:dyDescent="0.25">
      <c r="A12" s="69"/>
      <c r="B12" s="265"/>
      <c r="C12" s="265"/>
      <c r="D12" s="266"/>
      <c r="E12" s="306"/>
      <c r="F12" s="307"/>
      <c r="G12" s="307"/>
      <c r="H12" s="307"/>
      <c r="I12" s="308"/>
      <c r="J12" s="38" t="e">
        <f>IF(AND('Mapa final'!#REF!="Muy Alta",'Mapa final'!#REF!="Leve"),CONCATENATE("R7C",'Mapa final'!#REF!),"")</f>
        <v>#REF!</v>
      </c>
      <c r="K12" s="39" t="e">
        <f>IF(AND('Mapa final'!#REF!="Muy Alta",'Mapa final'!#REF!="Leve"),CONCATENATE("R7C",'Mapa final'!#REF!),"")</f>
        <v>#REF!</v>
      </c>
      <c r="L12" s="39" t="e">
        <f>IF(AND('Mapa final'!#REF!="Muy Alta",'Mapa final'!#REF!="Leve"),CONCATENATE("R7C",'Mapa final'!#REF!),"")</f>
        <v>#REF!</v>
      </c>
      <c r="M12" s="39" t="e">
        <f>IF(AND('Mapa final'!#REF!="Muy Alta",'Mapa final'!#REF!="Leve"),CONCATENATE("R7C",'Mapa final'!#REF!),"")</f>
        <v>#REF!</v>
      </c>
      <c r="N12" s="39" t="e">
        <f>IF(AND('Mapa final'!#REF!="Muy Alta",'Mapa final'!#REF!="Leve"),CONCATENATE("R7C",'Mapa final'!#REF!),"")</f>
        <v>#REF!</v>
      </c>
      <c r="O12" s="40" t="e">
        <f>IF(AND('Mapa final'!#REF!="Muy Alta",'Mapa final'!#REF!="Leve"),CONCATENATE("R7C",'Mapa final'!#REF!),"")</f>
        <v>#REF!</v>
      </c>
      <c r="P12" s="38" t="e">
        <f>IF(AND('Mapa final'!#REF!="Muy Alta",'Mapa final'!#REF!="Menor"),CONCATENATE("R7C",'Mapa final'!#REF!),"")</f>
        <v>#REF!</v>
      </c>
      <c r="Q12" s="39" t="e">
        <f>IF(AND('Mapa final'!#REF!="Muy Alta",'Mapa final'!#REF!="Menor"),CONCATENATE("R7C",'Mapa final'!#REF!),"")</f>
        <v>#REF!</v>
      </c>
      <c r="R12" s="39" t="e">
        <f>IF(AND('Mapa final'!#REF!="Muy Alta",'Mapa final'!#REF!="Menor"),CONCATENATE("R7C",'Mapa final'!#REF!),"")</f>
        <v>#REF!</v>
      </c>
      <c r="S12" s="39" t="e">
        <f>IF(AND('Mapa final'!#REF!="Muy Alta",'Mapa final'!#REF!="Menor"),CONCATENATE("R7C",'Mapa final'!#REF!),"")</f>
        <v>#REF!</v>
      </c>
      <c r="T12" s="39" t="e">
        <f>IF(AND('Mapa final'!#REF!="Muy Alta",'Mapa final'!#REF!="Menor"),CONCATENATE("R7C",'Mapa final'!#REF!),"")</f>
        <v>#REF!</v>
      </c>
      <c r="U12" s="40" t="e">
        <f>IF(AND('Mapa final'!#REF!="Muy Alta",'Mapa final'!#REF!="Menor"),CONCATENATE("R7C",'Mapa final'!#REF!),"")</f>
        <v>#REF!</v>
      </c>
      <c r="V12" s="38" t="e">
        <f>IF(AND('Mapa final'!#REF!="Muy Alta",'Mapa final'!#REF!="Moderado"),CONCATENATE("R7C",'Mapa final'!#REF!),"")</f>
        <v>#REF!</v>
      </c>
      <c r="W12" s="39" t="e">
        <f>IF(AND('Mapa final'!#REF!="Muy Alta",'Mapa final'!#REF!="Moderado"),CONCATENATE("R7C",'Mapa final'!#REF!),"")</f>
        <v>#REF!</v>
      </c>
      <c r="X12" s="39" t="e">
        <f>IF(AND('Mapa final'!#REF!="Muy Alta",'Mapa final'!#REF!="Moderado"),CONCATENATE("R7C",'Mapa final'!#REF!),"")</f>
        <v>#REF!</v>
      </c>
      <c r="Y12" s="39" t="e">
        <f>IF(AND('Mapa final'!#REF!="Muy Alta",'Mapa final'!#REF!="Moderado"),CONCATENATE("R7C",'Mapa final'!#REF!),"")</f>
        <v>#REF!</v>
      </c>
      <c r="Z12" s="39" t="e">
        <f>IF(AND('Mapa final'!#REF!="Muy Alta",'Mapa final'!#REF!="Moderado"),CONCATENATE("R7C",'Mapa final'!#REF!),"")</f>
        <v>#REF!</v>
      </c>
      <c r="AA12" s="40" t="e">
        <f>IF(AND('Mapa final'!#REF!="Muy Alta",'Mapa final'!#REF!="Moderado"),CONCATENATE("R7C",'Mapa final'!#REF!),"")</f>
        <v>#REF!</v>
      </c>
      <c r="AB12" s="38" t="e">
        <f>IF(AND('Mapa final'!#REF!="Muy Alta",'Mapa final'!#REF!="Mayor"),CONCATENATE("R7C",'Mapa final'!#REF!),"")</f>
        <v>#REF!</v>
      </c>
      <c r="AC12" s="39" t="e">
        <f>IF(AND('Mapa final'!#REF!="Muy Alta",'Mapa final'!#REF!="Mayor"),CONCATENATE("R7C",'Mapa final'!#REF!),"")</f>
        <v>#REF!</v>
      </c>
      <c r="AD12" s="39" t="e">
        <f>IF(AND('Mapa final'!#REF!="Muy Alta",'Mapa final'!#REF!="Mayor"),CONCATENATE("R7C",'Mapa final'!#REF!),"")</f>
        <v>#REF!</v>
      </c>
      <c r="AE12" s="39" t="e">
        <f>IF(AND('Mapa final'!#REF!="Muy Alta",'Mapa final'!#REF!="Mayor"),CONCATENATE("R7C",'Mapa final'!#REF!),"")</f>
        <v>#REF!</v>
      </c>
      <c r="AF12" s="39" t="e">
        <f>IF(AND('Mapa final'!#REF!="Muy Alta",'Mapa final'!#REF!="Mayor"),CONCATENATE("R7C",'Mapa final'!#REF!),"")</f>
        <v>#REF!</v>
      </c>
      <c r="AG12" s="40" t="e">
        <f>IF(AND('Mapa final'!#REF!="Muy Alta",'Mapa final'!#REF!="Mayor"),CONCATENATE("R7C",'Mapa final'!#REF!),"")</f>
        <v>#REF!</v>
      </c>
      <c r="AH12" s="41" t="e">
        <f>IF(AND('Mapa final'!#REF!="Muy Alta",'Mapa final'!#REF!="Catastrófico"),CONCATENATE("R7C",'Mapa final'!#REF!),"")</f>
        <v>#REF!</v>
      </c>
      <c r="AI12" s="42" t="e">
        <f>IF(AND('Mapa final'!#REF!="Muy Alta",'Mapa final'!#REF!="Catastrófico"),CONCATENATE("R7C",'Mapa final'!#REF!),"")</f>
        <v>#REF!</v>
      </c>
      <c r="AJ12" s="42" t="e">
        <f>IF(AND('Mapa final'!#REF!="Muy Alta",'Mapa final'!#REF!="Catastrófico"),CONCATENATE("R7C",'Mapa final'!#REF!),"")</f>
        <v>#REF!</v>
      </c>
      <c r="AK12" s="42" t="e">
        <f>IF(AND('Mapa final'!#REF!="Muy Alta",'Mapa final'!#REF!="Catastrófico"),CONCATENATE("R7C",'Mapa final'!#REF!),"")</f>
        <v>#REF!</v>
      </c>
      <c r="AL12" s="42" t="e">
        <f>IF(AND('Mapa final'!#REF!="Muy Alta",'Mapa final'!#REF!="Catastrófico"),CONCATENATE("R7C",'Mapa final'!#REF!),"")</f>
        <v>#REF!</v>
      </c>
      <c r="AM12" s="43" t="e">
        <f>IF(AND('Mapa final'!#REF!="Muy Alta",'Mapa final'!#REF!="Catastrófico"),CONCATENATE("R7C",'Mapa final'!#REF!),"")</f>
        <v>#REF!</v>
      </c>
      <c r="AN12" s="69"/>
      <c r="AO12" s="326"/>
      <c r="AP12" s="327"/>
      <c r="AQ12" s="327"/>
      <c r="AR12" s="327"/>
      <c r="AS12" s="327"/>
      <c r="AT12" s="328"/>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row>
    <row r="13" spans="1:91" ht="15" customHeight="1" x14ac:dyDescent="0.25">
      <c r="A13" s="69"/>
      <c r="B13" s="265"/>
      <c r="C13" s="265"/>
      <c r="D13" s="266"/>
      <c r="E13" s="306"/>
      <c r="F13" s="307"/>
      <c r="G13" s="307"/>
      <c r="H13" s="307"/>
      <c r="I13" s="308"/>
      <c r="J13" s="38" t="e">
        <f>IF(AND('Mapa final'!#REF!="Muy Alta",'Mapa final'!#REF!="Leve"),CONCATENATE("R8C",'Mapa final'!#REF!),"")</f>
        <v>#REF!</v>
      </c>
      <c r="K13" s="39" t="e">
        <f>IF(AND('Mapa final'!#REF!="Muy Alta",'Mapa final'!#REF!="Leve"),CONCATENATE("R8C",'Mapa final'!#REF!),"")</f>
        <v>#REF!</v>
      </c>
      <c r="L13" s="39" t="e">
        <f>IF(AND('Mapa final'!#REF!="Muy Alta",'Mapa final'!#REF!="Leve"),CONCATENATE("R8C",'Mapa final'!#REF!),"")</f>
        <v>#REF!</v>
      </c>
      <c r="M13" s="39" t="e">
        <f>IF(AND('Mapa final'!#REF!="Muy Alta",'Mapa final'!#REF!="Leve"),CONCATENATE("R8C",'Mapa final'!#REF!),"")</f>
        <v>#REF!</v>
      </c>
      <c r="N13" s="39" t="e">
        <f>IF(AND('Mapa final'!#REF!="Muy Alta",'Mapa final'!#REF!="Leve"),CONCATENATE("R8C",'Mapa final'!#REF!),"")</f>
        <v>#REF!</v>
      </c>
      <c r="O13" s="40" t="e">
        <f>IF(AND('Mapa final'!#REF!="Muy Alta",'Mapa final'!#REF!="Leve"),CONCATENATE("R8C",'Mapa final'!#REF!),"")</f>
        <v>#REF!</v>
      </c>
      <c r="P13" s="38" t="e">
        <f>IF(AND('Mapa final'!#REF!="Muy Alta",'Mapa final'!#REF!="Menor"),CONCATENATE("R8C",'Mapa final'!#REF!),"")</f>
        <v>#REF!</v>
      </c>
      <c r="Q13" s="39" t="e">
        <f>IF(AND('Mapa final'!#REF!="Muy Alta",'Mapa final'!#REF!="Menor"),CONCATENATE("R8C",'Mapa final'!#REF!),"")</f>
        <v>#REF!</v>
      </c>
      <c r="R13" s="39" t="e">
        <f>IF(AND('Mapa final'!#REF!="Muy Alta",'Mapa final'!#REF!="Menor"),CONCATENATE("R8C",'Mapa final'!#REF!),"")</f>
        <v>#REF!</v>
      </c>
      <c r="S13" s="39" t="e">
        <f>IF(AND('Mapa final'!#REF!="Muy Alta",'Mapa final'!#REF!="Menor"),CONCATENATE("R8C",'Mapa final'!#REF!),"")</f>
        <v>#REF!</v>
      </c>
      <c r="T13" s="39" t="e">
        <f>IF(AND('Mapa final'!#REF!="Muy Alta",'Mapa final'!#REF!="Menor"),CONCATENATE("R8C",'Mapa final'!#REF!),"")</f>
        <v>#REF!</v>
      </c>
      <c r="U13" s="40" t="e">
        <f>IF(AND('Mapa final'!#REF!="Muy Alta",'Mapa final'!#REF!="Menor"),CONCATENATE("R8C",'Mapa final'!#REF!),"")</f>
        <v>#REF!</v>
      </c>
      <c r="V13" s="38" t="e">
        <f>IF(AND('Mapa final'!#REF!="Muy Alta",'Mapa final'!#REF!="Moderado"),CONCATENATE("R8C",'Mapa final'!#REF!),"")</f>
        <v>#REF!</v>
      </c>
      <c r="W13" s="39" t="e">
        <f>IF(AND('Mapa final'!#REF!="Muy Alta",'Mapa final'!#REF!="Moderado"),CONCATENATE("R8C",'Mapa final'!#REF!),"")</f>
        <v>#REF!</v>
      </c>
      <c r="X13" s="39" t="e">
        <f>IF(AND('Mapa final'!#REF!="Muy Alta",'Mapa final'!#REF!="Moderado"),CONCATENATE("R8C",'Mapa final'!#REF!),"")</f>
        <v>#REF!</v>
      </c>
      <c r="Y13" s="39" t="e">
        <f>IF(AND('Mapa final'!#REF!="Muy Alta",'Mapa final'!#REF!="Moderado"),CONCATENATE("R8C",'Mapa final'!#REF!),"")</f>
        <v>#REF!</v>
      </c>
      <c r="Z13" s="39" t="e">
        <f>IF(AND('Mapa final'!#REF!="Muy Alta",'Mapa final'!#REF!="Moderado"),CONCATENATE("R8C",'Mapa final'!#REF!),"")</f>
        <v>#REF!</v>
      </c>
      <c r="AA13" s="40" t="e">
        <f>IF(AND('Mapa final'!#REF!="Muy Alta",'Mapa final'!#REF!="Moderado"),CONCATENATE("R8C",'Mapa final'!#REF!),"")</f>
        <v>#REF!</v>
      </c>
      <c r="AB13" s="38" t="e">
        <f>IF(AND('Mapa final'!#REF!="Muy Alta",'Mapa final'!#REF!="Mayor"),CONCATENATE("R8C",'Mapa final'!#REF!),"")</f>
        <v>#REF!</v>
      </c>
      <c r="AC13" s="39" t="e">
        <f>IF(AND('Mapa final'!#REF!="Muy Alta",'Mapa final'!#REF!="Mayor"),CONCATENATE("R8C",'Mapa final'!#REF!),"")</f>
        <v>#REF!</v>
      </c>
      <c r="AD13" s="39" t="e">
        <f>IF(AND('Mapa final'!#REF!="Muy Alta",'Mapa final'!#REF!="Mayor"),CONCATENATE("R8C",'Mapa final'!#REF!),"")</f>
        <v>#REF!</v>
      </c>
      <c r="AE13" s="39" t="e">
        <f>IF(AND('Mapa final'!#REF!="Muy Alta",'Mapa final'!#REF!="Mayor"),CONCATENATE("R8C",'Mapa final'!#REF!),"")</f>
        <v>#REF!</v>
      </c>
      <c r="AF13" s="39" t="e">
        <f>IF(AND('Mapa final'!#REF!="Muy Alta",'Mapa final'!#REF!="Mayor"),CONCATENATE("R8C",'Mapa final'!#REF!),"")</f>
        <v>#REF!</v>
      </c>
      <c r="AG13" s="40" t="e">
        <f>IF(AND('Mapa final'!#REF!="Muy Alta",'Mapa final'!#REF!="Mayor"),CONCATENATE("R8C",'Mapa final'!#REF!),"")</f>
        <v>#REF!</v>
      </c>
      <c r="AH13" s="41" t="e">
        <f>IF(AND('Mapa final'!#REF!="Muy Alta",'Mapa final'!#REF!="Catastrófico"),CONCATENATE("R8C",'Mapa final'!#REF!),"")</f>
        <v>#REF!</v>
      </c>
      <c r="AI13" s="42" t="e">
        <f>IF(AND('Mapa final'!#REF!="Muy Alta",'Mapa final'!#REF!="Catastrófico"),CONCATENATE("R8C",'Mapa final'!#REF!),"")</f>
        <v>#REF!</v>
      </c>
      <c r="AJ13" s="42" t="e">
        <f>IF(AND('Mapa final'!#REF!="Muy Alta",'Mapa final'!#REF!="Catastrófico"),CONCATENATE("R8C",'Mapa final'!#REF!),"")</f>
        <v>#REF!</v>
      </c>
      <c r="AK13" s="42" t="e">
        <f>IF(AND('Mapa final'!#REF!="Muy Alta",'Mapa final'!#REF!="Catastrófico"),CONCATENATE("R8C",'Mapa final'!#REF!),"")</f>
        <v>#REF!</v>
      </c>
      <c r="AL13" s="42" t="e">
        <f>IF(AND('Mapa final'!#REF!="Muy Alta",'Mapa final'!#REF!="Catastrófico"),CONCATENATE("R8C",'Mapa final'!#REF!),"")</f>
        <v>#REF!</v>
      </c>
      <c r="AM13" s="43" t="e">
        <f>IF(AND('Mapa final'!#REF!="Muy Alta",'Mapa final'!#REF!="Catastrófico"),CONCATENATE("R8C",'Mapa final'!#REF!),"")</f>
        <v>#REF!</v>
      </c>
      <c r="AN13" s="69"/>
      <c r="AO13" s="326"/>
      <c r="AP13" s="327"/>
      <c r="AQ13" s="327"/>
      <c r="AR13" s="327"/>
      <c r="AS13" s="327"/>
      <c r="AT13" s="328"/>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row>
    <row r="14" spans="1:91" ht="15" customHeight="1" x14ac:dyDescent="0.25">
      <c r="A14" s="69"/>
      <c r="B14" s="265"/>
      <c r="C14" s="265"/>
      <c r="D14" s="266"/>
      <c r="E14" s="306"/>
      <c r="F14" s="307"/>
      <c r="G14" s="307"/>
      <c r="H14" s="307"/>
      <c r="I14" s="308"/>
      <c r="J14" s="38" t="e">
        <f>IF(AND('Mapa final'!#REF!="Muy Alta",'Mapa final'!#REF!="Leve"),CONCATENATE("R9C",'Mapa final'!#REF!),"")</f>
        <v>#REF!</v>
      </c>
      <c r="K14" s="39" t="e">
        <f>IF(AND('Mapa final'!#REF!="Muy Alta",'Mapa final'!#REF!="Leve"),CONCATENATE("R9C",'Mapa final'!#REF!),"")</f>
        <v>#REF!</v>
      </c>
      <c r="L14" s="39" t="e">
        <f>IF(AND('Mapa final'!#REF!="Muy Alta",'Mapa final'!#REF!="Leve"),CONCATENATE("R9C",'Mapa final'!#REF!),"")</f>
        <v>#REF!</v>
      </c>
      <c r="M14" s="39" t="e">
        <f>IF(AND('Mapa final'!#REF!="Muy Alta",'Mapa final'!#REF!="Leve"),CONCATENATE("R9C",'Mapa final'!#REF!),"")</f>
        <v>#REF!</v>
      </c>
      <c r="N14" s="39" t="e">
        <f>IF(AND('Mapa final'!#REF!="Muy Alta",'Mapa final'!#REF!="Leve"),CONCATENATE("R9C",'Mapa final'!#REF!),"")</f>
        <v>#REF!</v>
      </c>
      <c r="O14" s="40" t="e">
        <f>IF(AND('Mapa final'!#REF!="Muy Alta",'Mapa final'!#REF!="Leve"),CONCATENATE("R9C",'Mapa final'!#REF!),"")</f>
        <v>#REF!</v>
      </c>
      <c r="P14" s="38" t="e">
        <f>IF(AND('Mapa final'!#REF!="Muy Alta",'Mapa final'!#REF!="Menor"),CONCATENATE("R9C",'Mapa final'!#REF!),"")</f>
        <v>#REF!</v>
      </c>
      <c r="Q14" s="39" t="e">
        <f>IF(AND('Mapa final'!#REF!="Muy Alta",'Mapa final'!#REF!="Menor"),CONCATENATE("R9C",'Mapa final'!#REF!),"")</f>
        <v>#REF!</v>
      </c>
      <c r="R14" s="39" t="e">
        <f>IF(AND('Mapa final'!#REF!="Muy Alta",'Mapa final'!#REF!="Menor"),CONCATENATE("R9C",'Mapa final'!#REF!),"")</f>
        <v>#REF!</v>
      </c>
      <c r="S14" s="39" t="e">
        <f>IF(AND('Mapa final'!#REF!="Muy Alta",'Mapa final'!#REF!="Menor"),CONCATENATE("R9C",'Mapa final'!#REF!),"")</f>
        <v>#REF!</v>
      </c>
      <c r="T14" s="39" t="e">
        <f>IF(AND('Mapa final'!#REF!="Muy Alta",'Mapa final'!#REF!="Menor"),CONCATENATE("R9C",'Mapa final'!#REF!),"")</f>
        <v>#REF!</v>
      </c>
      <c r="U14" s="40" t="e">
        <f>IF(AND('Mapa final'!#REF!="Muy Alta",'Mapa final'!#REF!="Menor"),CONCATENATE("R9C",'Mapa final'!#REF!),"")</f>
        <v>#REF!</v>
      </c>
      <c r="V14" s="38" t="e">
        <f>IF(AND('Mapa final'!#REF!="Muy Alta",'Mapa final'!#REF!="Moderado"),CONCATENATE("R9C",'Mapa final'!#REF!),"")</f>
        <v>#REF!</v>
      </c>
      <c r="W14" s="39" t="e">
        <f>IF(AND('Mapa final'!#REF!="Muy Alta",'Mapa final'!#REF!="Moderado"),CONCATENATE("R9C",'Mapa final'!#REF!),"")</f>
        <v>#REF!</v>
      </c>
      <c r="X14" s="39" t="e">
        <f>IF(AND('Mapa final'!#REF!="Muy Alta",'Mapa final'!#REF!="Moderado"),CONCATENATE("R9C",'Mapa final'!#REF!),"")</f>
        <v>#REF!</v>
      </c>
      <c r="Y14" s="39" t="e">
        <f>IF(AND('Mapa final'!#REF!="Muy Alta",'Mapa final'!#REF!="Moderado"),CONCATENATE("R9C",'Mapa final'!#REF!),"")</f>
        <v>#REF!</v>
      </c>
      <c r="Z14" s="39" t="e">
        <f>IF(AND('Mapa final'!#REF!="Muy Alta",'Mapa final'!#REF!="Moderado"),CONCATENATE("R9C",'Mapa final'!#REF!),"")</f>
        <v>#REF!</v>
      </c>
      <c r="AA14" s="40" t="e">
        <f>IF(AND('Mapa final'!#REF!="Muy Alta",'Mapa final'!#REF!="Moderado"),CONCATENATE("R9C",'Mapa final'!#REF!),"")</f>
        <v>#REF!</v>
      </c>
      <c r="AB14" s="38" t="e">
        <f>IF(AND('Mapa final'!#REF!="Muy Alta",'Mapa final'!#REF!="Mayor"),CONCATENATE("R9C",'Mapa final'!#REF!),"")</f>
        <v>#REF!</v>
      </c>
      <c r="AC14" s="39" t="e">
        <f>IF(AND('Mapa final'!#REF!="Muy Alta",'Mapa final'!#REF!="Mayor"),CONCATENATE("R9C",'Mapa final'!#REF!),"")</f>
        <v>#REF!</v>
      </c>
      <c r="AD14" s="39" t="e">
        <f>IF(AND('Mapa final'!#REF!="Muy Alta",'Mapa final'!#REF!="Mayor"),CONCATENATE("R9C",'Mapa final'!#REF!),"")</f>
        <v>#REF!</v>
      </c>
      <c r="AE14" s="39" t="e">
        <f>IF(AND('Mapa final'!#REF!="Muy Alta",'Mapa final'!#REF!="Mayor"),CONCATENATE("R9C",'Mapa final'!#REF!),"")</f>
        <v>#REF!</v>
      </c>
      <c r="AF14" s="39" t="e">
        <f>IF(AND('Mapa final'!#REF!="Muy Alta",'Mapa final'!#REF!="Mayor"),CONCATENATE("R9C",'Mapa final'!#REF!),"")</f>
        <v>#REF!</v>
      </c>
      <c r="AG14" s="40" t="e">
        <f>IF(AND('Mapa final'!#REF!="Muy Alta",'Mapa final'!#REF!="Mayor"),CONCATENATE("R9C",'Mapa final'!#REF!),"")</f>
        <v>#REF!</v>
      </c>
      <c r="AH14" s="41" t="e">
        <f>IF(AND('Mapa final'!#REF!="Muy Alta",'Mapa final'!#REF!="Catastrófico"),CONCATENATE("R9C",'Mapa final'!#REF!),"")</f>
        <v>#REF!</v>
      </c>
      <c r="AI14" s="42" t="e">
        <f>IF(AND('Mapa final'!#REF!="Muy Alta",'Mapa final'!#REF!="Catastrófico"),CONCATENATE("R9C",'Mapa final'!#REF!),"")</f>
        <v>#REF!</v>
      </c>
      <c r="AJ14" s="42" t="e">
        <f>IF(AND('Mapa final'!#REF!="Muy Alta",'Mapa final'!#REF!="Catastrófico"),CONCATENATE("R9C",'Mapa final'!#REF!),"")</f>
        <v>#REF!</v>
      </c>
      <c r="AK14" s="42" t="e">
        <f>IF(AND('Mapa final'!#REF!="Muy Alta",'Mapa final'!#REF!="Catastrófico"),CONCATENATE("R9C",'Mapa final'!#REF!),"")</f>
        <v>#REF!</v>
      </c>
      <c r="AL14" s="42" t="e">
        <f>IF(AND('Mapa final'!#REF!="Muy Alta",'Mapa final'!#REF!="Catastrófico"),CONCATENATE("R9C",'Mapa final'!#REF!),"")</f>
        <v>#REF!</v>
      </c>
      <c r="AM14" s="43" t="e">
        <f>IF(AND('Mapa final'!#REF!="Muy Alta",'Mapa final'!#REF!="Catastrófico"),CONCATENATE("R9C",'Mapa final'!#REF!),"")</f>
        <v>#REF!</v>
      </c>
      <c r="AN14" s="69"/>
      <c r="AO14" s="326"/>
      <c r="AP14" s="327"/>
      <c r="AQ14" s="327"/>
      <c r="AR14" s="327"/>
      <c r="AS14" s="327"/>
      <c r="AT14" s="328"/>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row>
    <row r="15" spans="1:91" ht="15.75" customHeight="1" thickBot="1" x14ac:dyDescent="0.3">
      <c r="A15" s="69"/>
      <c r="B15" s="265"/>
      <c r="C15" s="265"/>
      <c r="D15" s="266"/>
      <c r="E15" s="309"/>
      <c r="F15" s="310"/>
      <c r="G15" s="310"/>
      <c r="H15" s="310"/>
      <c r="I15" s="311"/>
      <c r="J15" s="44" t="e">
        <f>IF(AND('Mapa final'!#REF!="Muy Alta",'Mapa final'!#REF!="Leve"),CONCATENATE("R10C",'Mapa final'!#REF!),"")</f>
        <v>#REF!</v>
      </c>
      <c r="K15" s="45" t="e">
        <f>IF(AND('Mapa final'!#REF!="Muy Alta",'Mapa final'!#REF!="Leve"),CONCATENATE("R10C",'Mapa final'!#REF!),"")</f>
        <v>#REF!</v>
      </c>
      <c r="L15" s="45" t="e">
        <f>IF(AND('Mapa final'!#REF!="Muy Alta",'Mapa final'!#REF!="Leve"),CONCATENATE("R10C",'Mapa final'!#REF!),"")</f>
        <v>#REF!</v>
      </c>
      <c r="M15" s="45" t="e">
        <f>IF(AND('Mapa final'!#REF!="Muy Alta",'Mapa final'!#REF!="Leve"),CONCATENATE("R10C",'Mapa final'!#REF!),"")</f>
        <v>#REF!</v>
      </c>
      <c r="N15" s="45" t="e">
        <f>IF(AND('Mapa final'!#REF!="Muy Alta",'Mapa final'!#REF!="Leve"),CONCATENATE("R10C",'Mapa final'!#REF!),"")</f>
        <v>#REF!</v>
      </c>
      <c r="O15" s="46" t="e">
        <f>IF(AND('Mapa final'!#REF!="Muy Alta",'Mapa final'!#REF!="Leve"),CONCATENATE("R10C",'Mapa final'!#REF!),"")</f>
        <v>#REF!</v>
      </c>
      <c r="P15" s="38" t="e">
        <f>IF(AND('Mapa final'!#REF!="Muy Alta",'Mapa final'!#REF!="Menor"),CONCATENATE("R10C",'Mapa final'!#REF!),"")</f>
        <v>#REF!</v>
      </c>
      <c r="Q15" s="39" t="e">
        <f>IF(AND('Mapa final'!#REF!="Muy Alta",'Mapa final'!#REF!="Menor"),CONCATENATE("R10C",'Mapa final'!#REF!),"")</f>
        <v>#REF!</v>
      </c>
      <c r="R15" s="39" t="e">
        <f>IF(AND('Mapa final'!#REF!="Muy Alta",'Mapa final'!#REF!="Menor"),CONCATENATE("R10C",'Mapa final'!#REF!),"")</f>
        <v>#REF!</v>
      </c>
      <c r="S15" s="39" t="e">
        <f>IF(AND('Mapa final'!#REF!="Muy Alta",'Mapa final'!#REF!="Menor"),CONCATENATE("R10C",'Mapa final'!#REF!),"")</f>
        <v>#REF!</v>
      </c>
      <c r="T15" s="39" t="e">
        <f>IF(AND('Mapa final'!#REF!="Muy Alta",'Mapa final'!#REF!="Menor"),CONCATENATE("R10C",'Mapa final'!#REF!),"")</f>
        <v>#REF!</v>
      </c>
      <c r="U15" s="40" t="e">
        <f>IF(AND('Mapa final'!#REF!="Muy Alta",'Mapa final'!#REF!="Menor"),CONCATENATE("R10C",'Mapa final'!#REF!),"")</f>
        <v>#REF!</v>
      </c>
      <c r="V15" s="44" t="e">
        <f>IF(AND('Mapa final'!#REF!="Muy Alta",'Mapa final'!#REF!="Moderado"),CONCATENATE("R10C",'Mapa final'!#REF!),"")</f>
        <v>#REF!</v>
      </c>
      <c r="W15" s="45" t="e">
        <f>IF(AND('Mapa final'!#REF!="Muy Alta",'Mapa final'!#REF!="Moderado"),CONCATENATE("R10C",'Mapa final'!#REF!),"")</f>
        <v>#REF!</v>
      </c>
      <c r="X15" s="45" t="e">
        <f>IF(AND('Mapa final'!#REF!="Muy Alta",'Mapa final'!#REF!="Moderado"),CONCATENATE("R10C",'Mapa final'!#REF!),"")</f>
        <v>#REF!</v>
      </c>
      <c r="Y15" s="45" t="e">
        <f>IF(AND('Mapa final'!#REF!="Muy Alta",'Mapa final'!#REF!="Moderado"),CONCATENATE("R10C",'Mapa final'!#REF!),"")</f>
        <v>#REF!</v>
      </c>
      <c r="Z15" s="45" t="e">
        <f>IF(AND('Mapa final'!#REF!="Muy Alta",'Mapa final'!#REF!="Moderado"),CONCATENATE("R10C",'Mapa final'!#REF!),"")</f>
        <v>#REF!</v>
      </c>
      <c r="AA15" s="46" t="e">
        <f>IF(AND('Mapa final'!#REF!="Muy Alta",'Mapa final'!#REF!="Moderado"),CONCATENATE("R10C",'Mapa final'!#REF!),"")</f>
        <v>#REF!</v>
      </c>
      <c r="AB15" s="38" t="e">
        <f>IF(AND('Mapa final'!#REF!="Muy Alta",'Mapa final'!#REF!="Mayor"),CONCATENATE("R10C",'Mapa final'!#REF!),"")</f>
        <v>#REF!</v>
      </c>
      <c r="AC15" s="39" t="e">
        <f>IF(AND('Mapa final'!#REF!="Muy Alta",'Mapa final'!#REF!="Mayor"),CONCATENATE("R10C",'Mapa final'!#REF!),"")</f>
        <v>#REF!</v>
      </c>
      <c r="AD15" s="39" t="e">
        <f>IF(AND('Mapa final'!#REF!="Muy Alta",'Mapa final'!#REF!="Mayor"),CONCATENATE("R10C",'Mapa final'!#REF!),"")</f>
        <v>#REF!</v>
      </c>
      <c r="AE15" s="39" t="e">
        <f>IF(AND('Mapa final'!#REF!="Muy Alta",'Mapa final'!#REF!="Mayor"),CONCATENATE("R10C",'Mapa final'!#REF!),"")</f>
        <v>#REF!</v>
      </c>
      <c r="AF15" s="39" t="e">
        <f>IF(AND('Mapa final'!#REF!="Muy Alta",'Mapa final'!#REF!="Mayor"),CONCATENATE("R10C",'Mapa final'!#REF!),"")</f>
        <v>#REF!</v>
      </c>
      <c r="AG15" s="40" t="e">
        <f>IF(AND('Mapa final'!#REF!="Muy Alta",'Mapa final'!#REF!="Mayor"),CONCATENATE("R10C",'Mapa final'!#REF!),"")</f>
        <v>#REF!</v>
      </c>
      <c r="AH15" s="47" t="e">
        <f>IF(AND('Mapa final'!#REF!="Muy Alta",'Mapa final'!#REF!="Catastrófico"),CONCATENATE("R10C",'Mapa final'!#REF!),"")</f>
        <v>#REF!</v>
      </c>
      <c r="AI15" s="48" t="e">
        <f>IF(AND('Mapa final'!#REF!="Muy Alta",'Mapa final'!#REF!="Catastrófico"),CONCATENATE("R10C",'Mapa final'!#REF!),"")</f>
        <v>#REF!</v>
      </c>
      <c r="AJ15" s="48" t="e">
        <f>IF(AND('Mapa final'!#REF!="Muy Alta",'Mapa final'!#REF!="Catastrófico"),CONCATENATE("R10C",'Mapa final'!#REF!),"")</f>
        <v>#REF!</v>
      </c>
      <c r="AK15" s="48" t="e">
        <f>IF(AND('Mapa final'!#REF!="Muy Alta",'Mapa final'!#REF!="Catastrófico"),CONCATENATE("R10C",'Mapa final'!#REF!),"")</f>
        <v>#REF!</v>
      </c>
      <c r="AL15" s="48" t="e">
        <f>IF(AND('Mapa final'!#REF!="Muy Alta",'Mapa final'!#REF!="Catastrófico"),CONCATENATE("R10C",'Mapa final'!#REF!),"")</f>
        <v>#REF!</v>
      </c>
      <c r="AM15" s="49" t="e">
        <f>IF(AND('Mapa final'!#REF!="Muy Alta",'Mapa final'!#REF!="Catastrófico"),CONCATENATE("R10C",'Mapa final'!#REF!),"")</f>
        <v>#REF!</v>
      </c>
      <c r="AN15" s="69"/>
      <c r="AO15" s="329"/>
      <c r="AP15" s="330"/>
      <c r="AQ15" s="330"/>
      <c r="AR15" s="330"/>
      <c r="AS15" s="330"/>
      <c r="AT15" s="331"/>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row>
    <row r="16" spans="1:91" ht="15" customHeight="1" x14ac:dyDescent="0.25">
      <c r="A16" s="69"/>
      <c r="B16" s="265"/>
      <c r="C16" s="265"/>
      <c r="D16" s="266"/>
      <c r="E16" s="303" t="s">
        <v>186</v>
      </c>
      <c r="F16" s="304"/>
      <c r="G16" s="304"/>
      <c r="H16" s="304"/>
      <c r="I16" s="304"/>
      <c r="J16" s="50" t="e">
        <f>IF(AND('Mapa final'!#REF!="Alta",'Mapa final'!#REF!="Leve"),CONCATENATE("R1C",'Mapa final'!#REF!),"")</f>
        <v>#REF!</v>
      </c>
      <c r="K16" s="51" t="e">
        <f>IF(AND('Mapa final'!#REF!="Alta",'Mapa final'!#REF!="Leve"),CONCATENATE("R1C",'Mapa final'!#REF!),"")</f>
        <v>#REF!</v>
      </c>
      <c r="L16" s="51" t="e">
        <f>IF(AND('Mapa final'!#REF!="Alta",'Mapa final'!#REF!="Leve"),CONCATENATE("R1C",'Mapa final'!#REF!),"")</f>
        <v>#REF!</v>
      </c>
      <c r="M16" s="51" t="e">
        <f>IF(AND('Mapa final'!#REF!="Alta",'Mapa final'!#REF!="Leve"),CONCATENATE("R1C",'Mapa final'!#REF!),"")</f>
        <v>#REF!</v>
      </c>
      <c r="N16" s="51" t="e">
        <f>IF(AND('Mapa final'!#REF!="Alta",'Mapa final'!#REF!="Leve"),CONCATENATE("R1C",'Mapa final'!#REF!),"")</f>
        <v>#REF!</v>
      </c>
      <c r="O16" s="52" t="e">
        <f>IF(AND('Mapa final'!#REF!="Alta",'Mapa final'!#REF!="Leve"),CONCATENATE("R1C",'Mapa final'!#REF!),"")</f>
        <v>#REF!</v>
      </c>
      <c r="P16" s="50" t="e">
        <f>IF(AND('Mapa final'!#REF!="Alta",'Mapa final'!#REF!="Menor"),CONCATENATE("R1C",'Mapa final'!#REF!),"")</f>
        <v>#REF!</v>
      </c>
      <c r="Q16" s="51" t="e">
        <f>IF(AND('Mapa final'!#REF!="Alta",'Mapa final'!#REF!="Menor"),CONCATENATE("R1C",'Mapa final'!#REF!),"")</f>
        <v>#REF!</v>
      </c>
      <c r="R16" s="51" t="e">
        <f>IF(AND('Mapa final'!#REF!="Alta",'Mapa final'!#REF!="Menor"),CONCATENATE("R1C",'Mapa final'!#REF!),"")</f>
        <v>#REF!</v>
      </c>
      <c r="S16" s="51" t="e">
        <f>IF(AND('Mapa final'!#REF!="Alta",'Mapa final'!#REF!="Menor"),CONCATENATE("R1C",'Mapa final'!#REF!),"")</f>
        <v>#REF!</v>
      </c>
      <c r="T16" s="51" t="e">
        <f>IF(AND('Mapa final'!#REF!="Alta",'Mapa final'!#REF!="Menor"),CONCATENATE("R1C",'Mapa final'!#REF!),"")</f>
        <v>#REF!</v>
      </c>
      <c r="U16" s="52" t="e">
        <f>IF(AND('Mapa final'!#REF!="Alta",'Mapa final'!#REF!="Menor"),CONCATENATE("R1C",'Mapa final'!#REF!),"")</f>
        <v>#REF!</v>
      </c>
      <c r="V16" s="32" t="e">
        <f>IF(AND('Mapa final'!#REF!="Alta",'Mapa final'!#REF!="Moderado"),CONCATENATE("R1C",'Mapa final'!#REF!),"")</f>
        <v>#REF!</v>
      </c>
      <c r="W16" s="33" t="e">
        <f>IF(AND('Mapa final'!#REF!="Alta",'Mapa final'!#REF!="Moderado"),CONCATENATE("R1C",'Mapa final'!#REF!),"")</f>
        <v>#REF!</v>
      </c>
      <c r="X16" s="33" t="e">
        <f>IF(AND('Mapa final'!#REF!="Alta",'Mapa final'!#REF!="Moderado"),CONCATENATE("R1C",'Mapa final'!#REF!),"")</f>
        <v>#REF!</v>
      </c>
      <c r="Y16" s="33" t="e">
        <f>IF(AND('Mapa final'!#REF!="Alta",'Mapa final'!#REF!="Moderado"),CONCATENATE("R1C",'Mapa final'!#REF!),"")</f>
        <v>#REF!</v>
      </c>
      <c r="Z16" s="33" t="e">
        <f>IF(AND('Mapa final'!#REF!="Alta",'Mapa final'!#REF!="Moderado"),CONCATENATE("R1C",'Mapa final'!#REF!),"")</f>
        <v>#REF!</v>
      </c>
      <c r="AA16" s="34" t="e">
        <f>IF(AND('Mapa final'!#REF!="Alta",'Mapa final'!#REF!="Moderado"),CONCATENATE("R1C",'Mapa final'!#REF!),"")</f>
        <v>#REF!</v>
      </c>
      <c r="AB16" s="32" t="e">
        <f>IF(AND('Mapa final'!#REF!="Alta",'Mapa final'!#REF!="Mayor"),CONCATENATE("R1C",'Mapa final'!#REF!),"")</f>
        <v>#REF!</v>
      </c>
      <c r="AC16" s="33" t="e">
        <f>IF(AND('Mapa final'!#REF!="Alta",'Mapa final'!#REF!="Mayor"),CONCATENATE("R1C",'Mapa final'!#REF!),"")</f>
        <v>#REF!</v>
      </c>
      <c r="AD16" s="33" t="e">
        <f>IF(AND('Mapa final'!#REF!="Alta",'Mapa final'!#REF!="Mayor"),CONCATENATE("R1C",'Mapa final'!#REF!),"")</f>
        <v>#REF!</v>
      </c>
      <c r="AE16" s="33" t="e">
        <f>IF(AND('Mapa final'!#REF!="Alta",'Mapa final'!#REF!="Mayor"),CONCATENATE("R1C",'Mapa final'!#REF!),"")</f>
        <v>#REF!</v>
      </c>
      <c r="AF16" s="33" t="e">
        <f>IF(AND('Mapa final'!#REF!="Alta",'Mapa final'!#REF!="Mayor"),CONCATENATE("R1C",'Mapa final'!#REF!),"")</f>
        <v>#REF!</v>
      </c>
      <c r="AG16" s="34" t="e">
        <f>IF(AND('Mapa final'!#REF!="Alta",'Mapa final'!#REF!="Mayor"),CONCATENATE("R1C",'Mapa final'!#REF!),"")</f>
        <v>#REF!</v>
      </c>
      <c r="AH16" s="35" t="e">
        <f>IF(AND('Mapa final'!#REF!="Alta",'Mapa final'!#REF!="Catastrófico"),CONCATENATE("R1C",'Mapa final'!#REF!),"")</f>
        <v>#REF!</v>
      </c>
      <c r="AI16" s="36" t="e">
        <f>IF(AND('Mapa final'!#REF!="Alta",'Mapa final'!#REF!="Catastrófico"),CONCATENATE("R1C",'Mapa final'!#REF!),"")</f>
        <v>#REF!</v>
      </c>
      <c r="AJ16" s="36" t="e">
        <f>IF(AND('Mapa final'!#REF!="Alta",'Mapa final'!#REF!="Catastrófico"),CONCATENATE("R1C",'Mapa final'!#REF!),"")</f>
        <v>#REF!</v>
      </c>
      <c r="AK16" s="36" t="e">
        <f>IF(AND('Mapa final'!#REF!="Alta",'Mapa final'!#REF!="Catastrófico"),CONCATENATE("R1C",'Mapa final'!#REF!),"")</f>
        <v>#REF!</v>
      </c>
      <c r="AL16" s="36" t="e">
        <f>IF(AND('Mapa final'!#REF!="Alta",'Mapa final'!#REF!="Catastrófico"),CONCATENATE("R1C",'Mapa final'!#REF!),"")</f>
        <v>#REF!</v>
      </c>
      <c r="AM16" s="37" t="e">
        <f>IF(AND('Mapa final'!#REF!="Alta",'Mapa final'!#REF!="Catastrófico"),CONCATENATE("R1C",'Mapa final'!#REF!),"")</f>
        <v>#REF!</v>
      </c>
      <c r="AN16" s="69"/>
      <c r="AO16" s="313" t="s">
        <v>187</v>
      </c>
      <c r="AP16" s="314"/>
      <c r="AQ16" s="314"/>
      <c r="AR16" s="314"/>
      <c r="AS16" s="314"/>
      <c r="AT16" s="315"/>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row>
    <row r="17" spans="1:76" ht="15" customHeight="1" x14ac:dyDescent="0.25">
      <c r="A17" s="69"/>
      <c r="B17" s="265"/>
      <c r="C17" s="265"/>
      <c r="D17" s="266"/>
      <c r="E17" s="322"/>
      <c r="F17" s="307"/>
      <c r="G17" s="307"/>
      <c r="H17" s="307"/>
      <c r="I17" s="307"/>
      <c r="J17" s="53" t="str">
        <f>IF(AND('Mapa final'!$AD$12="Alta",'Mapa final'!$AF$12="Leve"),CONCATENATE("R2C",'Mapa final'!$S$12),"")</f>
        <v/>
      </c>
      <c r="K17" s="54" t="str">
        <f>IF(AND('Mapa final'!$AD$13="Alta",'Mapa final'!$AF$13="Leve"),CONCATENATE("R2C",'Mapa final'!$S$13),"")</f>
        <v/>
      </c>
      <c r="L17" s="54" t="e">
        <f>IF(AND('Mapa final'!#REF!="Alta",'Mapa final'!#REF!="Leve"),CONCATENATE("R2C",'Mapa final'!#REF!),"")</f>
        <v>#REF!</v>
      </c>
      <c r="M17" s="54" t="e">
        <f>IF(AND('Mapa final'!#REF!="Alta",'Mapa final'!#REF!="Leve"),CONCATENATE("R2C",'Mapa final'!#REF!),"")</f>
        <v>#REF!</v>
      </c>
      <c r="N17" s="54" t="e">
        <f>IF(AND('Mapa final'!#REF!="Alta",'Mapa final'!#REF!="Leve"),CONCATENATE("R2C",'Mapa final'!#REF!),"")</f>
        <v>#REF!</v>
      </c>
      <c r="O17" s="55" t="e">
        <f>IF(AND('Mapa final'!#REF!="Alta",'Mapa final'!#REF!="Leve"),CONCATENATE("R2C",'Mapa final'!#REF!),"")</f>
        <v>#REF!</v>
      </c>
      <c r="P17" s="53" t="str">
        <f>IF(AND('Mapa final'!$AD$12="Alta",'Mapa final'!$AF$12="Menor"),CONCATENATE("R2C",'Mapa final'!$S$12),"")</f>
        <v/>
      </c>
      <c r="Q17" s="54" t="str">
        <f>IF(AND('Mapa final'!$AD$13="Alta",'Mapa final'!$AF$13="Menor"),CONCATENATE("R2C",'Mapa final'!$S$13),"")</f>
        <v/>
      </c>
      <c r="R17" s="54" t="e">
        <f>IF(AND('Mapa final'!#REF!="Alta",'Mapa final'!#REF!="Menor"),CONCATENATE("R2C",'Mapa final'!#REF!),"")</f>
        <v>#REF!</v>
      </c>
      <c r="S17" s="54" t="e">
        <f>IF(AND('Mapa final'!#REF!="Alta",'Mapa final'!#REF!="Menor"),CONCATENATE("R2C",'Mapa final'!#REF!),"")</f>
        <v>#REF!</v>
      </c>
      <c r="T17" s="54" t="e">
        <f>IF(AND('Mapa final'!#REF!="Alta",'Mapa final'!#REF!="Menor"),CONCATENATE("R2C",'Mapa final'!#REF!),"")</f>
        <v>#REF!</v>
      </c>
      <c r="U17" s="55" t="e">
        <f>IF(AND('Mapa final'!#REF!="Alta",'Mapa final'!#REF!="Menor"),CONCATENATE("R2C",'Mapa final'!#REF!),"")</f>
        <v>#REF!</v>
      </c>
      <c r="V17" s="38" t="str">
        <f>IF(AND('Mapa final'!$AD$12="Alta",'Mapa final'!$AF$12="Moderado"),CONCATENATE("R2C",'Mapa final'!$S$12),"")</f>
        <v/>
      </c>
      <c r="W17" s="39" t="str">
        <f>IF(AND('Mapa final'!$AD$13="Alta",'Mapa final'!$AF$13="Moderado"),CONCATENATE("R2C",'Mapa final'!$S$13),"")</f>
        <v/>
      </c>
      <c r="X17" s="39" t="e">
        <f>IF(AND('Mapa final'!#REF!="Alta",'Mapa final'!#REF!="Moderado"),CONCATENATE("R2C",'Mapa final'!#REF!),"")</f>
        <v>#REF!</v>
      </c>
      <c r="Y17" s="39" t="e">
        <f>IF(AND('Mapa final'!#REF!="Alta",'Mapa final'!#REF!="Moderado"),CONCATENATE("R2C",'Mapa final'!#REF!),"")</f>
        <v>#REF!</v>
      </c>
      <c r="Z17" s="39" t="e">
        <f>IF(AND('Mapa final'!#REF!="Alta",'Mapa final'!#REF!="Moderado"),CONCATENATE("R2C",'Mapa final'!#REF!),"")</f>
        <v>#REF!</v>
      </c>
      <c r="AA17" s="40" t="e">
        <f>IF(AND('Mapa final'!#REF!="Alta",'Mapa final'!#REF!="Moderado"),CONCATENATE("R2C",'Mapa final'!#REF!),"")</f>
        <v>#REF!</v>
      </c>
      <c r="AB17" s="38" t="str">
        <f>IF(AND('Mapa final'!$AD$12="Alta",'Mapa final'!$AF$12="Mayor"),CONCATENATE("R2C",'Mapa final'!$S$12),"")</f>
        <v/>
      </c>
      <c r="AC17" s="39" t="str">
        <f>IF(AND('Mapa final'!$AD$13="Alta",'Mapa final'!$AF$13="Mayor"),CONCATENATE("R2C",'Mapa final'!$S$13),"")</f>
        <v/>
      </c>
      <c r="AD17" s="39" t="e">
        <f>IF(AND('Mapa final'!#REF!="Alta",'Mapa final'!#REF!="Mayor"),CONCATENATE("R2C",'Mapa final'!#REF!),"")</f>
        <v>#REF!</v>
      </c>
      <c r="AE17" s="39" t="e">
        <f>IF(AND('Mapa final'!#REF!="Alta",'Mapa final'!#REF!="Mayor"),CONCATENATE("R2C",'Mapa final'!#REF!),"")</f>
        <v>#REF!</v>
      </c>
      <c r="AF17" s="39" t="e">
        <f>IF(AND('Mapa final'!#REF!="Alta",'Mapa final'!#REF!="Mayor"),CONCATENATE("R2C",'Mapa final'!#REF!),"")</f>
        <v>#REF!</v>
      </c>
      <c r="AG17" s="40" t="e">
        <f>IF(AND('Mapa final'!#REF!="Alta",'Mapa final'!#REF!="Mayor"),CONCATENATE("R2C",'Mapa final'!#REF!),"")</f>
        <v>#REF!</v>
      </c>
      <c r="AH17" s="41" t="str">
        <f>IF(AND('Mapa final'!$AD$12="Alta",'Mapa final'!$AF$12="Catastrófico"),CONCATENATE("R2C",'Mapa final'!$S$12),"")</f>
        <v/>
      </c>
      <c r="AI17" s="42" t="str">
        <f>IF(AND('Mapa final'!$AD$13="Alta",'Mapa final'!$AF$13="Catastrófico"),CONCATENATE("R2C",'Mapa final'!$S$13),"")</f>
        <v/>
      </c>
      <c r="AJ17" s="42" t="e">
        <f>IF(AND('Mapa final'!#REF!="Alta",'Mapa final'!#REF!="Catastrófico"),CONCATENATE("R2C",'Mapa final'!#REF!),"")</f>
        <v>#REF!</v>
      </c>
      <c r="AK17" s="42" t="e">
        <f>IF(AND('Mapa final'!#REF!="Alta",'Mapa final'!#REF!="Catastrófico"),CONCATENATE("R2C",'Mapa final'!#REF!),"")</f>
        <v>#REF!</v>
      </c>
      <c r="AL17" s="42" t="e">
        <f>IF(AND('Mapa final'!#REF!="Alta",'Mapa final'!#REF!="Catastrófico"),CONCATENATE("R2C",'Mapa final'!#REF!),"")</f>
        <v>#REF!</v>
      </c>
      <c r="AM17" s="43" t="e">
        <f>IF(AND('Mapa final'!#REF!="Alta",'Mapa final'!#REF!="Catastrófico"),CONCATENATE("R2C",'Mapa final'!#REF!),"")</f>
        <v>#REF!</v>
      </c>
      <c r="AN17" s="69"/>
      <c r="AO17" s="316"/>
      <c r="AP17" s="317"/>
      <c r="AQ17" s="317"/>
      <c r="AR17" s="317"/>
      <c r="AS17" s="317"/>
      <c r="AT17" s="318"/>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row>
    <row r="18" spans="1:76" ht="15" customHeight="1" x14ac:dyDescent="0.25">
      <c r="A18" s="69"/>
      <c r="B18" s="265"/>
      <c r="C18" s="265"/>
      <c r="D18" s="266"/>
      <c r="E18" s="306"/>
      <c r="F18" s="307"/>
      <c r="G18" s="307"/>
      <c r="H18" s="307"/>
      <c r="I18" s="307"/>
      <c r="J18" s="53" t="e">
        <f>IF(AND('Mapa final'!#REF!="Alta",'Mapa final'!#REF!="Leve"),CONCATENATE("R3C",'Mapa final'!#REF!),"")</f>
        <v>#REF!</v>
      </c>
      <c r="K18" s="54" t="e">
        <f>IF(AND('Mapa final'!#REF!="Alta",'Mapa final'!#REF!="Leve"),CONCATENATE("R3C",'Mapa final'!#REF!),"")</f>
        <v>#REF!</v>
      </c>
      <c r="L18" s="54" t="e">
        <f>IF(AND('Mapa final'!#REF!="Alta",'Mapa final'!#REF!="Leve"),CONCATENATE("R3C",'Mapa final'!#REF!),"")</f>
        <v>#REF!</v>
      </c>
      <c r="M18" s="54" t="e">
        <f>IF(AND('Mapa final'!#REF!="Alta",'Mapa final'!#REF!="Leve"),CONCATENATE("R3C",'Mapa final'!#REF!),"")</f>
        <v>#REF!</v>
      </c>
      <c r="N18" s="54" t="e">
        <f>IF(AND('Mapa final'!#REF!="Alta",'Mapa final'!#REF!="Leve"),CONCATENATE("R3C",'Mapa final'!#REF!),"")</f>
        <v>#REF!</v>
      </c>
      <c r="O18" s="55" t="e">
        <f>IF(AND('Mapa final'!#REF!="Alta",'Mapa final'!#REF!="Leve"),CONCATENATE("R3C",'Mapa final'!#REF!),"")</f>
        <v>#REF!</v>
      </c>
      <c r="P18" s="53" t="e">
        <f>IF(AND('Mapa final'!#REF!="Alta",'Mapa final'!#REF!="Menor"),CONCATENATE("R3C",'Mapa final'!#REF!),"")</f>
        <v>#REF!</v>
      </c>
      <c r="Q18" s="54" t="e">
        <f>IF(AND('Mapa final'!#REF!="Alta",'Mapa final'!#REF!="Menor"),CONCATENATE("R3C",'Mapa final'!#REF!),"")</f>
        <v>#REF!</v>
      </c>
      <c r="R18" s="54" t="e">
        <f>IF(AND('Mapa final'!#REF!="Alta",'Mapa final'!#REF!="Menor"),CONCATENATE("R3C",'Mapa final'!#REF!),"")</f>
        <v>#REF!</v>
      </c>
      <c r="S18" s="54" t="e">
        <f>IF(AND('Mapa final'!#REF!="Alta",'Mapa final'!#REF!="Menor"),CONCATENATE("R3C",'Mapa final'!#REF!),"")</f>
        <v>#REF!</v>
      </c>
      <c r="T18" s="54" t="e">
        <f>IF(AND('Mapa final'!#REF!="Alta",'Mapa final'!#REF!="Menor"),CONCATENATE("R3C",'Mapa final'!#REF!),"")</f>
        <v>#REF!</v>
      </c>
      <c r="U18" s="55" t="e">
        <f>IF(AND('Mapa final'!#REF!="Alta",'Mapa final'!#REF!="Menor"),CONCATENATE("R3C",'Mapa final'!#REF!),"")</f>
        <v>#REF!</v>
      </c>
      <c r="V18" s="38" t="e">
        <f>IF(AND('Mapa final'!#REF!="Alta",'Mapa final'!#REF!="Moderado"),CONCATENATE("R3C",'Mapa final'!#REF!),"")</f>
        <v>#REF!</v>
      </c>
      <c r="W18" s="39" t="e">
        <f>IF(AND('Mapa final'!#REF!="Alta",'Mapa final'!#REF!="Moderado"),CONCATENATE("R3C",'Mapa final'!#REF!),"")</f>
        <v>#REF!</v>
      </c>
      <c r="X18" s="39" t="e">
        <f>IF(AND('Mapa final'!#REF!="Alta",'Mapa final'!#REF!="Moderado"),CONCATENATE("R3C",'Mapa final'!#REF!),"")</f>
        <v>#REF!</v>
      </c>
      <c r="Y18" s="39" t="e">
        <f>IF(AND('Mapa final'!#REF!="Alta",'Mapa final'!#REF!="Moderado"),CONCATENATE("R3C",'Mapa final'!#REF!),"")</f>
        <v>#REF!</v>
      </c>
      <c r="Z18" s="39" t="e">
        <f>IF(AND('Mapa final'!#REF!="Alta",'Mapa final'!#REF!="Moderado"),CONCATENATE("R3C",'Mapa final'!#REF!),"")</f>
        <v>#REF!</v>
      </c>
      <c r="AA18" s="40" t="e">
        <f>IF(AND('Mapa final'!#REF!="Alta",'Mapa final'!#REF!="Moderado"),CONCATENATE("R3C",'Mapa final'!#REF!),"")</f>
        <v>#REF!</v>
      </c>
      <c r="AB18" s="38" t="e">
        <f>IF(AND('Mapa final'!#REF!="Alta",'Mapa final'!#REF!="Mayor"),CONCATENATE("R3C",'Mapa final'!#REF!),"")</f>
        <v>#REF!</v>
      </c>
      <c r="AC18" s="39" t="e">
        <f>IF(AND('Mapa final'!#REF!="Alta",'Mapa final'!#REF!="Mayor"),CONCATENATE("R3C",'Mapa final'!#REF!),"")</f>
        <v>#REF!</v>
      </c>
      <c r="AD18" s="39" t="e">
        <f>IF(AND('Mapa final'!#REF!="Alta",'Mapa final'!#REF!="Mayor"),CONCATENATE("R3C",'Mapa final'!#REF!),"")</f>
        <v>#REF!</v>
      </c>
      <c r="AE18" s="39" t="e">
        <f>IF(AND('Mapa final'!#REF!="Alta",'Mapa final'!#REF!="Mayor"),CONCATENATE("R3C",'Mapa final'!#REF!),"")</f>
        <v>#REF!</v>
      </c>
      <c r="AF18" s="39" t="e">
        <f>IF(AND('Mapa final'!#REF!="Alta",'Mapa final'!#REF!="Mayor"),CONCATENATE("R3C",'Mapa final'!#REF!),"")</f>
        <v>#REF!</v>
      </c>
      <c r="AG18" s="40" t="e">
        <f>IF(AND('Mapa final'!#REF!="Alta",'Mapa final'!#REF!="Mayor"),CONCATENATE("R3C",'Mapa final'!#REF!),"")</f>
        <v>#REF!</v>
      </c>
      <c r="AH18" s="41" t="e">
        <f>IF(AND('Mapa final'!#REF!="Alta",'Mapa final'!#REF!="Catastrófico"),CONCATENATE("R3C",'Mapa final'!#REF!),"")</f>
        <v>#REF!</v>
      </c>
      <c r="AI18" s="42" t="e">
        <f>IF(AND('Mapa final'!#REF!="Alta",'Mapa final'!#REF!="Catastrófico"),CONCATENATE("R3C",'Mapa final'!#REF!),"")</f>
        <v>#REF!</v>
      </c>
      <c r="AJ18" s="42" t="e">
        <f>IF(AND('Mapa final'!#REF!="Alta",'Mapa final'!#REF!="Catastrófico"),CONCATENATE("R3C",'Mapa final'!#REF!),"")</f>
        <v>#REF!</v>
      </c>
      <c r="AK18" s="42" t="e">
        <f>IF(AND('Mapa final'!#REF!="Alta",'Mapa final'!#REF!="Catastrófico"),CONCATENATE("R3C",'Mapa final'!#REF!),"")</f>
        <v>#REF!</v>
      </c>
      <c r="AL18" s="42" t="e">
        <f>IF(AND('Mapa final'!#REF!="Alta",'Mapa final'!#REF!="Catastrófico"),CONCATENATE("R3C",'Mapa final'!#REF!),"")</f>
        <v>#REF!</v>
      </c>
      <c r="AM18" s="43" t="e">
        <f>IF(AND('Mapa final'!#REF!="Alta",'Mapa final'!#REF!="Catastrófico"),CONCATENATE("R3C",'Mapa final'!#REF!),"")</f>
        <v>#REF!</v>
      </c>
      <c r="AN18" s="69"/>
      <c r="AO18" s="316"/>
      <c r="AP18" s="317"/>
      <c r="AQ18" s="317"/>
      <c r="AR18" s="317"/>
      <c r="AS18" s="317"/>
      <c r="AT18" s="318"/>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row>
    <row r="19" spans="1:76" ht="15" customHeight="1" x14ac:dyDescent="0.25">
      <c r="A19" s="69"/>
      <c r="B19" s="265"/>
      <c r="C19" s="265"/>
      <c r="D19" s="266"/>
      <c r="E19" s="306"/>
      <c r="F19" s="307"/>
      <c r="G19" s="307"/>
      <c r="H19" s="307"/>
      <c r="I19" s="307"/>
      <c r="J19" s="53" t="e">
        <f>IF(AND('Mapa final'!#REF!="Alta",'Mapa final'!#REF!="Leve"),CONCATENATE("R4C",'Mapa final'!#REF!),"")</f>
        <v>#REF!</v>
      </c>
      <c r="K19" s="54" t="e">
        <f>IF(AND('Mapa final'!#REF!="Alta",'Mapa final'!#REF!="Leve"),CONCATENATE("R4C",'Mapa final'!#REF!),"")</f>
        <v>#REF!</v>
      </c>
      <c r="L19" s="54" t="e">
        <f>IF(AND('Mapa final'!#REF!="Alta",'Mapa final'!#REF!="Leve"),CONCATENATE("R4C",'Mapa final'!#REF!),"")</f>
        <v>#REF!</v>
      </c>
      <c r="M19" s="54" t="e">
        <f>IF(AND('Mapa final'!#REF!="Alta",'Mapa final'!#REF!="Leve"),CONCATENATE("R4C",'Mapa final'!#REF!),"")</f>
        <v>#REF!</v>
      </c>
      <c r="N19" s="54" t="e">
        <f>IF(AND('Mapa final'!#REF!="Alta",'Mapa final'!#REF!="Leve"),CONCATENATE("R4C",'Mapa final'!#REF!),"")</f>
        <v>#REF!</v>
      </c>
      <c r="O19" s="55" t="e">
        <f>IF(AND('Mapa final'!#REF!="Alta",'Mapa final'!#REF!="Leve"),CONCATENATE("R4C",'Mapa final'!#REF!),"")</f>
        <v>#REF!</v>
      </c>
      <c r="P19" s="53" t="e">
        <f>IF(AND('Mapa final'!#REF!="Alta",'Mapa final'!#REF!="Menor"),CONCATENATE("R4C",'Mapa final'!#REF!),"")</f>
        <v>#REF!</v>
      </c>
      <c r="Q19" s="54" t="e">
        <f>IF(AND('Mapa final'!#REF!="Alta",'Mapa final'!#REF!="Menor"),CONCATENATE("R4C",'Mapa final'!#REF!),"")</f>
        <v>#REF!</v>
      </c>
      <c r="R19" s="54" t="e">
        <f>IF(AND('Mapa final'!#REF!="Alta",'Mapa final'!#REF!="Menor"),CONCATENATE("R4C",'Mapa final'!#REF!),"")</f>
        <v>#REF!</v>
      </c>
      <c r="S19" s="54" t="e">
        <f>IF(AND('Mapa final'!#REF!="Alta",'Mapa final'!#REF!="Menor"),CONCATENATE("R4C",'Mapa final'!#REF!),"")</f>
        <v>#REF!</v>
      </c>
      <c r="T19" s="54" t="e">
        <f>IF(AND('Mapa final'!#REF!="Alta",'Mapa final'!#REF!="Menor"),CONCATENATE("R4C",'Mapa final'!#REF!),"")</f>
        <v>#REF!</v>
      </c>
      <c r="U19" s="55" t="e">
        <f>IF(AND('Mapa final'!#REF!="Alta",'Mapa final'!#REF!="Menor"),CONCATENATE("R4C",'Mapa final'!#REF!),"")</f>
        <v>#REF!</v>
      </c>
      <c r="V19" s="38" t="e">
        <f>IF(AND('Mapa final'!#REF!="Alta",'Mapa final'!#REF!="Moderado"),CONCATENATE("R4C",'Mapa final'!#REF!),"")</f>
        <v>#REF!</v>
      </c>
      <c r="W19" s="39" t="e">
        <f>IF(AND('Mapa final'!#REF!="Alta",'Mapa final'!#REF!="Moderado"),CONCATENATE("R4C",'Mapa final'!#REF!),"")</f>
        <v>#REF!</v>
      </c>
      <c r="X19" s="39" t="e">
        <f>IF(AND('Mapa final'!#REF!="Alta",'Mapa final'!#REF!="Moderado"),CONCATENATE("R4C",'Mapa final'!#REF!),"")</f>
        <v>#REF!</v>
      </c>
      <c r="Y19" s="39" t="e">
        <f>IF(AND('Mapa final'!#REF!="Alta",'Mapa final'!#REF!="Moderado"),CONCATENATE("R4C",'Mapa final'!#REF!),"")</f>
        <v>#REF!</v>
      </c>
      <c r="Z19" s="39" t="e">
        <f>IF(AND('Mapa final'!#REF!="Alta",'Mapa final'!#REF!="Moderado"),CONCATENATE("R4C",'Mapa final'!#REF!),"")</f>
        <v>#REF!</v>
      </c>
      <c r="AA19" s="40" t="e">
        <f>IF(AND('Mapa final'!#REF!="Alta",'Mapa final'!#REF!="Moderado"),CONCATENATE("R4C",'Mapa final'!#REF!),"")</f>
        <v>#REF!</v>
      </c>
      <c r="AB19" s="38" t="e">
        <f>IF(AND('Mapa final'!#REF!="Alta",'Mapa final'!#REF!="Mayor"),CONCATENATE("R4C",'Mapa final'!#REF!),"")</f>
        <v>#REF!</v>
      </c>
      <c r="AC19" s="39" t="e">
        <f>IF(AND('Mapa final'!#REF!="Alta",'Mapa final'!#REF!="Mayor"),CONCATENATE("R4C",'Mapa final'!#REF!),"")</f>
        <v>#REF!</v>
      </c>
      <c r="AD19" s="39" t="e">
        <f>IF(AND('Mapa final'!#REF!="Alta",'Mapa final'!#REF!="Mayor"),CONCATENATE("R4C",'Mapa final'!#REF!),"")</f>
        <v>#REF!</v>
      </c>
      <c r="AE19" s="39" t="e">
        <f>IF(AND('Mapa final'!#REF!="Alta",'Mapa final'!#REF!="Mayor"),CONCATENATE("R4C",'Mapa final'!#REF!),"")</f>
        <v>#REF!</v>
      </c>
      <c r="AF19" s="39" t="e">
        <f>IF(AND('Mapa final'!#REF!="Alta",'Mapa final'!#REF!="Mayor"),CONCATENATE("R4C",'Mapa final'!#REF!),"")</f>
        <v>#REF!</v>
      </c>
      <c r="AG19" s="40" t="e">
        <f>IF(AND('Mapa final'!#REF!="Alta",'Mapa final'!#REF!="Mayor"),CONCATENATE("R4C",'Mapa final'!#REF!),"")</f>
        <v>#REF!</v>
      </c>
      <c r="AH19" s="41" t="e">
        <f>IF(AND('Mapa final'!#REF!="Alta",'Mapa final'!#REF!="Catastrófico"),CONCATENATE("R4C",'Mapa final'!#REF!),"")</f>
        <v>#REF!</v>
      </c>
      <c r="AI19" s="42" t="e">
        <f>IF(AND('Mapa final'!#REF!="Alta",'Mapa final'!#REF!="Catastrófico"),CONCATENATE("R4C",'Mapa final'!#REF!),"")</f>
        <v>#REF!</v>
      </c>
      <c r="AJ19" s="42" t="e">
        <f>IF(AND('Mapa final'!#REF!="Alta",'Mapa final'!#REF!="Catastrófico"),CONCATENATE("R4C",'Mapa final'!#REF!),"")</f>
        <v>#REF!</v>
      </c>
      <c r="AK19" s="42" t="e">
        <f>IF(AND('Mapa final'!#REF!="Alta",'Mapa final'!#REF!="Catastrófico"),CONCATENATE("R4C",'Mapa final'!#REF!),"")</f>
        <v>#REF!</v>
      </c>
      <c r="AL19" s="42" t="e">
        <f>IF(AND('Mapa final'!#REF!="Alta",'Mapa final'!#REF!="Catastrófico"),CONCATENATE("R4C",'Mapa final'!#REF!),"")</f>
        <v>#REF!</v>
      </c>
      <c r="AM19" s="43" t="e">
        <f>IF(AND('Mapa final'!#REF!="Alta",'Mapa final'!#REF!="Catastrófico"),CONCATENATE("R4C",'Mapa final'!#REF!),"")</f>
        <v>#REF!</v>
      </c>
      <c r="AN19" s="69"/>
      <c r="AO19" s="316"/>
      <c r="AP19" s="317"/>
      <c r="AQ19" s="317"/>
      <c r="AR19" s="317"/>
      <c r="AS19" s="317"/>
      <c r="AT19" s="318"/>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row>
    <row r="20" spans="1:76" ht="15" customHeight="1" x14ac:dyDescent="0.25">
      <c r="A20" s="69"/>
      <c r="B20" s="265"/>
      <c r="C20" s="265"/>
      <c r="D20" s="266"/>
      <c r="E20" s="306"/>
      <c r="F20" s="307"/>
      <c r="G20" s="307"/>
      <c r="H20" s="307"/>
      <c r="I20" s="307"/>
      <c r="J20" s="53" t="e">
        <f>IF(AND('Mapa final'!#REF!="Alta",'Mapa final'!#REF!="Leve"),CONCATENATE("R5C",'Mapa final'!#REF!),"")</f>
        <v>#REF!</v>
      </c>
      <c r="K20" s="54" t="e">
        <f>IF(AND('Mapa final'!#REF!="Alta",'Mapa final'!#REF!="Leve"),CONCATENATE("R5C",'Mapa final'!#REF!),"")</f>
        <v>#REF!</v>
      </c>
      <c r="L20" s="54" t="e">
        <f>IF(AND('Mapa final'!#REF!="Alta",'Mapa final'!#REF!="Leve"),CONCATENATE("R5C",'Mapa final'!#REF!),"")</f>
        <v>#REF!</v>
      </c>
      <c r="M20" s="54" t="e">
        <f>IF(AND('Mapa final'!#REF!="Alta",'Mapa final'!#REF!="Leve"),CONCATENATE("R5C",'Mapa final'!#REF!),"")</f>
        <v>#REF!</v>
      </c>
      <c r="N20" s="54" t="e">
        <f>IF(AND('Mapa final'!#REF!="Alta",'Mapa final'!#REF!="Leve"),CONCATENATE("R5C",'Mapa final'!#REF!),"")</f>
        <v>#REF!</v>
      </c>
      <c r="O20" s="55" t="e">
        <f>IF(AND('Mapa final'!#REF!="Alta",'Mapa final'!#REF!="Leve"),CONCATENATE("R5C",'Mapa final'!#REF!),"")</f>
        <v>#REF!</v>
      </c>
      <c r="P20" s="53" t="e">
        <f>IF(AND('Mapa final'!#REF!="Alta",'Mapa final'!#REF!="Menor"),CONCATENATE("R5C",'Mapa final'!#REF!),"")</f>
        <v>#REF!</v>
      </c>
      <c r="Q20" s="54" t="e">
        <f>IF(AND('Mapa final'!#REF!="Alta",'Mapa final'!#REF!="Menor"),CONCATENATE("R5C",'Mapa final'!#REF!),"")</f>
        <v>#REF!</v>
      </c>
      <c r="R20" s="54" t="e">
        <f>IF(AND('Mapa final'!#REF!="Alta",'Mapa final'!#REF!="Menor"),CONCATENATE("R5C",'Mapa final'!#REF!),"")</f>
        <v>#REF!</v>
      </c>
      <c r="S20" s="54" t="e">
        <f>IF(AND('Mapa final'!#REF!="Alta",'Mapa final'!#REF!="Menor"),CONCATENATE("R5C",'Mapa final'!#REF!),"")</f>
        <v>#REF!</v>
      </c>
      <c r="T20" s="54" t="e">
        <f>IF(AND('Mapa final'!#REF!="Alta",'Mapa final'!#REF!="Menor"),CONCATENATE("R5C",'Mapa final'!#REF!),"")</f>
        <v>#REF!</v>
      </c>
      <c r="U20" s="55" t="e">
        <f>IF(AND('Mapa final'!#REF!="Alta",'Mapa final'!#REF!="Menor"),CONCATENATE("R5C",'Mapa final'!#REF!),"")</f>
        <v>#REF!</v>
      </c>
      <c r="V20" s="38" t="e">
        <f>IF(AND('Mapa final'!#REF!="Alta",'Mapa final'!#REF!="Moderado"),CONCATENATE("R5C",'Mapa final'!#REF!),"")</f>
        <v>#REF!</v>
      </c>
      <c r="W20" s="39" t="e">
        <f>IF(AND('Mapa final'!#REF!="Alta",'Mapa final'!#REF!="Moderado"),CONCATENATE("R5C",'Mapa final'!#REF!),"")</f>
        <v>#REF!</v>
      </c>
      <c r="X20" s="39" t="e">
        <f>IF(AND('Mapa final'!#REF!="Alta",'Mapa final'!#REF!="Moderado"),CONCATENATE("R5C",'Mapa final'!#REF!),"")</f>
        <v>#REF!</v>
      </c>
      <c r="Y20" s="39" t="e">
        <f>IF(AND('Mapa final'!#REF!="Alta",'Mapa final'!#REF!="Moderado"),CONCATENATE("R5C",'Mapa final'!#REF!),"")</f>
        <v>#REF!</v>
      </c>
      <c r="Z20" s="39" t="e">
        <f>IF(AND('Mapa final'!#REF!="Alta",'Mapa final'!#REF!="Moderado"),CONCATENATE("R5C",'Mapa final'!#REF!),"")</f>
        <v>#REF!</v>
      </c>
      <c r="AA20" s="40" t="e">
        <f>IF(AND('Mapa final'!#REF!="Alta",'Mapa final'!#REF!="Moderado"),CONCATENATE("R5C",'Mapa final'!#REF!),"")</f>
        <v>#REF!</v>
      </c>
      <c r="AB20" s="38" t="e">
        <f>IF(AND('Mapa final'!#REF!="Alta",'Mapa final'!#REF!="Mayor"),CONCATENATE("R5C",'Mapa final'!#REF!),"")</f>
        <v>#REF!</v>
      </c>
      <c r="AC20" s="39" t="e">
        <f>IF(AND('Mapa final'!#REF!="Alta",'Mapa final'!#REF!="Mayor"),CONCATENATE("R5C",'Mapa final'!#REF!),"")</f>
        <v>#REF!</v>
      </c>
      <c r="AD20" s="39" t="e">
        <f>IF(AND('Mapa final'!#REF!="Alta",'Mapa final'!#REF!="Mayor"),CONCATENATE("R5C",'Mapa final'!#REF!),"")</f>
        <v>#REF!</v>
      </c>
      <c r="AE20" s="39" t="e">
        <f>IF(AND('Mapa final'!#REF!="Alta",'Mapa final'!#REF!="Mayor"),CONCATENATE("R5C",'Mapa final'!#REF!),"")</f>
        <v>#REF!</v>
      </c>
      <c r="AF20" s="39" t="e">
        <f>IF(AND('Mapa final'!#REF!="Alta",'Mapa final'!#REF!="Mayor"),CONCATENATE("R5C",'Mapa final'!#REF!),"")</f>
        <v>#REF!</v>
      </c>
      <c r="AG20" s="40" t="e">
        <f>IF(AND('Mapa final'!#REF!="Alta",'Mapa final'!#REF!="Mayor"),CONCATENATE("R5C",'Mapa final'!#REF!),"")</f>
        <v>#REF!</v>
      </c>
      <c r="AH20" s="41" t="e">
        <f>IF(AND('Mapa final'!#REF!="Alta",'Mapa final'!#REF!="Catastrófico"),CONCATENATE("R5C",'Mapa final'!#REF!),"")</f>
        <v>#REF!</v>
      </c>
      <c r="AI20" s="42" t="e">
        <f>IF(AND('Mapa final'!#REF!="Alta",'Mapa final'!#REF!="Catastrófico"),CONCATENATE("R5C",'Mapa final'!#REF!),"")</f>
        <v>#REF!</v>
      </c>
      <c r="AJ20" s="42" t="e">
        <f>IF(AND('Mapa final'!#REF!="Alta",'Mapa final'!#REF!="Catastrófico"),CONCATENATE("R5C",'Mapa final'!#REF!),"")</f>
        <v>#REF!</v>
      </c>
      <c r="AK20" s="42" t="e">
        <f>IF(AND('Mapa final'!#REF!="Alta",'Mapa final'!#REF!="Catastrófico"),CONCATENATE("R5C",'Mapa final'!#REF!),"")</f>
        <v>#REF!</v>
      </c>
      <c r="AL20" s="42" t="e">
        <f>IF(AND('Mapa final'!#REF!="Alta",'Mapa final'!#REF!="Catastrófico"),CONCATENATE("R5C",'Mapa final'!#REF!),"")</f>
        <v>#REF!</v>
      </c>
      <c r="AM20" s="43" t="e">
        <f>IF(AND('Mapa final'!#REF!="Alta",'Mapa final'!#REF!="Catastrófico"),CONCATENATE("R5C",'Mapa final'!#REF!),"")</f>
        <v>#REF!</v>
      </c>
      <c r="AN20" s="69"/>
      <c r="AO20" s="316"/>
      <c r="AP20" s="317"/>
      <c r="AQ20" s="317"/>
      <c r="AR20" s="317"/>
      <c r="AS20" s="317"/>
      <c r="AT20" s="318"/>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row>
    <row r="21" spans="1:76" ht="15" customHeight="1" x14ac:dyDescent="0.25">
      <c r="A21" s="69"/>
      <c r="B21" s="265"/>
      <c r="C21" s="265"/>
      <c r="D21" s="266"/>
      <c r="E21" s="306"/>
      <c r="F21" s="307"/>
      <c r="G21" s="307"/>
      <c r="H21" s="307"/>
      <c r="I21" s="307"/>
      <c r="J21" s="53" t="e">
        <f>IF(AND('Mapa final'!#REF!="Alta",'Mapa final'!#REF!="Leve"),CONCATENATE("R6C",'Mapa final'!#REF!),"")</f>
        <v>#REF!</v>
      </c>
      <c r="K21" s="54" t="e">
        <f>IF(AND('Mapa final'!#REF!="Alta",'Mapa final'!#REF!="Leve"),CONCATENATE("R6C",'Mapa final'!#REF!),"")</f>
        <v>#REF!</v>
      </c>
      <c r="L21" s="54" t="e">
        <f>IF(AND('Mapa final'!#REF!="Alta",'Mapa final'!#REF!="Leve"),CONCATENATE("R6C",'Mapa final'!#REF!),"")</f>
        <v>#REF!</v>
      </c>
      <c r="M21" s="54" t="e">
        <f>IF(AND('Mapa final'!#REF!="Alta",'Mapa final'!#REF!="Leve"),CONCATENATE("R6C",'Mapa final'!#REF!),"")</f>
        <v>#REF!</v>
      </c>
      <c r="N21" s="54" t="e">
        <f>IF(AND('Mapa final'!#REF!="Alta",'Mapa final'!#REF!="Leve"),CONCATENATE("R6C",'Mapa final'!#REF!),"")</f>
        <v>#REF!</v>
      </c>
      <c r="O21" s="55" t="e">
        <f>IF(AND('Mapa final'!#REF!="Alta",'Mapa final'!#REF!="Leve"),CONCATENATE("R6C",'Mapa final'!#REF!),"")</f>
        <v>#REF!</v>
      </c>
      <c r="P21" s="53" t="e">
        <f>IF(AND('Mapa final'!#REF!="Alta",'Mapa final'!#REF!="Menor"),CONCATENATE("R6C",'Mapa final'!#REF!),"")</f>
        <v>#REF!</v>
      </c>
      <c r="Q21" s="54" t="e">
        <f>IF(AND('Mapa final'!#REF!="Alta",'Mapa final'!#REF!="Menor"),CONCATENATE("R6C",'Mapa final'!#REF!),"")</f>
        <v>#REF!</v>
      </c>
      <c r="R21" s="54" t="e">
        <f>IF(AND('Mapa final'!#REF!="Alta",'Mapa final'!#REF!="Menor"),CONCATENATE("R6C",'Mapa final'!#REF!),"")</f>
        <v>#REF!</v>
      </c>
      <c r="S21" s="54" t="e">
        <f>IF(AND('Mapa final'!#REF!="Alta",'Mapa final'!#REF!="Menor"),CONCATENATE("R6C",'Mapa final'!#REF!),"")</f>
        <v>#REF!</v>
      </c>
      <c r="T21" s="54" t="e">
        <f>IF(AND('Mapa final'!#REF!="Alta",'Mapa final'!#REF!="Menor"),CONCATENATE("R6C",'Mapa final'!#REF!),"")</f>
        <v>#REF!</v>
      </c>
      <c r="U21" s="55" t="e">
        <f>IF(AND('Mapa final'!#REF!="Alta",'Mapa final'!#REF!="Menor"),CONCATENATE("R6C",'Mapa final'!#REF!),"")</f>
        <v>#REF!</v>
      </c>
      <c r="V21" s="38" t="e">
        <f>IF(AND('Mapa final'!#REF!="Alta",'Mapa final'!#REF!="Moderado"),CONCATENATE("R6C",'Mapa final'!#REF!),"")</f>
        <v>#REF!</v>
      </c>
      <c r="W21" s="39" t="e">
        <f>IF(AND('Mapa final'!#REF!="Alta",'Mapa final'!#REF!="Moderado"),CONCATENATE("R6C",'Mapa final'!#REF!),"")</f>
        <v>#REF!</v>
      </c>
      <c r="X21" s="39" t="e">
        <f>IF(AND('Mapa final'!#REF!="Alta",'Mapa final'!#REF!="Moderado"),CONCATENATE("R6C",'Mapa final'!#REF!),"")</f>
        <v>#REF!</v>
      </c>
      <c r="Y21" s="39" t="e">
        <f>IF(AND('Mapa final'!#REF!="Alta",'Mapa final'!#REF!="Moderado"),CONCATENATE("R6C",'Mapa final'!#REF!),"")</f>
        <v>#REF!</v>
      </c>
      <c r="Z21" s="39" t="e">
        <f>IF(AND('Mapa final'!#REF!="Alta",'Mapa final'!#REF!="Moderado"),CONCATENATE("R6C",'Mapa final'!#REF!),"")</f>
        <v>#REF!</v>
      </c>
      <c r="AA21" s="40" t="e">
        <f>IF(AND('Mapa final'!#REF!="Alta",'Mapa final'!#REF!="Moderado"),CONCATENATE("R6C",'Mapa final'!#REF!),"")</f>
        <v>#REF!</v>
      </c>
      <c r="AB21" s="38" t="e">
        <f>IF(AND('Mapa final'!#REF!="Alta",'Mapa final'!#REF!="Mayor"),CONCATENATE("R6C",'Mapa final'!#REF!),"")</f>
        <v>#REF!</v>
      </c>
      <c r="AC21" s="39" t="e">
        <f>IF(AND('Mapa final'!#REF!="Alta",'Mapa final'!#REF!="Mayor"),CONCATENATE("R6C",'Mapa final'!#REF!),"")</f>
        <v>#REF!</v>
      </c>
      <c r="AD21" s="39" t="e">
        <f>IF(AND('Mapa final'!#REF!="Alta",'Mapa final'!#REF!="Mayor"),CONCATENATE("R6C",'Mapa final'!#REF!),"")</f>
        <v>#REF!</v>
      </c>
      <c r="AE21" s="39" t="e">
        <f>IF(AND('Mapa final'!#REF!="Alta",'Mapa final'!#REF!="Mayor"),CONCATENATE("R6C",'Mapa final'!#REF!),"")</f>
        <v>#REF!</v>
      </c>
      <c r="AF21" s="39" t="e">
        <f>IF(AND('Mapa final'!#REF!="Alta",'Mapa final'!#REF!="Mayor"),CONCATENATE("R6C",'Mapa final'!#REF!),"")</f>
        <v>#REF!</v>
      </c>
      <c r="AG21" s="40" t="e">
        <f>IF(AND('Mapa final'!#REF!="Alta",'Mapa final'!#REF!="Mayor"),CONCATENATE("R6C",'Mapa final'!#REF!),"")</f>
        <v>#REF!</v>
      </c>
      <c r="AH21" s="41" t="e">
        <f>IF(AND('Mapa final'!#REF!="Alta",'Mapa final'!#REF!="Catastrófico"),CONCATENATE("R6C",'Mapa final'!#REF!),"")</f>
        <v>#REF!</v>
      </c>
      <c r="AI21" s="42" t="e">
        <f>IF(AND('Mapa final'!#REF!="Alta",'Mapa final'!#REF!="Catastrófico"),CONCATENATE("R6C",'Mapa final'!#REF!),"")</f>
        <v>#REF!</v>
      </c>
      <c r="AJ21" s="42" t="e">
        <f>IF(AND('Mapa final'!#REF!="Alta",'Mapa final'!#REF!="Catastrófico"),CONCATENATE("R6C",'Mapa final'!#REF!),"")</f>
        <v>#REF!</v>
      </c>
      <c r="AK21" s="42" t="e">
        <f>IF(AND('Mapa final'!#REF!="Alta",'Mapa final'!#REF!="Catastrófico"),CONCATENATE("R6C",'Mapa final'!#REF!),"")</f>
        <v>#REF!</v>
      </c>
      <c r="AL21" s="42" t="e">
        <f>IF(AND('Mapa final'!#REF!="Alta",'Mapa final'!#REF!="Catastrófico"),CONCATENATE("R6C",'Mapa final'!#REF!),"")</f>
        <v>#REF!</v>
      </c>
      <c r="AM21" s="43" t="e">
        <f>IF(AND('Mapa final'!#REF!="Alta",'Mapa final'!#REF!="Catastrófico"),CONCATENATE("R6C",'Mapa final'!#REF!),"")</f>
        <v>#REF!</v>
      </c>
      <c r="AN21" s="69"/>
      <c r="AO21" s="316"/>
      <c r="AP21" s="317"/>
      <c r="AQ21" s="317"/>
      <c r="AR21" s="317"/>
      <c r="AS21" s="317"/>
      <c r="AT21" s="318"/>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row>
    <row r="22" spans="1:76" ht="15" customHeight="1" x14ac:dyDescent="0.25">
      <c r="A22" s="69"/>
      <c r="B22" s="265"/>
      <c r="C22" s="265"/>
      <c r="D22" s="266"/>
      <c r="E22" s="306"/>
      <c r="F22" s="307"/>
      <c r="G22" s="307"/>
      <c r="H22" s="307"/>
      <c r="I22" s="307"/>
      <c r="J22" s="53" t="e">
        <f>IF(AND('Mapa final'!#REF!="Alta",'Mapa final'!#REF!="Leve"),CONCATENATE("R7C",'Mapa final'!#REF!),"")</f>
        <v>#REF!</v>
      </c>
      <c r="K22" s="54" t="e">
        <f>IF(AND('Mapa final'!#REF!="Alta",'Mapa final'!#REF!="Leve"),CONCATENATE("R7C",'Mapa final'!#REF!),"")</f>
        <v>#REF!</v>
      </c>
      <c r="L22" s="54" t="e">
        <f>IF(AND('Mapa final'!#REF!="Alta",'Mapa final'!#REF!="Leve"),CONCATENATE("R7C",'Mapa final'!#REF!),"")</f>
        <v>#REF!</v>
      </c>
      <c r="M22" s="54" t="e">
        <f>IF(AND('Mapa final'!#REF!="Alta",'Mapa final'!#REF!="Leve"),CONCATENATE("R7C",'Mapa final'!#REF!),"")</f>
        <v>#REF!</v>
      </c>
      <c r="N22" s="54" t="e">
        <f>IF(AND('Mapa final'!#REF!="Alta",'Mapa final'!#REF!="Leve"),CONCATENATE("R7C",'Mapa final'!#REF!),"")</f>
        <v>#REF!</v>
      </c>
      <c r="O22" s="55" t="e">
        <f>IF(AND('Mapa final'!#REF!="Alta",'Mapa final'!#REF!="Leve"),CONCATENATE("R7C",'Mapa final'!#REF!),"")</f>
        <v>#REF!</v>
      </c>
      <c r="P22" s="53" t="e">
        <f>IF(AND('Mapa final'!#REF!="Alta",'Mapa final'!#REF!="Menor"),CONCATENATE("R7C",'Mapa final'!#REF!),"")</f>
        <v>#REF!</v>
      </c>
      <c r="Q22" s="54" t="e">
        <f>IF(AND('Mapa final'!#REF!="Alta",'Mapa final'!#REF!="Menor"),CONCATENATE("R7C",'Mapa final'!#REF!),"")</f>
        <v>#REF!</v>
      </c>
      <c r="R22" s="54" t="e">
        <f>IF(AND('Mapa final'!#REF!="Alta",'Mapa final'!#REF!="Menor"),CONCATENATE("R7C",'Mapa final'!#REF!),"")</f>
        <v>#REF!</v>
      </c>
      <c r="S22" s="54" t="e">
        <f>IF(AND('Mapa final'!#REF!="Alta",'Mapa final'!#REF!="Menor"),CONCATENATE("R7C",'Mapa final'!#REF!),"")</f>
        <v>#REF!</v>
      </c>
      <c r="T22" s="54" t="e">
        <f>IF(AND('Mapa final'!#REF!="Alta",'Mapa final'!#REF!="Menor"),CONCATENATE("R7C",'Mapa final'!#REF!),"")</f>
        <v>#REF!</v>
      </c>
      <c r="U22" s="55" t="e">
        <f>IF(AND('Mapa final'!#REF!="Alta",'Mapa final'!#REF!="Menor"),CONCATENATE("R7C",'Mapa final'!#REF!),"")</f>
        <v>#REF!</v>
      </c>
      <c r="V22" s="38" t="e">
        <f>IF(AND('Mapa final'!#REF!="Alta",'Mapa final'!#REF!="Moderado"),CONCATENATE("R7C",'Mapa final'!#REF!),"")</f>
        <v>#REF!</v>
      </c>
      <c r="W22" s="39" t="e">
        <f>IF(AND('Mapa final'!#REF!="Alta",'Mapa final'!#REF!="Moderado"),CONCATENATE("R7C",'Mapa final'!#REF!),"")</f>
        <v>#REF!</v>
      </c>
      <c r="X22" s="39" t="e">
        <f>IF(AND('Mapa final'!#REF!="Alta",'Mapa final'!#REF!="Moderado"),CONCATENATE("R7C",'Mapa final'!#REF!),"")</f>
        <v>#REF!</v>
      </c>
      <c r="Y22" s="39" t="e">
        <f>IF(AND('Mapa final'!#REF!="Alta",'Mapa final'!#REF!="Moderado"),CONCATENATE("R7C",'Mapa final'!#REF!),"")</f>
        <v>#REF!</v>
      </c>
      <c r="Z22" s="39" t="e">
        <f>IF(AND('Mapa final'!#REF!="Alta",'Mapa final'!#REF!="Moderado"),CONCATENATE("R7C",'Mapa final'!#REF!),"")</f>
        <v>#REF!</v>
      </c>
      <c r="AA22" s="40" t="e">
        <f>IF(AND('Mapa final'!#REF!="Alta",'Mapa final'!#REF!="Moderado"),CONCATENATE("R7C",'Mapa final'!#REF!),"")</f>
        <v>#REF!</v>
      </c>
      <c r="AB22" s="38" t="e">
        <f>IF(AND('Mapa final'!#REF!="Alta",'Mapa final'!#REF!="Mayor"),CONCATENATE("R7C",'Mapa final'!#REF!),"")</f>
        <v>#REF!</v>
      </c>
      <c r="AC22" s="39" t="e">
        <f>IF(AND('Mapa final'!#REF!="Alta",'Mapa final'!#REF!="Mayor"),CONCATENATE("R7C",'Mapa final'!#REF!),"")</f>
        <v>#REF!</v>
      </c>
      <c r="AD22" s="39" t="e">
        <f>IF(AND('Mapa final'!#REF!="Alta",'Mapa final'!#REF!="Mayor"),CONCATENATE("R7C",'Mapa final'!#REF!),"")</f>
        <v>#REF!</v>
      </c>
      <c r="AE22" s="39" t="e">
        <f>IF(AND('Mapa final'!#REF!="Alta",'Mapa final'!#REF!="Mayor"),CONCATENATE("R7C",'Mapa final'!#REF!),"")</f>
        <v>#REF!</v>
      </c>
      <c r="AF22" s="39" t="e">
        <f>IF(AND('Mapa final'!#REF!="Alta",'Mapa final'!#REF!="Mayor"),CONCATENATE("R7C",'Mapa final'!#REF!),"")</f>
        <v>#REF!</v>
      </c>
      <c r="AG22" s="40" t="e">
        <f>IF(AND('Mapa final'!#REF!="Alta",'Mapa final'!#REF!="Mayor"),CONCATENATE("R7C",'Mapa final'!#REF!),"")</f>
        <v>#REF!</v>
      </c>
      <c r="AH22" s="41" t="e">
        <f>IF(AND('Mapa final'!#REF!="Alta",'Mapa final'!#REF!="Catastrófico"),CONCATENATE("R7C",'Mapa final'!#REF!),"")</f>
        <v>#REF!</v>
      </c>
      <c r="AI22" s="42" t="e">
        <f>IF(AND('Mapa final'!#REF!="Alta",'Mapa final'!#REF!="Catastrófico"),CONCATENATE("R7C",'Mapa final'!#REF!),"")</f>
        <v>#REF!</v>
      </c>
      <c r="AJ22" s="42" t="e">
        <f>IF(AND('Mapa final'!#REF!="Alta",'Mapa final'!#REF!="Catastrófico"),CONCATENATE("R7C",'Mapa final'!#REF!),"")</f>
        <v>#REF!</v>
      </c>
      <c r="AK22" s="42" t="e">
        <f>IF(AND('Mapa final'!#REF!="Alta",'Mapa final'!#REF!="Catastrófico"),CONCATENATE("R7C",'Mapa final'!#REF!),"")</f>
        <v>#REF!</v>
      </c>
      <c r="AL22" s="42" t="e">
        <f>IF(AND('Mapa final'!#REF!="Alta",'Mapa final'!#REF!="Catastrófico"),CONCATENATE("R7C",'Mapa final'!#REF!),"")</f>
        <v>#REF!</v>
      </c>
      <c r="AM22" s="43" t="e">
        <f>IF(AND('Mapa final'!#REF!="Alta",'Mapa final'!#REF!="Catastrófico"),CONCATENATE("R7C",'Mapa final'!#REF!),"")</f>
        <v>#REF!</v>
      </c>
      <c r="AN22" s="69"/>
      <c r="AO22" s="316"/>
      <c r="AP22" s="317"/>
      <c r="AQ22" s="317"/>
      <c r="AR22" s="317"/>
      <c r="AS22" s="317"/>
      <c r="AT22" s="318"/>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row>
    <row r="23" spans="1:76" ht="15" customHeight="1" x14ac:dyDescent="0.25">
      <c r="A23" s="69"/>
      <c r="B23" s="265"/>
      <c r="C23" s="265"/>
      <c r="D23" s="266"/>
      <c r="E23" s="306"/>
      <c r="F23" s="307"/>
      <c r="G23" s="307"/>
      <c r="H23" s="307"/>
      <c r="I23" s="307"/>
      <c r="J23" s="53" t="e">
        <f>IF(AND('Mapa final'!#REF!="Alta",'Mapa final'!#REF!="Leve"),CONCATENATE("R8C",'Mapa final'!#REF!),"")</f>
        <v>#REF!</v>
      </c>
      <c r="K23" s="54" t="e">
        <f>IF(AND('Mapa final'!#REF!="Alta",'Mapa final'!#REF!="Leve"),CONCATENATE("R8C",'Mapa final'!#REF!),"")</f>
        <v>#REF!</v>
      </c>
      <c r="L23" s="54" t="e">
        <f>IF(AND('Mapa final'!#REF!="Alta",'Mapa final'!#REF!="Leve"),CONCATENATE("R8C",'Mapa final'!#REF!),"")</f>
        <v>#REF!</v>
      </c>
      <c r="M23" s="54" t="e">
        <f>IF(AND('Mapa final'!#REF!="Alta",'Mapa final'!#REF!="Leve"),CONCATENATE("R8C",'Mapa final'!#REF!),"")</f>
        <v>#REF!</v>
      </c>
      <c r="N23" s="54" t="e">
        <f>IF(AND('Mapa final'!#REF!="Alta",'Mapa final'!#REF!="Leve"),CONCATENATE("R8C",'Mapa final'!#REF!),"")</f>
        <v>#REF!</v>
      </c>
      <c r="O23" s="55" t="e">
        <f>IF(AND('Mapa final'!#REF!="Alta",'Mapa final'!#REF!="Leve"),CONCATENATE("R8C",'Mapa final'!#REF!),"")</f>
        <v>#REF!</v>
      </c>
      <c r="P23" s="53" t="e">
        <f>IF(AND('Mapa final'!#REF!="Alta",'Mapa final'!#REF!="Menor"),CONCATENATE("R8C",'Mapa final'!#REF!),"")</f>
        <v>#REF!</v>
      </c>
      <c r="Q23" s="54" t="e">
        <f>IF(AND('Mapa final'!#REF!="Alta",'Mapa final'!#REF!="Menor"),CONCATENATE("R8C",'Mapa final'!#REF!),"")</f>
        <v>#REF!</v>
      </c>
      <c r="R23" s="54" t="e">
        <f>IF(AND('Mapa final'!#REF!="Alta",'Mapa final'!#REF!="Menor"),CONCATENATE("R8C",'Mapa final'!#REF!),"")</f>
        <v>#REF!</v>
      </c>
      <c r="S23" s="54" t="e">
        <f>IF(AND('Mapa final'!#REF!="Alta",'Mapa final'!#REF!="Menor"),CONCATENATE("R8C",'Mapa final'!#REF!),"")</f>
        <v>#REF!</v>
      </c>
      <c r="T23" s="54" t="e">
        <f>IF(AND('Mapa final'!#REF!="Alta",'Mapa final'!#REF!="Menor"),CONCATENATE("R8C",'Mapa final'!#REF!),"")</f>
        <v>#REF!</v>
      </c>
      <c r="U23" s="55" t="e">
        <f>IF(AND('Mapa final'!#REF!="Alta",'Mapa final'!#REF!="Menor"),CONCATENATE("R8C",'Mapa final'!#REF!),"")</f>
        <v>#REF!</v>
      </c>
      <c r="V23" s="38" t="e">
        <f>IF(AND('Mapa final'!#REF!="Alta",'Mapa final'!#REF!="Moderado"),CONCATENATE("R8C",'Mapa final'!#REF!),"")</f>
        <v>#REF!</v>
      </c>
      <c r="W23" s="39" t="e">
        <f>IF(AND('Mapa final'!#REF!="Alta",'Mapa final'!#REF!="Moderado"),CONCATENATE("R8C",'Mapa final'!#REF!),"")</f>
        <v>#REF!</v>
      </c>
      <c r="X23" s="39" t="e">
        <f>IF(AND('Mapa final'!#REF!="Alta",'Mapa final'!#REF!="Moderado"),CONCATENATE("R8C",'Mapa final'!#REF!),"")</f>
        <v>#REF!</v>
      </c>
      <c r="Y23" s="39" t="e">
        <f>IF(AND('Mapa final'!#REF!="Alta",'Mapa final'!#REF!="Moderado"),CONCATENATE("R8C",'Mapa final'!#REF!),"")</f>
        <v>#REF!</v>
      </c>
      <c r="Z23" s="39" t="e">
        <f>IF(AND('Mapa final'!#REF!="Alta",'Mapa final'!#REF!="Moderado"),CONCATENATE("R8C",'Mapa final'!#REF!),"")</f>
        <v>#REF!</v>
      </c>
      <c r="AA23" s="40" t="e">
        <f>IF(AND('Mapa final'!#REF!="Alta",'Mapa final'!#REF!="Moderado"),CONCATENATE("R8C",'Mapa final'!#REF!),"")</f>
        <v>#REF!</v>
      </c>
      <c r="AB23" s="38" t="e">
        <f>IF(AND('Mapa final'!#REF!="Alta",'Mapa final'!#REF!="Mayor"),CONCATENATE("R8C",'Mapa final'!#REF!),"")</f>
        <v>#REF!</v>
      </c>
      <c r="AC23" s="39" t="e">
        <f>IF(AND('Mapa final'!#REF!="Alta",'Mapa final'!#REF!="Mayor"),CONCATENATE("R8C",'Mapa final'!#REF!),"")</f>
        <v>#REF!</v>
      </c>
      <c r="AD23" s="39" t="e">
        <f>IF(AND('Mapa final'!#REF!="Alta",'Mapa final'!#REF!="Mayor"),CONCATENATE("R8C",'Mapa final'!#REF!),"")</f>
        <v>#REF!</v>
      </c>
      <c r="AE23" s="39" t="e">
        <f>IF(AND('Mapa final'!#REF!="Alta",'Mapa final'!#REF!="Mayor"),CONCATENATE("R8C",'Mapa final'!#REF!),"")</f>
        <v>#REF!</v>
      </c>
      <c r="AF23" s="39" t="e">
        <f>IF(AND('Mapa final'!#REF!="Alta",'Mapa final'!#REF!="Mayor"),CONCATENATE("R8C",'Mapa final'!#REF!),"")</f>
        <v>#REF!</v>
      </c>
      <c r="AG23" s="40" t="e">
        <f>IF(AND('Mapa final'!#REF!="Alta",'Mapa final'!#REF!="Mayor"),CONCATENATE("R8C",'Mapa final'!#REF!),"")</f>
        <v>#REF!</v>
      </c>
      <c r="AH23" s="41" t="e">
        <f>IF(AND('Mapa final'!#REF!="Alta",'Mapa final'!#REF!="Catastrófico"),CONCATENATE("R8C",'Mapa final'!#REF!),"")</f>
        <v>#REF!</v>
      </c>
      <c r="AI23" s="42" t="e">
        <f>IF(AND('Mapa final'!#REF!="Alta",'Mapa final'!#REF!="Catastrófico"),CONCATENATE("R8C",'Mapa final'!#REF!),"")</f>
        <v>#REF!</v>
      </c>
      <c r="AJ23" s="42" t="e">
        <f>IF(AND('Mapa final'!#REF!="Alta",'Mapa final'!#REF!="Catastrófico"),CONCATENATE("R8C",'Mapa final'!#REF!),"")</f>
        <v>#REF!</v>
      </c>
      <c r="AK23" s="42" t="e">
        <f>IF(AND('Mapa final'!#REF!="Alta",'Mapa final'!#REF!="Catastrófico"),CONCATENATE("R8C",'Mapa final'!#REF!),"")</f>
        <v>#REF!</v>
      </c>
      <c r="AL23" s="42" t="e">
        <f>IF(AND('Mapa final'!#REF!="Alta",'Mapa final'!#REF!="Catastrófico"),CONCATENATE("R8C",'Mapa final'!#REF!),"")</f>
        <v>#REF!</v>
      </c>
      <c r="AM23" s="43" t="e">
        <f>IF(AND('Mapa final'!#REF!="Alta",'Mapa final'!#REF!="Catastrófico"),CONCATENATE("R8C",'Mapa final'!#REF!),"")</f>
        <v>#REF!</v>
      </c>
      <c r="AN23" s="69"/>
      <c r="AO23" s="316"/>
      <c r="AP23" s="317"/>
      <c r="AQ23" s="317"/>
      <c r="AR23" s="317"/>
      <c r="AS23" s="317"/>
      <c r="AT23" s="318"/>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row>
    <row r="24" spans="1:76" ht="15" customHeight="1" x14ac:dyDescent="0.25">
      <c r="A24" s="69"/>
      <c r="B24" s="265"/>
      <c r="C24" s="265"/>
      <c r="D24" s="266"/>
      <c r="E24" s="306"/>
      <c r="F24" s="307"/>
      <c r="G24" s="307"/>
      <c r="H24" s="307"/>
      <c r="I24" s="307"/>
      <c r="J24" s="53" t="e">
        <f>IF(AND('Mapa final'!#REF!="Alta",'Mapa final'!#REF!="Leve"),CONCATENATE("R9C",'Mapa final'!#REF!),"")</f>
        <v>#REF!</v>
      </c>
      <c r="K24" s="54" t="e">
        <f>IF(AND('Mapa final'!#REF!="Alta",'Mapa final'!#REF!="Leve"),CONCATENATE("R9C",'Mapa final'!#REF!),"")</f>
        <v>#REF!</v>
      </c>
      <c r="L24" s="54" t="e">
        <f>IF(AND('Mapa final'!#REF!="Alta",'Mapa final'!#REF!="Leve"),CONCATENATE("R9C",'Mapa final'!#REF!),"")</f>
        <v>#REF!</v>
      </c>
      <c r="M24" s="54" t="e">
        <f>IF(AND('Mapa final'!#REF!="Alta",'Mapa final'!#REF!="Leve"),CONCATENATE("R9C",'Mapa final'!#REF!),"")</f>
        <v>#REF!</v>
      </c>
      <c r="N24" s="54" t="e">
        <f>IF(AND('Mapa final'!#REF!="Alta",'Mapa final'!#REF!="Leve"),CONCATENATE("R9C",'Mapa final'!#REF!),"")</f>
        <v>#REF!</v>
      </c>
      <c r="O24" s="55" t="e">
        <f>IF(AND('Mapa final'!#REF!="Alta",'Mapa final'!#REF!="Leve"),CONCATENATE("R9C",'Mapa final'!#REF!),"")</f>
        <v>#REF!</v>
      </c>
      <c r="P24" s="53" t="e">
        <f>IF(AND('Mapa final'!#REF!="Alta",'Mapa final'!#REF!="Menor"),CONCATENATE("R9C",'Mapa final'!#REF!),"")</f>
        <v>#REF!</v>
      </c>
      <c r="Q24" s="54" t="e">
        <f>IF(AND('Mapa final'!#REF!="Alta",'Mapa final'!#REF!="Menor"),CONCATENATE("R9C",'Mapa final'!#REF!),"")</f>
        <v>#REF!</v>
      </c>
      <c r="R24" s="54" t="e">
        <f>IF(AND('Mapa final'!#REF!="Alta",'Mapa final'!#REF!="Menor"),CONCATENATE("R9C",'Mapa final'!#REF!),"")</f>
        <v>#REF!</v>
      </c>
      <c r="S24" s="54" t="e">
        <f>IF(AND('Mapa final'!#REF!="Alta",'Mapa final'!#REF!="Menor"),CONCATENATE("R9C",'Mapa final'!#REF!),"")</f>
        <v>#REF!</v>
      </c>
      <c r="T24" s="54" t="e">
        <f>IF(AND('Mapa final'!#REF!="Alta",'Mapa final'!#REF!="Menor"),CONCATENATE("R9C",'Mapa final'!#REF!),"")</f>
        <v>#REF!</v>
      </c>
      <c r="U24" s="55" t="e">
        <f>IF(AND('Mapa final'!#REF!="Alta",'Mapa final'!#REF!="Menor"),CONCATENATE("R9C",'Mapa final'!#REF!),"")</f>
        <v>#REF!</v>
      </c>
      <c r="V24" s="38" t="e">
        <f>IF(AND('Mapa final'!#REF!="Alta",'Mapa final'!#REF!="Moderado"),CONCATENATE("R9C",'Mapa final'!#REF!),"")</f>
        <v>#REF!</v>
      </c>
      <c r="W24" s="39" t="e">
        <f>IF(AND('Mapa final'!#REF!="Alta",'Mapa final'!#REF!="Moderado"),CONCATENATE("R9C",'Mapa final'!#REF!),"")</f>
        <v>#REF!</v>
      </c>
      <c r="X24" s="39" t="e">
        <f>IF(AND('Mapa final'!#REF!="Alta",'Mapa final'!#REF!="Moderado"),CONCATENATE("R9C",'Mapa final'!#REF!),"")</f>
        <v>#REF!</v>
      </c>
      <c r="Y24" s="39" t="e">
        <f>IF(AND('Mapa final'!#REF!="Alta",'Mapa final'!#REF!="Moderado"),CONCATENATE("R9C",'Mapa final'!#REF!),"")</f>
        <v>#REF!</v>
      </c>
      <c r="Z24" s="39" t="e">
        <f>IF(AND('Mapa final'!#REF!="Alta",'Mapa final'!#REF!="Moderado"),CONCATENATE("R9C",'Mapa final'!#REF!),"")</f>
        <v>#REF!</v>
      </c>
      <c r="AA24" s="40" t="e">
        <f>IF(AND('Mapa final'!#REF!="Alta",'Mapa final'!#REF!="Moderado"),CONCATENATE("R9C",'Mapa final'!#REF!),"")</f>
        <v>#REF!</v>
      </c>
      <c r="AB24" s="38" t="e">
        <f>IF(AND('Mapa final'!#REF!="Alta",'Mapa final'!#REF!="Mayor"),CONCATENATE("R9C",'Mapa final'!#REF!),"")</f>
        <v>#REF!</v>
      </c>
      <c r="AC24" s="39" t="e">
        <f>IF(AND('Mapa final'!#REF!="Alta",'Mapa final'!#REF!="Mayor"),CONCATENATE("R9C",'Mapa final'!#REF!),"")</f>
        <v>#REF!</v>
      </c>
      <c r="AD24" s="39" t="e">
        <f>IF(AND('Mapa final'!#REF!="Alta",'Mapa final'!#REF!="Mayor"),CONCATENATE("R9C",'Mapa final'!#REF!),"")</f>
        <v>#REF!</v>
      </c>
      <c r="AE24" s="39" t="e">
        <f>IF(AND('Mapa final'!#REF!="Alta",'Mapa final'!#REF!="Mayor"),CONCATENATE("R9C",'Mapa final'!#REF!),"")</f>
        <v>#REF!</v>
      </c>
      <c r="AF24" s="39" t="e">
        <f>IF(AND('Mapa final'!#REF!="Alta",'Mapa final'!#REF!="Mayor"),CONCATENATE("R9C",'Mapa final'!#REF!),"")</f>
        <v>#REF!</v>
      </c>
      <c r="AG24" s="40" t="e">
        <f>IF(AND('Mapa final'!#REF!="Alta",'Mapa final'!#REF!="Mayor"),CONCATENATE("R9C",'Mapa final'!#REF!),"")</f>
        <v>#REF!</v>
      </c>
      <c r="AH24" s="41" t="e">
        <f>IF(AND('Mapa final'!#REF!="Alta",'Mapa final'!#REF!="Catastrófico"),CONCATENATE("R9C",'Mapa final'!#REF!),"")</f>
        <v>#REF!</v>
      </c>
      <c r="AI24" s="42" t="e">
        <f>IF(AND('Mapa final'!#REF!="Alta",'Mapa final'!#REF!="Catastrófico"),CONCATENATE("R9C",'Mapa final'!#REF!),"")</f>
        <v>#REF!</v>
      </c>
      <c r="AJ24" s="42" t="e">
        <f>IF(AND('Mapa final'!#REF!="Alta",'Mapa final'!#REF!="Catastrófico"),CONCATENATE("R9C",'Mapa final'!#REF!),"")</f>
        <v>#REF!</v>
      </c>
      <c r="AK24" s="42" t="e">
        <f>IF(AND('Mapa final'!#REF!="Alta",'Mapa final'!#REF!="Catastrófico"),CONCATENATE("R9C",'Mapa final'!#REF!),"")</f>
        <v>#REF!</v>
      </c>
      <c r="AL24" s="42" t="e">
        <f>IF(AND('Mapa final'!#REF!="Alta",'Mapa final'!#REF!="Catastrófico"),CONCATENATE("R9C",'Mapa final'!#REF!),"")</f>
        <v>#REF!</v>
      </c>
      <c r="AM24" s="43" t="e">
        <f>IF(AND('Mapa final'!#REF!="Alta",'Mapa final'!#REF!="Catastrófico"),CONCATENATE("R9C",'Mapa final'!#REF!),"")</f>
        <v>#REF!</v>
      </c>
      <c r="AN24" s="69"/>
      <c r="AO24" s="316"/>
      <c r="AP24" s="317"/>
      <c r="AQ24" s="317"/>
      <c r="AR24" s="317"/>
      <c r="AS24" s="317"/>
      <c r="AT24" s="318"/>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row>
    <row r="25" spans="1:76" ht="15.75" customHeight="1" thickBot="1" x14ac:dyDescent="0.3">
      <c r="A25" s="69"/>
      <c r="B25" s="265"/>
      <c r="C25" s="265"/>
      <c r="D25" s="266"/>
      <c r="E25" s="309"/>
      <c r="F25" s="310"/>
      <c r="G25" s="310"/>
      <c r="H25" s="310"/>
      <c r="I25" s="310"/>
      <c r="J25" s="56" t="e">
        <f>IF(AND('Mapa final'!#REF!="Alta",'Mapa final'!#REF!="Leve"),CONCATENATE("R10C",'Mapa final'!#REF!),"")</f>
        <v>#REF!</v>
      </c>
      <c r="K25" s="57" t="e">
        <f>IF(AND('Mapa final'!#REF!="Alta",'Mapa final'!#REF!="Leve"),CONCATENATE("R10C",'Mapa final'!#REF!),"")</f>
        <v>#REF!</v>
      </c>
      <c r="L25" s="57" t="e">
        <f>IF(AND('Mapa final'!#REF!="Alta",'Mapa final'!#REF!="Leve"),CONCATENATE("R10C",'Mapa final'!#REF!),"")</f>
        <v>#REF!</v>
      </c>
      <c r="M25" s="57" t="e">
        <f>IF(AND('Mapa final'!#REF!="Alta",'Mapa final'!#REF!="Leve"),CONCATENATE("R10C",'Mapa final'!#REF!),"")</f>
        <v>#REF!</v>
      </c>
      <c r="N25" s="57" t="e">
        <f>IF(AND('Mapa final'!#REF!="Alta",'Mapa final'!#REF!="Leve"),CONCATENATE("R10C",'Mapa final'!#REF!),"")</f>
        <v>#REF!</v>
      </c>
      <c r="O25" s="58" t="e">
        <f>IF(AND('Mapa final'!#REF!="Alta",'Mapa final'!#REF!="Leve"),CONCATENATE("R10C",'Mapa final'!#REF!),"")</f>
        <v>#REF!</v>
      </c>
      <c r="P25" s="56" t="e">
        <f>IF(AND('Mapa final'!#REF!="Alta",'Mapa final'!#REF!="Menor"),CONCATENATE("R10C",'Mapa final'!#REF!),"")</f>
        <v>#REF!</v>
      </c>
      <c r="Q25" s="57" t="e">
        <f>IF(AND('Mapa final'!#REF!="Alta",'Mapa final'!#REF!="Menor"),CONCATENATE("R10C",'Mapa final'!#REF!),"")</f>
        <v>#REF!</v>
      </c>
      <c r="R25" s="57" t="e">
        <f>IF(AND('Mapa final'!#REF!="Alta",'Mapa final'!#REF!="Menor"),CONCATENATE("R10C",'Mapa final'!#REF!),"")</f>
        <v>#REF!</v>
      </c>
      <c r="S25" s="57" t="e">
        <f>IF(AND('Mapa final'!#REF!="Alta",'Mapa final'!#REF!="Menor"),CONCATENATE("R10C",'Mapa final'!#REF!),"")</f>
        <v>#REF!</v>
      </c>
      <c r="T25" s="57" t="e">
        <f>IF(AND('Mapa final'!#REF!="Alta",'Mapa final'!#REF!="Menor"),CONCATENATE("R10C",'Mapa final'!#REF!),"")</f>
        <v>#REF!</v>
      </c>
      <c r="U25" s="58" t="e">
        <f>IF(AND('Mapa final'!#REF!="Alta",'Mapa final'!#REF!="Menor"),CONCATENATE("R10C",'Mapa final'!#REF!),"")</f>
        <v>#REF!</v>
      </c>
      <c r="V25" s="44" t="e">
        <f>IF(AND('Mapa final'!#REF!="Alta",'Mapa final'!#REF!="Moderado"),CONCATENATE("R10C",'Mapa final'!#REF!),"")</f>
        <v>#REF!</v>
      </c>
      <c r="W25" s="45" t="e">
        <f>IF(AND('Mapa final'!#REF!="Alta",'Mapa final'!#REF!="Moderado"),CONCATENATE("R10C",'Mapa final'!#REF!),"")</f>
        <v>#REF!</v>
      </c>
      <c r="X25" s="45" t="e">
        <f>IF(AND('Mapa final'!#REF!="Alta",'Mapa final'!#REF!="Moderado"),CONCATENATE("R10C",'Mapa final'!#REF!),"")</f>
        <v>#REF!</v>
      </c>
      <c r="Y25" s="45" t="e">
        <f>IF(AND('Mapa final'!#REF!="Alta",'Mapa final'!#REF!="Moderado"),CONCATENATE("R10C",'Mapa final'!#REF!),"")</f>
        <v>#REF!</v>
      </c>
      <c r="Z25" s="45" t="e">
        <f>IF(AND('Mapa final'!#REF!="Alta",'Mapa final'!#REF!="Moderado"),CONCATENATE("R10C",'Mapa final'!#REF!),"")</f>
        <v>#REF!</v>
      </c>
      <c r="AA25" s="46" t="e">
        <f>IF(AND('Mapa final'!#REF!="Alta",'Mapa final'!#REF!="Moderado"),CONCATENATE("R10C",'Mapa final'!#REF!),"")</f>
        <v>#REF!</v>
      </c>
      <c r="AB25" s="44" t="e">
        <f>IF(AND('Mapa final'!#REF!="Alta",'Mapa final'!#REF!="Mayor"),CONCATENATE("R10C",'Mapa final'!#REF!),"")</f>
        <v>#REF!</v>
      </c>
      <c r="AC25" s="45" t="e">
        <f>IF(AND('Mapa final'!#REF!="Alta",'Mapa final'!#REF!="Mayor"),CONCATENATE("R10C",'Mapa final'!#REF!),"")</f>
        <v>#REF!</v>
      </c>
      <c r="AD25" s="45" t="e">
        <f>IF(AND('Mapa final'!#REF!="Alta",'Mapa final'!#REF!="Mayor"),CONCATENATE("R10C",'Mapa final'!#REF!),"")</f>
        <v>#REF!</v>
      </c>
      <c r="AE25" s="45" t="e">
        <f>IF(AND('Mapa final'!#REF!="Alta",'Mapa final'!#REF!="Mayor"),CONCATENATE("R10C",'Mapa final'!#REF!),"")</f>
        <v>#REF!</v>
      </c>
      <c r="AF25" s="45" t="e">
        <f>IF(AND('Mapa final'!#REF!="Alta",'Mapa final'!#REF!="Mayor"),CONCATENATE("R10C",'Mapa final'!#REF!),"")</f>
        <v>#REF!</v>
      </c>
      <c r="AG25" s="46" t="e">
        <f>IF(AND('Mapa final'!#REF!="Alta",'Mapa final'!#REF!="Mayor"),CONCATENATE("R10C",'Mapa final'!#REF!),"")</f>
        <v>#REF!</v>
      </c>
      <c r="AH25" s="47" t="e">
        <f>IF(AND('Mapa final'!#REF!="Alta",'Mapa final'!#REF!="Catastrófico"),CONCATENATE("R10C",'Mapa final'!#REF!),"")</f>
        <v>#REF!</v>
      </c>
      <c r="AI25" s="48" t="e">
        <f>IF(AND('Mapa final'!#REF!="Alta",'Mapa final'!#REF!="Catastrófico"),CONCATENATE("R10C",'Mapa final'!#REF!),"")</f>
        <v>#REF!</v>
      </c>
      <c r="AJ25" s="48" t="e">
        <f>IF(AND('Mapa final'!#REF!="Alta",'Mapa final'!#REF!="Catastrófico"),CONCATENATE("R10C",'Mapa final'!#REF!),"")</f>
        <v>#REF!</v>
      </c>
      <c r="AK25" s="48" t="e">
        <f>IF(AND('Mapa final'!#REF!="Alta",'Mapa final'!#REF!="Catastrófico"),CONCATENATE("R10C",'Mapa final'!#REF!),"")</f>
        <v>#REF!</v>
      </c>
      <c r="AL25" s="48" t="e">
        <f>IF(AND('Mapa final'!#REF!="Alta",'Mapa final'!#REF!="Catastrófico"),CONCATENATE("R10C",'Mapa final'!#REF!),"")</f>
        <v>#REF!</v>
      </c>
      <c r="AM25" s="49" t="e">
        <f>IF(AND('Mapa final'!#REF!="Alta",'Mapa final'!#REF!="Catastrófico"),CONCATENATE("R10C",'Mapa final'!#REF!),"")</f>
        <v>#REF!</v>
      </c>
      <c r="AN25" s="69"/>
      <c r="AO25" s="319"/>
      <c r="AP25" s="320"/>
      <c r="AQ25" s="320"/>
      <c r="AR25" s="320"/>
      <c r="AS25" s="320"/>
      <c r="AT25" s="321"/>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row>
    <row r="26" spans="1:76" ht="15" customHeight="1" x14ac:dyDescent="0.25">
      <c r="A26" s="69"/>
      <c r="B26" s="265"/>
      <c r="C26" s="265"/>
      <c r="D26" s="266"/>
      <c r="E26" s="303" t="s">
        <v>188</v>
      </c>
      <c r="F26" s="304"/>
      <c r="G26" s="304"/>
      <c r="H26" s="304"/>
      <c r="I26" s="305"/>
      <c r="J26" s="50" t="e">
        <f>IF(AND('Mapa final'!#REF!="Media",'Mapa final'!#REF!="Leve"),CONCATENATE("R1C",'Mapa final'!#REF!),"")</f>
        <v>#REF!</v>
      </c>
      <c r="K26" s="51" t="e">
        <f>IF(AND('Mapa final'!#REF!="Media",'Mapa final'!#REF!="Leve"),CONCATENATE("R1C",'Mapa final'!#REF!),"")</f>
        <v>#REF!</v>
      </c>
      <c r="L26" s="51" t="e">
        <f>IF(AND('Mapa final'!#REF!="Media",'Mapa final'!#REF!="Leve"),CONCATENATE("R1C",'Mapa final'!#REF!),"")</f>
        <v>#REF!</v>
      </c>
      <c r="M26" s="51" t="e">
        <f>IF(AND('Mapa final'!#REF!="Media",'Mapa final'!#REF!="Leve"),CONCATENATE("R1C",'Mapa final'!#REF!),"")</f>
        <v>#REF!</v>
      </c>
      <c r="N26" s="51" t="e">
        <f>IF(AND('Mapa final'!#REF!="Media",'Mapa final'!#REF!="Leve"),CONCATENATE("R1C",'Mapa final'!#REF!),"")</f>
        <v>#REF!</v>
      </c>
      <c r="O26" s="52" t="e">
        <f>IF(AND('Mapa final'!#REF!="Media",'Mapa final'!#REF!="Leve"),CONCATENATE("R1C",'Mapa final'!#REF!),"")</f>
        <v>#REF!</v>
      </c>
      <c r="P26" s="50" t="e">
        <f>IF(AND('Mapa final'!#REF!="Media",'Mapa final'!#REF!="Menor"),CONCATENATE("R1C",'Mapa final'!#REF!),"")</f>
        <v>#REF!</v>
      </c>
      <c r="Q26" s="51" t="e">
        <f>IF(AND('Mapa final'!#REF!="Media",'Mapa final'!#REF!="Menor"),CONCATENATE("R1C",'Mapa final'!#REF!),"")</f>
        <v>#REF!</v>
      </c>
      <c r="R26" s="51" t="e">
        <f>IF(AND('Mapa final'!#REF!="Media",'Mapa final'!#REF!="Menor"),CONCATENATE("R1C",'Mapa final'!#REF!),"")</f>
        <v>#REF!</v>
      </c>
      <c r="S26" s="51" t="e">
        <f>IF(AND('Mapa final'!#REF!="Media",'Mapa final'!#REF!="Menor"),CONCATENATE("R1C",'Mapa final'!#REF!),"")</f>
        <v>#REF!</v>
      </c>
      <c r="T26" s="51" t="e">
        <f>IF(AND('Mapa final'!#REF!="Media",'Mapa final'!#REF!="Menor"),CONCATENATE("R1C",'Mapa final'!#REF!),"")</f>
        <v>#REF!</v>
      </c>
      <c r="U26" s="52" t="e">
        <f>IF(AND('Mapa final'!#REF!="Media",'Mapa final'!#REF!="Menor"),CONCATENATE("R1C",'Mapa final'!#REF!),"")</f>
        <v>#REF!</v>
      </c>
      <c r="V26" s="50" t="e">
        <f>IF(AND('Mapa final'!#REF!="Media",'Mapa final'!#REF!="Moderado"),CONCATENATE("R1C",'Mapa final'!#REF!),"")</f>
        <v>#REF!</v>
      </c>
      <c r="W26" s="51" t="e">
        <f>IF(AND('Mapa final'!#REF!="Media",'Mapa final'!#REF!="Moderado"),CONCATENATE("R1C",'Mapa final'!#REF!),"")</f>
        <v>#REF!</v>
      </c>
      <c r="X26" s="51" t="e">
        <f>IF(AND('Mapa final'!#REF!="Media",'Mapa final'!#REF!="Moderado"),CONCATENATE("R1C",'Mapa final'!#REF!),"")</f>
        <v>#REF!</v>
      </c>
      <c r="Y26" s="51" t="e">
        <f>IF(AND('Mapa final'!#REF!="Media",'Mapa final'!#REF!="Moderado"),CONCATENATE("R1C",'Mapa final'!#REF!),"")</f>
        <v>#REF!</v>
      </c>
      <c r="Z26" s="51" t="e">
        <f>IF(AND('Mapa final'!#REF!="Media",'Mapa final'!#REF!="Moderado"),CONCATENATE("R1C",'Mapa final'!#REF!),"")</f>
        <v>#REF!</v>
      </c>
      <c r="AA26" s="52" t="e">
        <f>IF(AND('Mapa final'!#REF!="Media",'Mapa final'!#REF!="Moderado"),CONCATENATE("R1C",'Mapa final'!#REF!),"")</f>
        <v>#REF!</v>
      </c>
      <c r="AB26" s="32" t="e">
        <f>IF(AND('Mapa final'!#REF!="Media",'Mapa final'!#REF!="Mayor"),CONCATENATE("R1C",'Mapa final'!#REF!),"")</f>
        <v>#REF!</v>
      </c>
      <c r="AC26" s="33" t="e">
        <f>IF(AND('Mapa final'!#REF!="Media",'Mapa final'!#REF!="Mayor"),CONCATENATE("R1C",'Mapa final'!#REF!),"")</f>
        <v>#REF!</v>
      </c>
      <c r="AD26" s="33" t="e">
        <f>IF(AND('Mapa final'!#REF!="Media",'Mapa final'!#REF!="Mayor"),CONCATENATE("R1C",'Mapa final'!#REF!),"")</f>
        <v>#REF!</v>
      </c>
      <c r="AE26" s="33" t="e">
        <f>IF(AND('Mapa final'!#REF!="Media",'Mapa final'!#REF!="Mayor"),CONCATENATE("R1C",'Mapa final'!#REF!),"")</f>
        <v>#REF!</v>
      </c>
      <c r="AF26" s="33" t="e">
        <f>IF(AND('Mapa final'!#REF!="Media",'Mapa final'!#REF!="Mayor"),CONCATENATE("R1C",'Mapa final'!#REF!),"")</f>
        <v>#REF!</v>
      </c>
      <c r="AG26" s="34" t="e">
        <f>IF(AND('Mapa final'!#REF!="Media",'Mapa final'!#REF!="Mayor"),CONCATENATE("R1C",'Mapa final'!#REF!),"")</f>
        <v>#REF!</v>
      </c>
      <c r="AH26" s="35" t="e">
        <f>IF(AND('Mapa final'!#REF!="Media",'Mapa final'!#REF!="Catastrófico"),CONCATENATE("R1C",'Mapa final'!#REF!),"")</f>
        <v>#REF!</v>
      </c>
      <c r="AI26" s="36" t="e">
        <f>IF(AND('Mapa final'!#REF!="Media",'Mapa final'!#REF!="Catastrófico"),CONCATENATE("R1C",'Mapa final'!#REF!),"")</f>
        <v>#REF!</v>
      </c>
      <c r="AJ26" s="36" t="e">
        <f>IF(AND('Mapa final'!#REF!="Media",'Mapa final'!#REF!="Catastrófico"),CONCATENATE("R1C",'Mapa final'!#REF!),"")</f>
        <v>#REF!</v>
      </c>
      <c r="AK26" s="36" t="e">
        <f>IF(AND('Mapa final'!#REF!="Media",'Mapa final'!#REF!="Catastrófico"),CONCATENATE("R1C",'Mapa final'!#REF!),"")</f>
        <v>#REF!</v>
      </c>
      <c r="AL26" s="36" t="e">
        <f>IF(AND('Mapa final'!#REF!="Media",'Mapa final'!#REF!="Catastrófico"),CONCATENATE("R1C",'Mapa final'!#REF!),"")</f>
        <v>#REF!</v>
      </c>
      <c r="AM26" s="37" t="e">
        <f>IF(AND('Mapa final'!#REF!="Media",'Mapa final'!#REF!="Catastrófico"),CONCATENATE("R1C",'Mapa final'!#REF!),"")</f>
        <v>#REF!</v>
      </c>
      <c r="AN26" s="69"/>
      <c r="AO26" s="343" t="s">
        <v>189</v>
      </c>
      <c r="AP26" s="344"/>
      <c r="AQ26" s="344"/>
      <c r="AR26" s="344"/>
      <c r="AS26" s="344"/>
      <c r="AT26" s="345"/>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row>
    <row r="27" spans="1:76" ht="15" customHeight="1" x14ac:dyDescent="0.25">
      <c r="A27" s="69"/>
      <c r="B27" s="265"/>
      <c r="C27" s="265"/>
      <c r="D27" s="266"/>
      <c r="E27" s="322"/>
      <c r="F27" s="307"/>
      <c r="G27" s="307"/>
      <c r="H27" s="307"/>
      <c r="I27" s="308"/>
      <c r="J27" s="53" t="str">
        <f>IF(AND('Mapa final'!$AD$12="Media",'Mapa final'!$AF$12="Leve"),CONCATENATE("R2C",'Mapa final'!$S$12),"")</f>
        <v/>
      </c>
      <c r="K27" s="54" t="str">
        <f>IF(AND('Mapa final'!$AD$13="Media",'Mapa final'!$AF$13="Leve"),CONCATENATE("R2C",'Mapa final'!$S$13),"")</f>
        <v/>
      </c>
      <c r="L27" s="54" t="e">
        <f>IF(AND('Mapa final'!#REF!="Media",'Mapa final'!#REF!="Leve"),CONCATENATE("R2C",'Mapa final'!#REF!),"")</f>
        <v>#REF!</v>
      </c>
      <c r="M27" s="54" t="e">
        <f>IF(AND('Mapa final'!#REF!="Media",'Mapa final'!#REF!="Leve"),CONCATENATE("R2C",'Mapa final'!#REF!),"")</f>
        <v>#REF!</v>
      </c>
      <c r="N27" s="54" t="e">
        <f>IF(AND('Mapa final'!#REF!="Media",'Mapa final'!#REF!="Leve"),CONCATENATE("R2C",'Mapa final'!#REF!),"")</f>
        <v>#REF!</v>
      </c>
      <c r="O27" s="55" t="e">
        <f>IF(AND('Mapa final'!#REF!="Media",'Mapa final'!#REF!="Leve"),CONCATENATE("R2C",'Mapa final'!#REF!),"")</f>
        <v>#REF!</v>
      </c>
      <c r="P27" s="53" t="str">
        <f>IF(AND('Mapa final'!$AD$12="Media",'Mapa final'!$AF$12="Menor"),CONCATENATE("R2C",'Mapa final'!$S$12),"")</f>
        <v/>
      </c>
      <c r="Q27" s="54" t="str">
        <f>IF(AND('Mapa final'!$AD$13="Media",'Mapa final'!$AF$13="Menor"),CONCATENATE("R2C",'Mapa final'!$S$13),"")</f>
        <v/>
      </c>
      <c r="R27" s="54" t="e">
        <f>IF(AND('Mapa final'!#REF!="Media",'Mapa final'!#REF!="Menor"),CONCATENATE("R2C",'Mapa final'!#REF!),"")</f>
        <v>#REF!</v>
      </c>
      <c r="S27" s="54" t="e">
        <f>IF(AND('Mapa final'!#REF!="Media",'Mapa final'!#REF!="Menor"),CONCATENATE("R2C",'Mapa final'!#REF!),"")</f>
        <v>#REF!</v>
      </c>
      <c r="T27" s="54" t="e">
        <f>IF(AND('Mapa final'!#REF!="Media",'Mapa final'!#REF!="Menor"),CONCATENATE("R2C",'Mapa final'!#REF!),"")</f>
        <v>#REF!</v>
      </c>
      <c r="U27" s="55" t="e">
        <f>IF(AND('Mapa final'!#REF!="Media",'Mapa final'!#REF!="Menor"),CONCATENATE("R2C",'Mapa final'!#REF!),"")</f>
        <v>#REF!</v>
      </c>
      <c r="V27" s="53" t="str">
        <f>IF(AND('Mapa final'!$AD$12="Media",'Mapa final'!$AF$12="Moderado"),CONCATENATE("R2C",'Mapa final'!$S$12),"")</f>
        <v/>
      </c>
      <c r="W27" s="54" t="str">
        <f>IF(AND('Mapa final'!$AD$13="Media",'Mapa final'!$AF$13="Moderado"),CONCATENATE("R2C",'Mapa final'!$S$13),"")</f>
        <v/>
      </c>
      <c r="X27" s="54" t="e">
        <f>IF(AND('Mapa final'!#REF!="Media",'Mapa final'!#REF!="Moderado"),CONCATENATE("R2C",'Mapa final'!#REF!),"")</f>
        <v>#REF!</v>
      </c>
      <c r="Y27" s="54" t="e">
        <f>IF(AND('Mapa final'!#REF!="Media",'Mapa final'!#REF!="Moderado"),CONCATENATE("R2C",'Mapa final'!#REF!),"")</f>
        <v>#REF!</v>
      </c>
      <c r="Z27" s="54" t="e">
        <f>IF(AND('Mapa final'!#REF!="Media",'Mapa final'!#REF!="Moderado"),CONCATENATE("R2C",'Mapa final'!#REF!),"")</f>
        <v>#REF!</v>
      </c>
      <c r="AA27" s="55" t="e">
        <f>IF(AND('Mapa final'!#REF!="Media",'Mapa final'!#REF!="Moderado"),CONCATENATE("R2C",'Mapa final'!#REF!),"")</f>
        <v>#REF!</v>
      </c>
      <c r="AB27" s="38" t="str">
        <f>IF(AND('Mapa final'!$AD$12="Media",'Mapa final'!$AF$12="Mayor"),CONCATENATE("R2C",'Mapa final'!$S$12),"")</f>
        <v/>
      </c>
      <c r="AC27" s="39" t="str">
        <f>IF(AND('Mapa final'!$AD$13="Media",'Mapa final'!$AF$13="Mayor"),CONCATENATE("R2C",'Mapa final'!$S$13),"")</f>
        <v/>
      </c>
      <c r="AD27" s="39" t="e">
        <f>IF(AND('Mapa final'!#REF!="Media",'Mapa final'!#REF!="Mayor"),CONCATENATE("R2C",'Mapa final'!#REF!),"")</f>
        <v>#REF!</v>
      </c>
      <c r="AE27" s="39" t="e">
        <f>IF(AND('Mapa final'!#REF!="Media",'Mapa final'!#REF!="Mayor"),CONCATENATE("R2C",'Mapa final'!#REF!),"")</f>
        <v>#REF!</v>
      </c>
      <c r="AF27" s="39" t="e">
        <f>IF(AND('Mapa final'!#REF!="Media",'Mapa final'!#REF!="Mayor"),CONCATENATE("R2C",'Mapa final'!#REF!),"")</f>
        <v>#REF!</v>
      </c>
      <c r="AG27" s="40" t="e">
        <f>IF(AND('Mapa final'!#REF!="Media",'Mapa final'!#REF!="Mayor"),CONCATENATE("R2C",'Mapa final'!#REF!),"")</f>
        <v>#REF!</v>
      </c>
      <c r="AH27" s="41" t="str">
        <f>IF(AND('Mapa final'!$AD$12="Media",'Mapa final'!$AF$12="Catastrófico"),CONCATENATE("R2C",'Mapa final'!$S$12),"")</f>
        <v/>
      </c>
      <c r="AI27" s="42" t="str">
        <f>IF(AND('Mapa final'!$AD$13="Media",'Mapa final'!$AF$13="Catastrófico"),CONCATENATE("R2C",'Mapa final'!$S$13),"")</f>
        <v/>
      </c>
      <c r="AJ27" s="42" t="e">
        <f>IF(AND('Mapa final'!#REF!="Media",'Mapa final'!#REF!="Catastrófico"),CONCATENATE("R2C",'Mapa final'!#REF!),"")</f>
        <v>#REF!</v>
      </c>
      <c r="AK27" s="42" t="e">
        <f>IF(AND('Mapa final'!#REF!="Media",'Mapa final'!#REF!="Catastrófico"),CONCATENATE("R2C",'Mapa final'!#REF!),"")</f>
        <v>#REF!</v>
      </c>
      <c r="AL27" s="42" t="e">
        <f>IF(AND('Mapa final'!#REF!="Media",'Mapa final'!#REF!="Catastrófico"),CONCATENATE("R2C",'Mapa final'!#REF!),"")</f>
        <v>#REF!</v>
      </c>
      <c r="AM27" s="43" t="e">
        <f>IF(AND('Mapa final'!#REF!="Media",'Mapa final'!#REF!="Catastrófico"),CONCATENATE("R2C",'Mapa final'!#REF!),"")</f>
        <v>#REF!</v>
      </c>
      <c r="AN27" s="69"/>
      <c r="AO27" s="346"/>
      <c r="AP27" s="347"/>
      <c r="AQ27" s="347"/>
      <c r="AR27" s="347"/>
      <c r="AS27" s="347"/>
      <c r="AT27" s="348"/>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row>
    <row r="28" spans="1:76" ht="15" customHeight="1" x14ac:dyDescent="0.25">
      <c r="A28" s="69"/>
      <c r="B28" s="265"/>
      <c r="C28" s="265"/>
      <c r="D28" s="266"/>
      <c r="E28" s="306"/>
      <c r="F28" s="307"/>
      <c r="G28" s="307"/>
      <c r="H28" s="307"/>
      <c r="I28" s="308"/>
      <c r="J28" s="53" t="e">
        <f>IF(AND('Mapa final'!#REF!="Media",'Mapa final'!#REF!="Leve"),CONCATENATE("R3C",'Mapa final'!#REF!),"")</f>
        <v>#REF!</v>
      </c>
      <c r="K28" s="54" t="e">
        <f>IF(AND('Mapa final'!#REF!="Media",'Mapa final'!#REF!="Leve"),CONCATENATE("R3C",'Mapa final'!#REF!),"")</f>
        <v>#REF!</v>
      </c>
      <c r="L28" s="54" t="e">
        <f>IF(AND('Mapa final'!#REF!="Media",'Mapa final'!#REF!="Leve"),CONCATENATE("R3C",'Mapa final'!#REF!),"")</f>
        <v>#REF!</v>
      </c>
      <c r="M28" s="54" t="e">
        <f>IF(AND('Mapa final'!#REF!="Media",'Mapa final'!#REF!="Leve"),CONCATENATE("R3C",'Mapa final'!#REF!),"")</f>
        <v>#REF!</v>
      </c>
      <c r="N28" s="54" t="e">
        <f>IF(AND('Mapa final'!#REF!="Media",'Mapa final'!#REF!="Leve"),CONCATENATE("R3C",'Mapa final'!#REF!),"")</f>
        <v>#REF!</v>
      </c>
      <c r="O28" s="55" t="e">
        <f>IF(AND('Mapa final'!#REF!="Media",'Mapa final'!#REF!="Leve"),CONCATENATE("R3C",'Mapa final'!#REF!),"")</f>
        <v>#REF!</v>
      </c>
      <c r="P28" s="53" t="e">
        <f>IF(AND('Mapa final'!#REF!="Media",'Mapa final'!#REF!="Menor"),CONCATENATE("R3C",'Mapa final'!#REF!),"")</f>
        <v>#REF!</v>
      </c>
      <c r="Q28" s="54" t="e">
        <f>IF(AND('Mapa final'!#REF!="Media",'Mapa final'!#REF!="Menor"),CONCATENATE("R3C",'Mapa final'!#REF!),"")</f>
        <v>#REF!</v>
      </c>
      <c r="R28" s="54" t="e">
        <f>IF(AND('Mapa final'!#REF!="Media",'Mapa final'!#REF!="Menor"),CONCATENATE("R3C",'Mapa final'!#REF!),"")</f>
        <v>#REF!</v>
      </c>
      <c r="S28" s="54" t="e">
        <f>IF(AND('Mapa final'!#REF!="Media",'Mapa final'!#REF!="Menor"),CONCATENATE("R3C",'Mapa final'!#REF!),"")</f>
        <v>#REF!</v>
      </c>
      <c r="T28" s="54" t="e">
        <f>IF(AND('Mapa final'!#REF!="Media",'Mapa final'!#REF!="Menor"),CONCATENATE("R3C",'Mapa final'!#REF!),"")</f>
        <v>#REF!</v>
      </c>
      <c r="U28" s="55" t="e">
        <f>IF(AND('Mapa final'!#REF!="Media",'Mapa final'!#REF!="Menor"),CONCATENATE("R3C",'Mapa final'!#REF!),"")</f>
        <v>#REF!</v>
      </c>
      <c r="V28" s="53" t="e">
        <f>IF(AND('Mapa final'!#REF!="Media",'Mapa final'!#REF!="Moderado"),CONCATENATE("R3C",'Mapa final'!#REF!),"")</f>
        <v>#REF!</v>
      </c>
      <c r="W28" s="54" t="e">
        <f>IF(AND('Mapa final'!#REF!="Media",'Mapa final'!#REF!="Moderado"),CONCATENATE("R3C",'Mapa final'!#REF!),"")</f>
        <v>#REF!</v>
      </c>
      <c r="X28" s="54" t="e">
        <f>IF(AND('Mapa final'!#REF!="Media",'Mapa final'!#REF!="Moderado"),CONCATENATE("R3C",'Mapa final'!#REF!),"")</f>
        <v>#REF!</v>
      </c>
      <c r="Y28" s="54" t="e">
        <f>IF(AND('Mapa final'!#REF!="Media",'Mapa final'!#REF!="Moderado"),CONCATENATE("R3C",'Mapa final'!#REF!),"")</f>
        <v>#REF!</v>
      </c>
      <c r="Z28" s="54" t="e">
        <f>IF(AND('Mapa final'!#REF!="Media",'Mapa final'!#REF!="Moderado"),CONCATENATE("R3C",'Mapa final'!#REF!),"")</f>
        <v>#REF!</v>
      </c>
      <c r="AA28" s="55" t="e">
        <f>IF(AND('Mapa final'!#REF!="Media",'Mapa final'!#REF!="Moderado"),CONCATENATE("R3C",'Mapa final'!#REF!),"")</f>
        <v>#REF!</v>
      </c>
      <c r="AB28" s="38" t="e">
        <f>IF(AND('Mapa final'!#REF!="Media",'Mapa final'!#REF!="Mayor"),CONCATENATE("R3C",'Mapa final'!#REF!),"")</f>
        <v>#REF!</v>
      </c>
      <c r="AC28" s="39" t="e">
        <f>IF(AND('Mapa final'!#REF!="Media",'Mapa final'!#REF!="Mayor"),CONCATENATE("R3C",'Mapa final'!#REF!),"")</f>
        <v>#REF!</v>
      </c>
      <c r="AD28" s="39" t="e">
        <f>IF(AND('Mapa final'!#REF!="Media",'Mapa final'!#REF!="Mayor"),CONCATENATE("R3C",'Mapa final'!#REF!),"")</f>
        <v>#REF!</v>
      </c>
      <c r="AE28" s="39" t="e">
        <f>IF(AND('Mapa final'!#REF!="Media",'Mapa final'!#REF!="Mayor"),CONCATENATE("R3C",'Mapa final'!#REF!),"")</f>
        <v>#REF!</v>
      </c>
      <c r="AF28" s="39" t="e">
        <f>IF(AND('Mapa final'!#REF!="Media",'Mapa final'!#REF!="Mayor"),CONCATENATE("R3C",'Mapa final'!#REF!),"")</f>
        <v>#REF!</v>
      </c>
      <c r="AG28" s="40" t="e">
        <f>IF(AND('Mapa final'!#REF!="Media",'Mapa final'!#REF!="Mayor"),CONCATENATE("R3C",'Mapa final'!#REF!),"")</f>
        <v>#REF!</v>
      </c>
      <c r="AH28" s="41" t="e">
        <f>IF(AND('Mapa final'!#REF!="Media",'Mapa final'!#REF!="Catastrófico"),CONCATENATE("R3C",'Mapa final'!#REF!),"")</f>
        <v>#REF!</v>
      </c>
      <c r="AI28" s="42" t="e">
        <f>IF(AND('Mapa final'!#REF!="Media",'Mapa final'!#REF!="Catastrófico"),CONCATENATE("R3C",'Mapa final'!#REF!),"")</f>
        <v>#REF!</v>
      </c>
      <c r="AJ28" s="42" t="e">
        <f>IF(AND('Mapa final'!#REF!="Media",'Mapa final'!#REF!="Catastrófico"),CONCATENATE("R3C",'Mapa final'!#REF!),"")</f>
        <v>#REF!</v>
      </c>
      <c r="AK28" s="42" t="e">
        <f>IF(AND('Mapa final'!#REF!="Media",'Mapa final'!#REF!="Catastrófico"),CONCATENATE("R3C",'Mapa final'!#REF!),"")</f>
        <v>#REF!</v>
      </c>
      <c r="AL28" s="42" t="e">
        <f>IF(AND('Mapa final'!#REF!="Media",'Mapa final'!#REF!="Catastrófico"),CONCATENATE("R3C",'Mapa final'!#REF!),"")</f>
        <v>#REF!</v>
      </c>
      <c r="AM28" s="43" t="e">
        <f>IF(AND('Mapa final'!#REF!="Media",'Mapa final'!#REF!="Catastrófico"),CONCATENATE("R3C",'Mapa final'!#REF!),"")</f>
        <v>#REF!</v>
      </c>
      <c r="AN28" s="69"/>
      <c r="AO28" s="346"/>
      <c r="AP28" s="347"/>
      <c r="AQ28" s="347"/>
      <c r="AR28" s="347"/>
      <c r="AS28" s="347"/>
      <c r="AT28" s="348"/>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row>
    <row r="29" spans="1:76" ht="15" customHeight="1" x14ac:dyDescent="0.25">
      <c r="A29" s="69"/>
      <c r="B29" s="265"/>
      <c r="C29" s="265"/>
      <c r="D29" s="266"/>
      <c r="E29" s="306"/>
      <c r="F29" s="307"/>
      <c r="G29" s="307"/>
      <c r="H29" s="307"/>
      <c r="I29" s="308"/>
      <c r="J29" s="53" t="e">
        <f>IF(AND('Mapa final'!#REF!="Media",'Mapa final'!#REF!="Leve"),CONCATENATE("R4C",'Mapa final'!#REF!),"")</f>
        <v>#REF!</v>
      </c>
      <c r="K29" s="54" t="e">
        <f>IF(AND('Mapa final'!#REF!="Media",'Mapa final'!#REF!="Leve"),CONCATENATE("R4C",'Mapa final'!#REF!),"")</f>
        <v>#REF!</v>
      </c>
      <c r="L29" s="54" t="e">
        <f>IF(AND('Mapa final'!#REF!="Media",'Mapa final'!#REF!="Leve"),CONCATENATE("R4C",'Mapa final'!#REF!),"")</f>
        <v>#REF!</v>
      </c>
      <c r="M29" s="54" t="e">
        <f>IF(AND('Mapa final'!#REF!="Media",'Mapa final'!#REF!="Leve"),CONCATENATE("R4C",'Mapa final'!#REF!),"")</f>
        <v>#REF!</v>
      </c>
      <c r="N29" s="54" t="e">
        <f>IF(AND('Mapa final'!#REF!="Media",'Mapa final'!#REF!="Leve"),CONCATENATE("R4C",'Mapa final'!#REF!),"")</f>
        <v>#REF!</v>
      </c>
      <c r="O29" s="55" t="e">
        <f>IF(AND('Mapa final'!#REF!="Media",'Mapa final'!#REF!="Leve"),CONCATENATE("R4C",'Mapa final'!#REF!),"")</f>
        <v>#REF!</v>
      </c>
      <c r="P29" s="53" t="e">
        <f>IF(AND('Mapa final'!#REF!="Media",'Mapa final'!#REF!="Menor"),CONCATENATE("R4C",'Mapa final'!#REF!),"")</f>
        <v>#REF!</v>
      </c>
      <c r="Q29" s="54" t="e">
        <f>IF(AND('Mapa final'!#REF!="Media",'Mapa final'!#REF!="Menor"),CONCATENATE("R4C",'Mapa final'!#REF!),"")</f>
        <v>#REF!</v>
      </c>
      <c r="R29" s="54" t="e">
        <f>IF(AND('Mapa final'!#REF!="Media",'Mapa final'!#REF!="Menor"),CONCATENATE("R4C",'Mapa final'!#REF!),"")</f>
        <v>#REF!</v>
      </c>
      <c r="S29" s="54" t="e">
        <f>IF(AND('Mapa final'!#REF!="Media",'Mapa final'!#REF!="Menor"),CONCATENATE("R4C",'Mapa final'!#REF!),"")</f>
        <v>#REF!</v>
      </c>
      <c r="T29" s="54" t="e">
        <f>IF(AND('Mapa final'!#REF!="Media",'Mapa final'!#REF!="Menor"),CONCATENATE("R4C",'Mapa final'!#REF!),"")</f>
        <v>#REF!</v>
      </c>
      <c r="U29" s="55" t="e">
        <f>IF(AND('Mapa final'!#REF!="Media",'Mapa final'!#REF!="Menor"),CONCATENATE("R4C",'Mapa final'!#REF!),"")</f>
        <v>#REF!</v>
      </c>
      <c r="V29" s="53" t="e">
        <f>IF(AND('Mapa final'!#REF!="Media",'Mapa final'!#REF!="Moderado"),CONCATENATE("R4C",'Mapa final'!#REF!),"")</f>
        <v>#REF!</v>
      </c>
      <c r="W29" s="54" t="e">
        <f>IF(AND('Mapa final'!#REF!="Media",'Mapa final'!#REF!="Moderado"),CONCATENATE("R4C",'Mapa final'!#REF!),"")</f>
        <v>#REF!</v>
      </c>
      <c r="X29" s="54" t="e">
        <f>IF(AND('Mapa final'!#REF!="Media",'Mapa final'!#REF!="Moderado"),CONCATENATE("R4C",'Mapa final'!#REF!),"")</f>
        <v>#REF!</v>
      </c>
      <c r="Y29" s="54" t="e">
        <f>IF(AND('Mapa final'!#REF!="Media",'Mapa final'!#REF!="Moderado"),CONCATENATE("R4C",'Mapa final'!#REF!),"")</f>
        <v>#REF!</v>
      </c>
      <c r="Z29" s="54" t="e">
        <f>IF(AND('Mapa final'!#REF!="Media",'Mapa final'!#REF!="Moderado"),CONCATENATE("R4C",'Mapa final'!#REF!),"")</f>
        <v>#REF!</v>
      </c>
      <c r="AA29" s="55" t="e">
        <f>IF(AND('Mapa final'!#REF!="Media",'Mapa final'!#REF!="Moderado"),CONCATENATE("R4C",'Mapa final'!#REF!),"")</f>
        <v>#REF!</v>
      </c>
      <c r="AB29" s="38" t="e">
        <f>IF(AND('Mapa final'!#REF!="Media",'Mapa final'!#REF!="Mayor"),CONCATENATE("R4C",'Mapa final'!#REF!),"")</f>
        <v>#REF!</v>
      </c>
      <c r="AC29" s="39" t="e">
        <f>IF(AND('Mapa final'!#REF!="Media",'Mapa final'!#REF!="Mayor"),CONCATENATE("R4C",'Mapa final'!#REF!),"")</f>
        <v>#REF!</v>
      </c>
      <c r="AD29" s="39" t="e">
        <f>IF(AND('Mapa final'!#REF!="Media",'Mapa final'!#REF!="Mayor"),CONCATENATE("R4C",'Mapa final'!#REF!),"")</f>
        <v>#REF!</v>
      </c>
      <c r="AE29" s="39" t="e">
        <f>IF(AND('Mapa final'!#REF!="Media",'Mapa final'!#REF!="Mayor"),CONCATENATE("R4C",'Mapa final'!#REF!),"")</f>
        <v>#REF!</v>
      </c>
      <c r="AF29" s="39" t="e">
        <f>IF(AND('Mapa final'!#REF!="Media",'Mapa final'!#REF!="Mayor"),CONCATENATE("R4C",'Mapa final'!#REF!),"")</f>
        <v>#REF!</v>
      </c>
      <c r="AG29" s="40" t="e">
        <f>IF(AND('Mapa final'!#REF!="Media",'Mapa final'!#REF!="Mayor"),CONCATENATE("R4C",'Mapa final'!#REF!),"")</f>
        <v>#REF!</v>
      </c>
      <c r="AH29" s="41" t="e">
        <f>IF(AND('Mapa final'!#REF!="Media",'Mapa final'!#REF!="Catastrófico"),CONCATENATE("R4C",'Mapa final'!#REF!),"")</f>
        <v>#REF!</v>
      </c>
      <c r="AI29" s="42" t="e">
        <f>IF(AND('Mapa final'!#REF!="Media",'Mapa final'!#REF!="Catastrófico"),CONCATENATE("R4C",'Mapa final'!#REF!),"")</f>
        <v>#REF!</v>
      </c>
      <c r="AJ29" s="42" t="e">
        <f>IF(AND('Mapa final'!#REF!="Media",'Mapa final'!#REF!="Catastrófico"),CONCATENATE("R4C",'Mapa final'!#REF!),"")</f>
        <v>#REF!</v>
      </c>
      <c r="AK29" s="42" t="e">
        <f>IF(AND('Mapa final'!#REF!="Media",'Mapa final'!#REF!="Catastrófico"),CONCATENATE("R4C",'Mapa final'!#REF!),"")</f>
        <v>#REF!</v>
      </c>
      <c r="AL29" s="42" t="e">
        <f>IF(AND('Mapa final'!#REF!="Media",'Mapa final'!#REF!="Catastrófico"),CONCATENATE("R4C",'Mapa final'!#REF!),"")</f>
        <v>#REF!</v>
      </c>
      <c r="AM29" s="43" t="e">
        <f>IF(AND('Mapa final'!#REF!="Media",'Mapa final'!#REF!="Catastrófico"),CONCATENATE("R4C",'Mapa final'!#REF!),"")</f>
        <v>#REF!</v>
      </c>
      <c r="AN29" s="69"/>
      <c r="AO29" s="346"/>
      <c r="AP29" s="347"/>
      <c r="AQ29" s="347"/>
      <c r="AR29" s="347"/>
      <c r="AS29" s="347"/>
      <c r="AT29" s="348"/>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row>
    <row r="30" spans="1:76" ht="15" customHeight="1" x14ac:dyDescent="0.25">
      <c r="A30" s="69"/>
      <c r="B30" s="265"/>
      <c r="C30" s="265"/>
      <c r="D30" s="266"/>
      <c r="E30" s="306"/>
      <c r="F30" s="307"/>
      <c r="G30" s="307"/>
      <c r="H30" s="307"/>
      <c r="I30" s="308"/>
      <c r="J30" s="53" t="e">
        <f>IF(AND('Mapa final'!#REF!="Media",'Mapa final'!#REF!="Leve"),CONCATENATE("R5C",'Mapa final'!#REF!),"")</f>
        <v>#REF!</v>
      </c>
      <c r="K30" s="54" t="e">
        <f>IF(AND('Mapa final'!#REF!="Media",'Mapa final'!#REF!="Leve"),CONCATENATE("R5C",'Mapa final'!#REF!),"")</f>
        <v>#REF!</v>
      </c>
      <c r="L30" s="54" t="e">
        <f>IF(AND('Mapa final'!#REF!="Media",'Mapa final'!#REF!="Leve"),CONCATENATE("R5C",'Mapa final'!#REF!),"")</f>
        <v>#REF!</v>
      </c>
      <c r="M30" s="54" t="e">
        <f>IF(AND('Mapa final'!#REF!="Media",'Mapa final'!#REF!="Leve"),CONCATENATE("R5C",'Mapa final'!#REF!),"")</f>
        <v>#REF!</v>
      </c>
      <c r="N30" s="54" t="e">
        <f>IF(AND('Mapa final'!#REF!="Media",'Mapa final'!#REF!="Leve"),CONCATENATE("R5C",'Mapa final'!#REF!),"")</f>
        <v>#REF!</v>
      </c>
      <c r="O30" s="55" t="e">
        <f>IF(AND('Mapa final'!#REF!="Media",'Mapa final'!#REF!="Leve"),CONCATENATE("R5C",'Mapa final'!#REF!),"")</f>
        <v>#REF!</v>
      </c>
      <c r="P30" s="53" t="e">
        <f>IF(AND('Mapa final'!#REF!="Media",'Mapa final'!#REF!="Menor"),CONCATENATE("R5C",'Mapa final'!#REF!),"")</f>
        <v>#REF!</v>
      </c>
      <c r="Q30" s="54" t="e">
        <f>IF(AND('Mapa final'!#REF!="Media",'Mapa final'!#REF!="Menor"),CONCATENATE("R5C",'Mapa final'!#REF!),"")</f>
        <v>#REF!</v>
      </c>
      <c r="R30" s="54" t="e">
        <f>IF(AND('Mapa final'!#REF!="Media",'Mapa final'!#REF!="Menor"),CONCATENATE("R5C",'Mapa final'!#REF!),"")</f>
        <v>#REF!</v>
      </c>
      <c r="S30" s="54" t="e">
        <f>IF(AND('Mapa final'!#REF!="Media",'Mapa final'!#REF!="Menor"),CONCATENATE("R5C",'Mapa final'!#REF!),"")</f>
        <v>#REF!</v>
      </c>
      <c r="T30" s="54" t="e">
        <f>IF(AND('Mapa final'!#REF!="Media",'Mapa final'!#REF!="Menor"),CONCATENATE("R5C",'Mapa final'!#REF!),"")</f>
        <v>#REF!</v>
      </c>
      <c r="U30" s="55" t="e">
        <f>IF(AND('Mapa final'!#REF!="Media",'Mapa final'!#REF!="Menor"),CONCATENATE("R5C",'Mapa final'!#REF!),"")</f>
        <v>#REF!</v>
      </c>
      <c r="V30" s="53" t="e">
        <f>IF(AND('Mapa final'!#REF!="Media",'Mapa final'!#REF!="Moderado"),CONCATENATE("R5C",'Mapa final'!#REF!),"")</f>
        <v>#REF!</v>
      </c>
      <c r="W30" s="54" t="e">
        <f>IF(AND('Mapa final'!#REF!="Media",'Mapa final'!#REF!="Moderado"),CONCATENATE("R5C",'Mapa final'!#REF!),"")</f>
        <v>#REF!</v>
      </c>
      <c r="X30" s="54" t="e">
        <f>IF(AND('Mapa final'!#REF!="Media",'Mapa final'!#REF!="Moderado"),CONCATENATE("R5C",'Mapa final'!#REF!),"")</f>
        <v>#REF!</v>
      </c>
      <c r="Y30" s="54" t="e">
        <f>IF(AND('Mapa final'!#REF!="Media",'Mapa final'!#REF!="Moderado"),CONCATENATE("R5C",'Mapa final'!#REF!),"")</f>
        <v>#REF!</v>
      </c>
      <c r="Z30" s="54" t="e">
        <f>IF(AND('Mapa final'!#REF!="Media",'Mapa final'!#REF!="Moderado"),CONCATENATE("R5C",'Mapa final'!#REF!),"")</f>
        <v>#REF!</v>
      </c>
      <c r="AA30" s="55" t="e">
        <f>IF(AND('Mapa final'!#REF!="Media",'Mapa final'!#REF!="Moderado"),CONCATENATE("R5C",'Mapa final'!#REF!),"")</f>
        <v>#REF!</v>
      </c>
      <c r="AB30" s="38" t="e">
        <f>IF(AND('Mapa final'!#REF!="Media",'Mapa final'!#REF!="Mayor"),CONCATENATE("R5C",'Mapa final'!#REF!),"")</f>
        <v>#REF!</v>
      </c>
      <c r="AC30" s="39" t="e">
        <f>IF(AND('Mapa final'!#REF!="Media",'Mapa final'!#REF!="Mayor"),CONCATENATE("R5C",'Mapa final'!#REF!),"")</f>
        <v>#REF!</v>
      </c>
      <c r="AD30" s="39" t="e">
        <f>IF(AND('Mapa final'!#REF!="Media",'Mapa final'!#REF!="Mayor"),CONCATENATE("R5C",'Mapa final'!#REF!),"")</f>
        <v>#REF!</v>
      </c>
      <c r="AE30" s="39" t="e">
        <f>IF(AND('Mapa final'!#REF!="Media",'Mapa final'!#REF!="Mayor"),CONCATENATE("R5C",'Mapa final'!#REF!),"")</f>
        <v>#REF!</v>
      </c>
      <c r="AF30" s="39" t="e">
        <f>IF(AND('Mapa final'!#REF!="Media",'Mapa final'!#REF!="Mayor"),CONCATENATE("R5C",'Mapa final'!#REF!),"")</f>
        <v>#REF!</v>
      </c>
      <c r="AG30" s="40" t="e">
        <f>IF(AND('Mapa final'!#REF!="Media",'Mapa final'!#REF!="Mayor"),CONCATENATE("R5C",'Mapa final'!#REF!),"")</f>
        <v>#REF!</v>
      </c>
      <c r="AH30" s="41" t="e">
        <f>IF(AND('Mapa final'!#REF!="Media",'Mapa final'!#REF!="Catastrófico"),CONCATENATE("R5C",'Mapa final'!#REF!),"")</f>
        <v>#REF!</v>
      </c>
      <c r="AI30" s="42" t="e">
        <f>IF(AND('Mapa final'!#REF!="Media",'Mapa final'!#REF!="Catastrófico"),CONCATENATE("R5C",'Mapa final'!#REF!),"")</f>
        <v>#REF!</v>
      </c>
      <c r="AJ30" s="42" t="e">
        <f>IF(AND('Mapa final'!#REF!="Media",'Mapa final'!#REF!="Catastrófico"),CONCATENATE("R5C",'Mapa final'!#REF!),"")</f>
        <v>#REF!</v>
      </c>
      <c r="AK30" s="42" t="e">
        <f>IF(AND('Mapa final'!#REF!="Media",'Mapa final'!#REF!="Catastrófico"),CONCATENATE("R5C",'Mapa final'!#REF!),"")</f>
        <v>#REF!</v>
      </c>
      <c r="AL30" s="42" t="e">
        <f>IF(AND('Mapa final'!#REF!="Media",'Mapa final'!#REF!="Catastrófico"),CONCATENATE("R5C",'Mapa final'!#REF!),"")</f>
        <v>#REF!</v>
      </c>
      <c r="AM30" s="43" t="e">
        <f>IF(AND('Mapa final'!#REF!="Media",'Mapa final'!#REF!="Catastrófico"),CONCATENATE("R5C",'Mapa final'!#REF!),"")</f>
        <v>#REF!</v>
      </c>
      <c r="AN30" s="69"/>
      <c r="AO30" s="346"/>
      <c r="AP30" s="347"/>
      <c r="AQ30" s="347"/>
      <c r="AR30" s="347"/>
      <c r="AS30" s="347"/>
      <c r="AT30" s="348"/>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row>
    <row r="31" spans="1:76" ht="15" customHeight="1" x14ac:dyDescent="0.25">
      <c r="A31" s="69"/>
      <c r="B31" s="265"/>
      <c r="C31" s="265"/>
      <c r="D31" s="266"/>
      <c r="E31" s="306"/>
      <c r="F31" s="307"/>
      <c r="G31" s="307"/>
      <c r="H31" s="307"/>
      <c r="I31" s="308"/>
      <c r="J31" s="53" t="e">
        <f>IF(AND('Mapa final'!#REF!="Media",'Mapa final'!#REF!="Leve"),CONCATENATE("R6C",'Mapa final'!#REF!),"")</f>
        <v>#REF!</v>
      </c>
      <c r="K31" s="54" t="e">
        <f>IF(AND('Mapa final'!#REF!="Media",'Mapa final'!#REF!="Leve"),CONCATENATE("R6C",'Mapa final'!#REF!),"")</f>
        <v>#REF!</v>
      </c>
      <c r="L31" s="54" t="e">
        <f>IF(AND('Mapa final'!#REF!="Media",'Mapa final'!#REF!="Leve"),CONCATENATE("R6C",'Mapa final'!#REF!),"")</f>
        <v>#REF!</v>
      </c>
      <c r="M31" s="54" t="e">
        <f>IF(AND('Mapa final'!#REF!="Media",'Mapa final'!#REF!="Leve"),CONCATENATE("R6C",'Mapa final'!#REF!),"")</f>
        <v>#REF!</v>
      </c>
      <c r="N31" s="54" t="e">
        <f>IF(AND('Mapa final'!#REF!="Media",'Mapa final'!#REF!="Leve"),CONCATENATE("R6C",'Mapa final'!#REF!),"")</f>
        <v>#REF!</v>
      </c>
      <c r="O31" s="55" t="e">
        <f>IF(AND('Mapa final'!#REF!="Media",'Mapa final'!#REF!="Leve"),CONCATENATE("R6C",'Mapa final'!#REF!),"")</f>
        <v>#REF!</v>
      </c>
      <c r="P31" s="53" t="e">
        <f>IF(AND('Mapa final'!#REF!="Media",'Mapa final'!#REF!="Menor"),CONCATENATE("R6C",'Mapa final'!#REF!),"")</f>
        <v>#REF!</v>
      </c>
      <c r="Q31" s="54" t="e">
        <f>IF(AND('Mapa final'!#REF!="Media",'Mapa final'!#REF!="Menor"),CONCATENATE("R6C",'Mapa final'!#REF!),"")</f>
        <v>#REF!</v>
      </c>
      <c r="R31" s="54" t="e">
        <f>IF(AND('Mapa final'!#REF!="Media",'Mapa final'!#REF!="Menor"),CONCATENATE("R6C",'Mapa final'!#REF!),"")</f>
        <v>#REF!</v>
      </c>
      <c r="S31" s="54" t="e">
        <f>IF(AND('Mapa final'!#REF!="Media",'Mapa final'!#REF!="Menor"),CONCATENATE("R6C",'Mapa final'!#REF!),"")</f>
        <v>#REF!</v>
      </c>
      <c r="T31" s="54" t="e">
        <f>IF(AND('Mapa final'!#REF!="Media",'Mapa final'!#REF!="Menor"),CONCATENATE("R6C",'Mapa final'!#REF!),"")</f>
        <v>#REF!</v>
      </c>
      <c r="U31" s="55" t="e">
        <f>IF(AND('Mapa final'!#REF!="Media",'Mapa final'!#REF!="Menor"),CONCATENATE("R6C",'Mapa final'!#REF!),"")</f>
        <v>#REF!</v>
      </c>
      <c r="V31" s="53" t="e">
        <f>IF(AND('Mapa final'!#REF!="Media",'Mapa final'!#REF!="Moderado"),CONCATENATE("R6C",'Mapa final'!#REF!),"")</f>
        <v>#REF!</v>
      </c>
      <c r="W31" s="54" t="e">
        <f>IF(AND('Mapa final'!#REF!="Media",'Mapa final'!#REF!="Moderado"),CONCATENATE("R6C",'Mapa final'!#REF!),"")</f>
        <v>#REF!</v>
      </c>
      <c r="X31" s="54" t="e">
        <f>IF(AND('Mapa final'!#REF!="Media",'Mapa final'!#REF!="Moderado"),CONCATENATE("R6C",'Mapa final'!#REF!),"")</f>
        <v>#REF!</v>
      </c>
      <c r="Y31" s="54" t="e">
        <f>IF(AND('Mapa final'!#REF!="Media",'Mapa final'!#REF!="Moderado"),CONCATENATE("R6C",'Mapa final'!#REF!),"")</f>
        <v>#REF!</v>
      </c>
      <c r="Z31" s="54" t="e">
        <f>IF(AND('Mapa final'!#REF!="Media",'Mapa final'!#REF!="Moderado"),CONCATENATE("R6C",'Mapa final'!#REF!),"")</f>
        <v>#REF!</v>
      </c>
      <c r="AA31" s="55" t="e">
        <f>IF(AND('Mapa final'!#REF!="Media",'Mapa final'!#REF!="Moderado"),CONCATENATE("R6C",'Mapa final'!#REF!),"")</f>
        <v>#REF!</v>
      </c>
      <c r="AB31" s="38" t="e">
        <f>IF(AND('Mapa final'!#REF!="Media",'Mapa final'!#REF!="Mayor"),CONCATENATE("R6C",'Mapa final'!#REF!),"")</f>
        <v>#REF!</v>
      </c>
      <c r="AC31" s="39" t="e">
        <f>IF(AND('Mapa final'!#REF!="Media",'Mapa final'!#REF!="Mayor"),CONCATENATE("R6C",'Mapa final'!#REF!),"")</f>
        <v>#REF!</v>
      </c>
      <c r="AD31" s="39" t="e">
        <f>IF(AND('Mapa final'!#REF!="Media",'Mapa final'!#REF!="Mayor"),CONCATENATE("R6C",'Mapa final'!#REF!),"")</f>
        <v>#REF!</v>
      </c>
      <c r="AE31" s="39" t="e">
        <f>IF(AND('Mapa final'!#REF!="Media",'Mapa final'!#REF!="Mayor"),CONCATENATE("R6C",'Mapa final'!#REF!),"")</f>
        <v>#REF!</v>
      </c>
      <c r="AF31" s="39" t="e">
        <f>IF(AND('Mapa final'!#REF!="Media",'Mapa final'!#REF!="Mayor"),CONCATENATE("R6C",'Mapa final'!#REF!),"")</f>
        <v>#REF!</v>
      </c>
      <c r="AG31" s="40" t="e">
        <f>IF(AND('Mapa final'!#REF!="Media",'Mapa final'!#REF!="Mayor"),CONCATENATE("R6C",'Mapa final'!#REF!),"")</f>
        <v>#REF!</v>
      </c>
      <c r="AH31" s="41" t="e">
        <f>IF(AND('Mapa final'!#REF!="Media",'Mapa final'!#REF!="Catastrófico"),CONCATENATE("R6C",'Mapa final'!#REF!),"")</f>
        <v>#REF!</v>
      </c>
      <c r="AI31" s="42" t="e">
        <f>IF(AND('Mapa final'!#REF!="Media",'Mapa final'!#REF!="Catastrófico"),CONCATENATE("R6C",'Mapa final'!#REF!),"")</f>
        <v>#REF!</v>
      </c>
      <c r="AJ31" s="42" t="e">
        <f>IF(AND('Mapa final'!#REF!="Media",'Mapa final'!#REF!="Catastrófico"),CONCATENATE("R6C",'Mapa final'!#REF!),"")</f>
        <v>#REF!</v>
      </c>
      <c r="AK31" s="42" t="e">
        <f>IF(AND('Mapa final'!#REF!="Media",'Mapa final'!#REF!="Catastrófico"),CONCATENATE("R6C",'Mapa final'!#REF!),"")</f>
        <v>#REF!</v>
      </c>
      <c r="AL31" s="42" t="e">
        <f>IF(AND('Mapa final'!#REF!="Media",'Mapa final'!#REF!="Catastrófico"),CONCATENATE("R6C",'Mapa final'!#REF!),"")</f>
        <v>#REF!</v>
      </c>
      <c r="AM31" s="43" t="e">
        <f>IF(AND('Mapa final'!#REF!="Media",'Mapa final'!#REF!="Catastrófico"),CONCATENATE("R6C",'Mapa final'!#REF!),"")</f>
        <v>#REF!</v>
      </c>
      <c r="AN31" s="69"/>
      <c r="AO31" s="346"/>
      <c r="AP31" s="347"/>
      <c r="AQ31" s="347"/>
      <c r="AR31" s="347"/>
      <c r="AS31" s="347"/>
      <c r="AT31" s="348"/>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row>
    <row r="32" spans="1:76" ht="15" customHeight="1" x14ac:dyDescent="0.25">
      <c r="A32" s="69"/>
      <c r="B32" s="265"/>
      <c r="C32" s="265"/>
      <c r="D32" s="266"/>
      <c r="E32" s="306"/>
      <c r="F32" s="307"/>
      <c r="G32" s="307"/>
      <c r="H32" s="307"/>
      <c r="I32" s="308"/>
      <c r="J32" s="53" t="e">
        <f>IF(AND('Mapa final'!#REF!="Media",'Mapa final'!#REF!="Leve"),CONCATENATE("R7C",'Mapa final'!#REF!),"")</f>
        <v>#REF!</v>
      </c>
      <c r="K32" s="54" t="e">
        <f>IF(AND('Mapa final'!#REF!="Media",'Mapa final'!#REF!="Leve"),CONCATENATE("R7C",'Mapa final'!#REF!),"")</f>
        <v>#REF!</v>
      </c>
      <c r="L32" s="54" t="e">
        <f>IF(AND('Mapa final'!#REF!="Media",'Mapa final'!#REF!="Leve"),CONCATENATE("R7C",'Mapa final'!#REF!),"")</f>
        <v>#REF!</v>
      </c>
      <c r="M32" s="54" t="e">
        <f>IF(AND('Mapa final'!#REF!="Media",'Mapa final'!#REF!="Leve"),CONCATENATE("R7C",'Mapa final'!#REF!),"")</f>
        <v>#REF!</v>
      </c>
      <c r="N32" s="54" t="e">
        <f>IF(AND('Mapa final'!#REF!="Media",'Mapa final'!#REF!="Leve"),CONCATENATE("R7C",'Mapa final'!#REF!),"")</f>
        <v>#REF!</v>
      </c>
      <c r="O32" s="55" t="e">
        <f>IF(AND('Mapa final'!#REF!="Media",'Mapa final'!#REF!="Leve"),CONCATENATE("R7C",'Mapa final'!#REF!),"")</f>
        <v>#REF!</v>
      </c>
      <c r="P32" s="53" t="e">
        <f>IF(AND('Mapa final'!#REF!="Media",'Mapa final'!#REF!="Menor"),CONCATENATE("R7C",'Mapa final'!#REF!),"")</f>
        <v>#REF!</v>
      </c>
      <c r="Q32" s="54" t="e">
        <f>IF(AND('Mapa final'!#REF!="Media",'Mapa final'!#REF!="Menor"),CONCATENATE("R7C",'Mapa final'!#REF!),"")</f>
        <v>#REF!</v>
      </c>
      <c r="R32" s="54" t="e">
        <f>IF(AND('Mapa final'!#REF!="Media",'Mapa final'!#REF!="Menor"),CONCATENATE("R7C",'Mapa final'!#REF!),"")</f>
        <v>#REF!</v>
      </c>
      <c r="S32" s="54" t="e">
        <f>IF(AND('Mapa final'!#REF!="Media",'Mapa final'!#REF!="Menor"),CONCATENATE("R7C",'Mapa final'!#REF!),"")</f>
        <v>#REF!</v>
      </c>
      <c r="T32" s="54" t="e">
        <f>IF(AND('Mapa final'!#REF!="Media",'Mapa final'!#REF!="Menor"),CONCATENATE("R7C",'Mapa final'!#REF!),"")</f>
        <v>#REF!</v>
      </c>
      <c r="U32" s="55" t="e">
        <f>IF(AND('Mapa final'!#REF!="Media",'Mapa final'!#REF!="Menor"),CONCATENATE("R7C",'Mapa final'!#REF!),"")</f>
        <v>#REF!</v>
      </c>
      <c r="V32" s="53" t="e">
        <f>IF(AND('Mapa final'!#REF!="Media",'Mapa final'!#REF!="Moderado"),CONCATENATE("R7C",'Mapa final'!#REF!),"")</f>
        <v>#REF!</v>
      </c>
      <c r="W32" s="54" t="e">
        <f>IF(AND('Mapa final'!#REF!="Media",'Mapa final'!#REF!="Moderado"),CONCATENATE("R7C",'Mapa final'!#REF!),"")</f>
        <v>#REF!</v>
      </c>
      <c r="X32" s="54" t="e">
        <f>IF(AND('Mapa final'!#REF!="Media",'Mapa final'!#REF!="Moderado"),CONCATENATE("R7C",'Mapa final'!#REF!),"")</f>
        <v>#REF!</v>
      </c>
      <c r="Y32" s="54" t="e">
        <f>IF(AND('Mapa final'!#REF!="Media",'Mapa final'!#REF!="Moderado"),CONCATENATE("R7C",'Mapa final'!#REF!),"")</f>
        <v>#REF!</v>
      </c>
      <c r="Z32" s="54" t="e">
        <f>IF(AND('Mapa final'!#REF!="Media",'Mapa final'!#REF!="Moderado"),CONCATENATE("R7C",'Mapa final'!#REF!),"")</f>
        <v>#REF!</v>
      </c>
      <c r="AA32" s="55" t="e">
        <f>IF(AND('Mapa final'!#REF!="Media",'Mapa final'!#REF!="Moderado"),CONCATENATE("R7C",'Mapa final'!#REF!),"")</f>
        <v>#REF!</v>
      </c>
      <c r="AB32" s="38" t="e">
        <f>IF(AND('Mapa final'!#REF!="Media",'Mapa final'!#REF!="Mayor"),CONCATENATE("R7C",'Mapa final'!#REF!),"")</f>
        <v>#REF!</v>
      </c>
      <c r="AC32" s="39" t="e">
        <f>IF(AND('Mapa final'!#REF!="Media",'Mapa final'!#REF!="Mayor"),CONCATENATE("R7C",'Mapa final'!#REF!),"")</f>
        <v>#REF!</v>
      </c>
      <c r="AD32" s="39" t="e">
        <f>IF(AND('Mapa final'!#REF!="Media",'Mapa final'!#REF!="Mayor"),CONCATENATE("R7C",'Mapa final'!#REF!),"")</f>
        <v>#REF!</v>
      </c>
      <c r="AE32" s="39" t="e">
        <f>IF(AND('Mapa final'!#REF!="Media",'Mapa final'!#REF!="Mayor"),CONCATENATE("R7C",'Mapa final'!#REF!),"")</f>
        <v>#REF!</v>
      </c>
      <c r="AF32" s="39" t="e">
        <f>IF(AND('Mapa final'!#REF!="Media",'Mapa final'!#REF!="Mayor"),CONCATENATE("R7C",'Mapa final'!#REF!),"")</f>
        <v>#REF!</v>
      </c>
      <c r="AG32" s="40" t="e">
        <f>IF(AND('Mapa final'!#REF!="Media",'Mapa final'!#REF!="Mayor"),CONCATENATE("R7C",'Mapa final'!#REF!),"")</f>
        <v>#REF!</v>
      </c>
      <c r="AH32" s="41" t="e">
        <f>IF(AND('Mapa final'!#REF!="Media",'Mapa final'!#REF!="Catastrófico"),CONCATENATE("R7C",'Mapa final'!#REF!),"")</f>
        <v>#REF!</v>
      </c>
      <c r="AI32" s="42" t="e">
        <f>IF(AND('Mapa final'!#REF!="Media",'Mapa final'!#REF!="Catastrófico"),CONCATENATE("R7C",'Mapa final'!#REF!),"")</f>
        <v>#REF!</v>
      </c>
      <c r="AJ32" s="42" t="e">
        <f>IF(AND('Mapa final'!#REF!="Media",'Mapa final'!#REF!="Catastrófico"),CONCATENATE("R7C",'Mapa final'!#REF!),"")</f>
        <v>#REF!</v>
      </c>
      <c r="AK32" s="42" t="e">
        <f>IF(AND('Mapa final'!#REF!="Media",'Mapa final'!#REF!="Catastrófico"),CONCATENATE("R7C",'Mapa final'!#REF!),"")</f>
        <v>#REF!</v>
      </c>
      <c r="AL32" s="42" t="e">
        <f>IF(AND('Mapa final'!#REF!="Media",'Mapa final'!#REF!="Catastrófico"),CONCATENATE("R7C",'Mapa final'!#REF!),"")</f>
        <v>#REF!</v>
      </c>
      <c r="AM32" s="43" t="e">
        <f>IF(AND('Mapa final'!#REF!="Media",'Mapa final'!#REF!="Catastrófico"),CONCATENATE("R7C",'Mapa final'!#REF!),"")</f>
        <v>#REF!</v>
      </c>
      <c r="AN32" s="69"/>
      <c r="AO32" s="346"/>
      <c r="AP32" s="347"/>
      <c r="AQ32" s="347"/>
      <c r="AR32" s="347"/>
      <c r="AS32" s="347"/>
      <c r="AT32" s="348"/>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row>
    <row r="33" spans="1:80" ht="15" customHeight="1" x14ac:dyDescent="0.25">
      <c r="A33" s="69"/>
      <c r="B33" s="265"/>
      <c r="C33" s="265"/>
      <c r="D33" s="266"/>
      <c r="E33" s="306"/>
      <c r="F33" s="307"/>
      <c r="G33" s="307"/>
      <c r="H33" s="307"/>
      <c r="I33" s="308"/>
      <c r="J33" s="53" t="e">
        <f>IF(AND('Mapa final'!#REF!="Media",'Mapa final'!#REF!="Leve"),CONCATENATE("R8C",'Mapa final'!#REF!),"")</f>
        <v>#REF!</v>
      </c>
      <c r="K33" s="54" t="e">
        <f>IF(AND('Mapa final'!#REF!="Media",'Mapa final'!#REF!="Leve"),CONCATENATE("R8C",'Mapa final'!#REF!),"")</f>
        <v>#REF!</v>
      </c>
      <c r="L33" s="54" t="e">
        <f>IF(AND('Mapa final'!#REF!="Media",'Mapa final'!#REF!="Leve"),CONCATENATE("R8C",'Mapa final'!#REF!),"")</f>
        <v>#REF!</v>
      </c>
      <c r="M33" s="54" t="e">
        <f>IF(AND('Mapa final'!#REF!="Media",'Mapa final'!#REF!="Leve"),CONCATENATE("R8C",'Mapa final'!#REF!),"")</f>
        <v>#REF!</v>
      </c>
      <c r="N33" s="54" t="e">
        <f>IF(AND('Mapa final'!#REF!="Media",'Mapa final'!#REF!="Leve"),CONCATENATE("R8C",'Mapa final'!#REF!),"")</f>
        <v>#REF!</v>
      </c>
      <c r="O33" s="55" t="e">
        <f>IF(AND('Mapa final'!#REF!="Media",'Mapa final'!#REF!="Leve"),CONCATENATE("R8C",'Mapa final'!#REF!),"")</f>
        <v>#REF!</v>
      </c>
      <c r="P33" s="53" t="e">
        <f>IF(AND('Mapa final'!#REF!="Media",'Mapa final'!#REF!="Menor"),CONCATENATE("R8C",'Mapa final'!#REF!),"")</f>
        <v>#REF!</v>
      </c>
      <c r="Q33" s="54" t="e">
        <f>IF(AND('Mapa final'!#REF!="Media",'Mapa final'!#REF!="Menor"),CONCATENATE("R8C",'Mapa final'!#REF!),"")</f>
        <v>#REF!</v>
      </c>
      <c r="R33" s="54" t="e">
        <f>IF(AND('Mapa final'!#REF!="Media",'Mapa final'!#REF!="Menor"),CONCATENATE("R8C",'Mapa final'!#REF!),"")</f>
        <v>#REF!</v>
      </c>
      <c r="S33" s="54" t="e">
        <f>IF(AND('Mapa final'!#REF!="Media",'Mapa final'!#REF!="Menor"),CONCATENATE("R8C",'Mapa final'!#REF!),"")</f>
        <v>#REF!</v>
      </c>
      <c r="T33" s="54" t="e">
        <f>IF(AND('Mapa final'!#REF!="Media",'Mapa final'!#REF!="Menor"),CONCATENATE("R8C",'Mapa final'!#REF!),"")</f>
        <v>#REF!</v>
      </c>
      <c r="U33" s="55" t="e">
        <f>IF(AND('Mapa final'!#REF!="Media",'Mapa final'!#REF!="Menor"),CONCATENATE("R8C",'Mapa final'!#REF!),"")</f>
        <v>#REF!</v>
      </c>
      <c r="V33" s="53" t="e">
        <f>IF(AND('Mapa final'!#REF!="Media",'Mapa final'!#REF!="Moderado"),CONCATENATE("R8C",'Mapa final'!#REF!),"")</f>
        <v>#REF!</v>
      </c>
      <c r="W33" s="54" t="e">
        <f>IF(AND('Mapa final'!#REF!="Media",'Mapa final'!#REF!="Moderado"),CONCATENATE("R8C",'Mapa final'!#REF!),"")</f>
        <v>#REF!</v>
      </c>
      <c r="X33" s="54" t="e">
        <f>IF(AND('Mapa final'!#REF!="Media",'Mapa final'!#REF!="Moderado"),CONCATENATE("R8C",'Mapa final'!#REF!),"")</f>
        <v>#REF!</v>
      </c>
      <c r="Y33" s="54" t="e">
        <f>IF(AND('Mapa final'!#REF!="Media",'Mapa final'!#REF!="Moderado"),CONCATENATE("R8C",'Mapa final'!#REF!),"")</f>
        <v>#REF!</v>
      </c>
      <c r="Z33" s="54" t="e">
        <f>IF(AND('Mapa final'!#REF!="Media",'Mapa final'!#REF!="Moderado"),CONCATENATE("R8C",'Mapa final'!#REF!),"")</f>
        <v>#REF!</v>
      </c>
      <c r="AA33" s="55" t="e">
        <f>IF(AND('Mapa final'!#REF!="Media",'Mapa final'!#REF!="Moderado"),CONCATENATE("R8C",'Mapa final'!#REF!),"")</f>
        <v>#REF!</v>
      </c>
      <c r="AB33" s="38" t="e">
        <f>IF(AND('Mapa final'!#REF!="Media",'Mapa final'!#REF!="Mayor"),CONCATENATE("R8C",'Mapa final'!#REF!),"")</f>
        <v>#REF!</v>
      </c>
      <c r="AC33" s="39" t="e">
        <f>IF(AND('Mapa final'!#REF!="Media",'Mapa final'!#REF!="Mayor"),CONCATENATE("R8C",'Mapa final'!#REF!),"")</f>
        <v>#REF!</v>
      </c>
      <c r="AD33" s="39" t="e">
        <f>IF(AND('Mapa final'!#REF!="Media",'Mapa final'!#REF!="Mayor"),CONCATENATE("R8C",'Mapa final'!#REF!),"")</f>
        <v>#REF!</v>
      </c>
      <c r="AE33" s="39" t="e">
        <f>IF(AND('Mapa final'!#REF!="Media",'Mapa final'!#REF!="Mayor"),CONCATENATE("R8C",'Mapa final'!#REF!),"")</f>
        <v>#REF!</v>
      </c>
      <c r="AF33" s="39" t="e">
        <f>IF(AND('Mapa final'!#REF!="Media",'Mapa final'!#REF!="Mayor"),CONCATENATE("R8C",'Mapa final'!#REF!),"")</f>
        <v>#REF!</v>
      </c>
      <c r="AG33" s="40" t="e">
        <f>IF(AND('Mapa final'!#REF!="Media",'Mapa final'!#REF!="Mayor"),CONCATENATE("R8C",'Mapa final'!#REF!),"")</f>
        <v>#REF!</v>
      </c>
      <c r="AH33" s="41" t="e">
        <f>IF(AND('Mapa final'!#REF!="Media",'Mapa final'!#REF!="Catastrófico"),CONCATENATE("R8C",'Mapa final'!#REF!),"")</f>
        <v>#REF!</v>
      </c>
      <c r="AI33" s="42" t="e">
        <f>IF(AND('Mapa final'!#REF!="Media",'Mapa final'!#REF!="Catastrófico"),CONCATENATE("R8C",'Mapa final'!#REF!),"")</f>
        <v>#REF!</v>
      </c>
      <c r="AJ33" s="42" t="e">
        <f>IF(AND('Mapa final'!#REF!="Media",'Mapa final'!#REF!="Catastrófico"),CONCATENATE("R8C",'Mapa final'!#REF!),"")</f>
        <v>#REF!</v>
      </c>
      <c r="AK33" s="42" t="e">
        <f>IF(AND('Mapa final'!#REF!="Media",'Mapa final'!#REF!="Catastrófico"),CONCATENATE("R8C",'Mapa final'!#REF!),"")</f>
        <v>#REF!</v>
      </c>
      <c r="AL33" s="42" t="e">
        <f>IF(AND('Mapa final'!#REF!="Media",'Mapa final'!#REF!="Catastrófico"),CONCATENATE("R8C",'Mapa final'!#REF!),"")</f>
        <v>#REF!</v>
      </c>
      <c r="AM33" s="43" t="e">
        <f>IF(AND('Mapa final'!#REF!="Media",'Mapa final'!#REF!="Catastrófico"),CONCATENATE("R8C",'Mapa final'!#REF!),"")</f>
        <v>#REF!</v>
      </c>
      <c r="AN33" s="69"/>
      <c r="AO33" s="346"/>
      <c r="AP33" s="347"/>
      <c r="AQ33" s="347"/>
      <c r="AR33" s="347"/>
      <c r="AS33" s="347"/>
      <c r="AT33" s="348"/>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row>
    <row r="34" spans="1:80" ht="15" customHeight="1" x14ac:dyDescent="0.25">
      <c r="A34" s="69"/>
      <c r="B34" s="265"/>
      <c r="C34" s="265"/>
      <c r="D34" s="266"/>
      <c r="E34" s="306"/>
      <c r="F34" s="307"/>
      <c r="G34" s="307"/>
      <c r="H34" s="307"/>
      <c r="I34" s="308"/>
      <c r="J34" s="53" t="e">
        <f>IF(AND('Mapa final'!#REF!="Media",'Mapa final'!#REF!="Leve"),CONCATENATE("R9C",'Mapa final'!#REF!),"")</f>
        <v>#REF!</v>
      </c>
      <c r="K34" s="54" t="e">
        <f>IF(AND('Mapa final'!#REF!="Media",'Mapa final'!#REF!="Leve"),CONCATENATE("R9C",'Mapa final'!#REF!),"")</f>
        <v>#REF!</v>
      </c>
      <c r="L34" s="54" t="e">
        <f>IF(AND('Mapa final'!#REF!="Media",'Mapa final'!#REF!="Leve"),CONCATENATE("R9C",'Mapa final'!#REF!),"")</f>
        <v>#REF!</v>
      </c>
      <c r="M34" s="54" t="e">
        <f>IF(AND('Mapa final'!#REF!="Media",'Mapa final'!#REF!="Leve"),CONCATENATE("R9C",'Mapa final'!#REF!),"")</f>
        <v>#REF!</v>
      </c>
      <c r="N34" s="54" t="e">
        <f>IF(AND('Mapa final'!#REF!="Media",'Mapa final'!#REF!="Leve"),CONCATENATE("R9C",'Mapa final'!#REF!),"")</f>
        <v>#REF!</v>
      </c>
      <c r="O34" s="55" t="e">
        <f>IF(AND('Mapa final'!#REF!="Media",'Mapa final'!#REF!="Leve"),CONCATENATE("R9C",'Mapa final'!#REF!),"")</f>
        <v>#REF!</v>
      </c>
      <c r="P34" s="53" t="e">
        <f>IF(AND('Mapa final'!#REF!="Media",'Mapa final'!#REF!="Menor"),CONCATENATE("R9C",'Mapa final'!#REF!),"")</f>
        <v>#REF!</v>
      </c>
      <c r="Q34" s="54" t="e">
        <f>IF(AND('Mapa final'!#REF!="Media",'Mapa final'!#REF!="Menor"),CONCATENATE("R9C",'Mapa final'!#REF!),"")</f>
        <v>#REF!</v>
      </c>
      <c r="R34" s="54" t="e">
        <f>IF(AND('Mapa final'!#REF!="Media",'Mapa final'!#REF!="Menor"),CONCATENATE("R9C",'Mapa final'!#REF!),"")</f>
        <v>#REF!</v>
      </c>
      <c r="S34" s="54" t="e">
        <f>IF(AND('Mapa final'!#REF!="Media",'Mapa final'!#REF!="Menor"),CONCATENATE("R9C",'Mapa final'!#REF!),"")</f>
        <v>#REF!</v>
      </c>
      <c r="T34" s="54" t="e">
        <f>IF(AND('Mapa final'!#REF!="Media",'Mapa final'!#REF!="Menor"),CONCATENATE("R9C",'Mapa final'!#REF!),"")</f>
        <v>#REF!</v>
      </c>
      <c r="U34" s="55" t="e">
        <f>IF(AND('Mapa final'!#REF!="Media",'Mapa final'!#REF!="Menor"),CONCATENATE("R9C",'Mapa final'!#REF!),"")</f>
        <v>#REF!</v>
      </c>
      <c r="V34" s="53" t="e">
        <f>IF(AND('Mapa final'!#REF!="Media",'Mapa final'!#REF!="Moderado"),CONCATENATE("R9C",'Mapa final'!#REF!),"")</f>
        <v>#REF!</v>
      </c>
      <c r="W34" s="54" t="e">
        <f>IF(AND('Mapa final'!#REF!="Media",'Mapa final'!#REF!="Moderado"),CONCATENATE("R9C",'Mapa final'!#REF!),"")</f>
        <v>#REF!</v>
      </c>
      <c r="X34" s="54" t="e">
        <f>IF(AND('Mapa final'!#REF!="Media",'Mapa final'!#REF!="Moderado"),CONCATENATE("R9C",'Mapa final'!#REF!),"")</f>
        <v>#REF!</v>
      </c>
      <c r="Y34" s="54" t="e">
        <f>IF(AND('Mapa final'!#REF!="Media",'Mapa final'!#REF!="Moderado"),CONCATENATE("R9C",'Mapa final'!#REF!),"")</f>
        <v>#REF!</v>
      </c>
      <c r="Z34" s="54" t="e">
        <f>IF(AND('Mapa final'!#REF!="Media",'Mapa final'!#REF!="Moderado"),CONCATENATE("R9C",'Mapa final'!#REF!),"")</f>
        <v>#REF!</v>
      </c>
      <c r="AA34" s="55" t="e">
        <f>IF(AND('Mapa final'!#REF!="Media",'Mapa final'!#REF!="Moderado"),CONCATENATE("R9C",'Mapa final'!#REF!),"")</f>
        <v>#REF!</v>
      </c>
      <c r="AB34" s="38" t="e">
        <f>IF(AND('Mapa final'!#REF!="Media",'Mapa final'!#REF!="Mayor"),CONCATENATE("R9C",'Mapa final'!#REF!),"")</f>
        <v>#REF!</v>
      </c>
      <c r="AC34" s="39" t="e">
        <f>IF(AND('Mapa final'!#REF!="Media",'Mapa final'!#REF!="Mayor"),CONCATENATE("R9C",'Mapa final'!#REF!),"")</f>
        <v>#REF!</v>
      </c>
      <c r="AD34" s="39" t="e">
        <f>IF(AND('Mapa final'!#REF!="Media",'Mapa final'!#REF!="Mayor"),CONCATENATE("R9C",'Mapa final'!#REF!),"")</f>
        <v>#REF!</v>
      </c>
      <c r="AE34" s="39" t="e">
        <f>IF(AND('Mapa final'!#REF!="Media",'Mapa final'!#REF!="Mayor"),CONCATENATE("R9C",'Mapa final'!#REF!),"")</f>
        <v>#REF!</v>
      </c>
      <c r="AF34" s="39" t="e">
        <f>IF(AND('Mapa final'!#REF!="Media",'Mapa final'!#REF!="Mayor"),CONCATENATE("R9C",'Mapa final'!#REF!),"")</f>
        <v>#REF!</v>
      </c>
      <c r="AG34" s="40" t="e">
        <f>IF(AND('Mapa final'!#REF!="Media",'Mapa final'!#REF!="Mayor"),CONCATENATE("R9C",'Mapa final'!#REF!),"")</f>
        <v>#REF!</v>
      </c>
      <c r="AH34" s="41" t="e">
        <f>IF(AND('Mapa final'!#REF!="Media",'Mapa final'!#REF!="Catastrófico"),CONCATENATE("R9C",'Mapa final'!#REF!),"")</f>
        <v>#REF!</v>
      </c>
      <c r="AI34" s="42" t="e">
        <f>IF(AND('Mapa final'!#REF!="Media",'Mapa final'!#REF!="Catastrófico"),CONCATENATE("R9C",'Mapa final'!#REF!),"")</f>
        <v>#REF!</v>
      </c>
      <c r="AJ34" s="42" t="e">
        <f>IF(AND('Mapa final'!#REF!="Media",'Mapa final'!#REF!="Catastrófico"),CONCATENATE("R9C",'Mapa final'!#REF!),"")</f>
        <v>#REF!</v>
      </c>
      <c r="AK34" s="42" t="e">
        <f>IF(AND('Mapa final'!#REF!="Media",'Mapa final'!#REF!="Catastrófico"),CONCATENATE("R9C",'Mapa final'!#REF!),"")</f>
        <v>#REF!</v>
      </c>
      <c r="AL34" s="42" t="e">
        <f>IF(AND('Mapa final'!#REF!="Media",'Mapa final'!#REF!="Catastrófico"),CONCATENATE("R9C",'Mapa final'!#REF!),"")</f>
        <v>#REF!</v>
      </c>
      <c r="AM34" s="43" t="e">
        <f>IF(AND('Mapa final'!#REF!="Media",'Mapa final'!#REF!="Catastrófico"),CONCATENATE("R9C",'Mapa final'!#REF!),"")</f>
        <v>#REF!</v>
      </c>
      <c r="AN34" s="69"/>
      <c r="AO34" s="346"/>
      <c r="AP34" s="347"/>
      <c r="AQ34" s="347"/>
      <c r="AR34" s="347"/>
      <c r="AS34" s="347"/>
      <c r="AT34" s="348"/>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row>
    <row r="35" spans="1:80" ht="15.75" customHeight="1" thickBot="1" x14ac:dyDescent="0.3">
      <c r="A35" s="69"/>
      <c r="B35" s="265"/>
      <c r="C35" s="265"/>
      <c r="D35" s="266"/>
      <c r="E35" s="309"/>
      <c r="F35" s="310"/>
      <c r="G35" s="310"/>
      <c r="H35" s="310"/>
      <c r="I35" s="311"/>
      <c r="J35" s="53" t="e">
        <f>IF(AND('Mapa final'!#REF!="Media",'Mapa final'!#REF!="Leve"),CONCATENATE("R10C",'Mapa final'!#REF!),"")</f>
        <v>#REF!</v>
      </c>
      <c r="K35" s="54" t="e">
        <f>IF(AND('Mapa final'!#REF!="Media",'Mapa final'!#REF!="Leve"),CONCATENATE("R10C",'Mapa final'!#REF!),"")</f>
        <v>#REF!</v>
      </c>
      <c r="L35" s="54" t="e">
        <f>IF(AND('Mapa final'!#REF!="Media",'Mapa final'!#REF!="Leve"),CONCATENATE("R10C",'Mapa final'!#REF!),"")</f>
        <v>#REF!</v>
      </c>
      <c r="M35" s="54" t="e">
        <f>IF(AND('Mapa final'!#REF!="Media",'Mapa final'!#REF!="Leve"),CONCATENATE("R10C",'Mapa final'!#REF!),"")</f>
        <v>#REF!</v>
      </c>
      <c r="N35" s="54" t="e">
        <f>IF(AND('Mapa final'!#REF!="Media",'Mapa final'!#REF!="Leve"),CONCATENATE("R10C",'Mapa final'!#REF!),"")</f>
        <v>#REF!</v>
      </c>
      <c r="O35" s="55" t="e">
        <f>IF(AND('Mapa final'!#REF!="Media",'Mapa final'!#REF!="Leve"),CONCATENATE("R10C",'Mapa final'!#REF!),"")</f>
        <v>#REF!</v>
      </c>
      <c r="P35" s="53" t="e">
        <f>IF(AND('Mapa final'!#REF!="Media",'Mapa final'!#REF!="Menor"),CONCATENATE("R10C",'Mapa final'!#REF!),"")</f>
        <v>#REF!</v>
      </c>
      <c r="Q35" s="54" t="e">
        <f>IF(AND('Mapa final'!#REF!="Media",'Mapa final'!#REF!="Menor"),CONCATENATE("R10C",'Mapa final'!#REF!),"")</f>
        <v>#REF!</v>
      </c>
      <c r="R35" s="54" t="e">
        <f>IF(AND('Mapa final'!#REF!="Media",'Mapa final'!#REF!="Menor"),CONCATENATE("R10C",'Mapa final'!#REF!),"")</f>
        <v>#REF!</v>
      </c>
      <c r="S35" s="54" t="e">
        <f>IF(AND('Mapa final'!#REF!="Media",'Mapa final'!#REF!="Menor"),CONCATENATE("R10C",'Mapa final'!#REF!),"")</f>
        <v>#REF!</v>
      </c>
      <c r="T35" s="54" t="e">
        <f>IF(AND('Mapa final'!#REF!="Media",'Mapa final'!#REF!="Menor"),CONCATENATE("R10C",'Mapa final'!#REF!),"")</f>
        <v>#REF!</v>
      </c>
      <c r="U35" s="55" t="e">
        <f>IF(AND('Mapa final'!#REF!="Media",'Mapa final'!#REF!="Menor"),CONCATENATE("R10C",'Mapa final'!#REF!),"")</f>
        <v>#REF!</v>
      </c>
      <c r="V35" s="53" t="e">
        <f>IF(AND('Mapa final'!#REF!="Media",'Mapa final'!#REF!="Moderado"),CONCATENATE("R10C",'Mapa final'!#REF!),"")</f>
        <v>#REF!</v>
      </c>
      <c r="W35" s="54" t="e">
        <f>IF(AND('Mapa final'!#REF!="Media",'Mapa final'!#REF!="Moderado"),CONCATENATE("R10C",'Mapa final'!#REF!),"")</f>
        <v>#REF!</v>
      </c>
      <c r="X35" s="54" t="e">
        <f>IF(AND('Mapa final'!#REF!="Media",'Mapa final'!#REF!="Moderado"),CONCATENATE("R10C",'Mapa final'!#REF!),"")</f>
        <v>#REF!</v>
      </c>
      <c r="Y35" s="54" t="e">
        <f>IF(AND('Mapa final'!#REF!="Media",'Mapa final'!#REF!="Moderado"),CONCATENATE("R10C",'Mapa final'!#REF!),"")</f>
        <v>#REF!</v>
      </c>
      <c r="Z35" s="54" t="e">
        <f>IF(AND('Mapa final'!#REF!="Media",'Mapa final'!#REF!="Moderado"),CONCATENATE("R10C",'Mapa final'!#REF!),"")</f>
        <v>#REF!</v>
      </c>
      <c r="AA35" s="55" t="e">
        <f>IF(AND('Mapa final'!#REF!="Media",'Mapa final'!#REF!="Moderado"),CONCATENATE("R10C",'Mapa final'!#REF!),"")</f>
        <v>#REF!</v>
      </c>
      <c r="AB35" s="44" t="e">
        <f>IF(AND('Mapa final'!#REF!="Media",'Mapa final'!#REF!="Mayor"),CONCATENATE("R10C",'Mapa final'!#REF!),"")</f>
        <v>#REF!</v>
      </c>
      <c r="AC35" s="45" t="e">
        <f>IF(AND('Mapa final'!#REF!="Media",'Mapa final'!#REF!="Mayor"),CONCATENATE("R10C",'Mapa final'!#REF!),"")</f>
        <v>#REF!</v>
      </c>
      <c r="AD35" s="45" t="e">
        <f>IF(AND('Mapa final'!#REF!="Media",'Mapa final'!#REF!="Mayor"),CONCATENATE("R10C",'Mapa final'!#REF!),"")</f>
        <v>#REF!</v>
      </c>
      <c r="AE35" s="45" t="e">
        <f>IF(AND('Mapa final'!#REF!="Media",'Mapa final'!#REF!="Mayor"),CONCATENATE("R10C",'Mapa final'!#REF!),"")</f>
        <v>#REF!</v>
      </c>
      <c r="AF35" s="45" t="e">
        <f>IF(AND('Mapa final'!#REF!="Media",'Mapa final'!#REF!="Mayor"),CONCATENATE("R10C",'Mapa final'!#REF!),"")</f>
        <v>#REF!</v>
      </c>
      <c r="AG35" s="46" t="e">
        <f>IF(AND('Mapa final'!#REF!="Media",'Mapa final'!#REF!="Mayor"),CONCATENATE("R10C",'Mapa final'!#REF!),"")</f>
        <v>#REF!</v>
      </c>
      <c r="AH35" s="47" t="e">
        <f>IF(AND('Mapa final'!#REF!="Media",'Mapa final'!#REF!="Catastrófico"),CONCATENATE("R10C",'Mapa final'!#REF!),"")</f>
        <v>#REF!</v>
      </c>
      <c r="AI35" s="48" t="e">
        <f>IF(AND('Mapa final'!#REF!="Media",'Mapa final'!#REF!="Catastrófico"),CONCATENATE("R10C",'Mapa final'!#REF!),"")</f>
        <v>#REF!</v>
      </c>
      <c r="AJ35" s="48" t="e">
        <f>IF(AND('Mapa final'!#REF!="Media",'Mapa final'!#REF!="Catastrófico"),CONCATENATE("R10C",'Mapa final'!#REF!),"")</f>
        <v>#REF!</v>
      </c>
      <c r="AK35" s="48" t="e">
        <f>IF(AND('Mapa final'!#REF!="Media",'Mapa final'!#REF!="Catastrófico"),CONCATENATE("R10C",'Mapa final'!#REF!),"")</f>
        <v>#REF!</v>
      </c>
      <c r="AL35" s="48" t="e">
        <f>IF(AND('Mapa final'!#REF!="Media",'Mapa final'!#REF!="Catastrófico"),CONCATENATE("R10C",'Mapa final'!#REF!),"")</f>
        <v>#REF!</v>
      </c>
      <c r="AM35" s="49" t="e">
        <f>IF(AND('Mapa final'!#REF!="Media",'Mapa final'!#REF!="Catastrófico"),CONCATENATE("R10C",'Mapa final'!#REF!),"")</f>
        <v>#REF!</v>
      </c>
      <c r="AN35" s="69"/>
      <c r="AO35" s="349"/>
      <c r="AP35" s="350"/>
      <c r="AQ35" s="350"/>
      <c r="AR35" s="350"/>
      <c r="AS35" s="350"/>
      <c r="AT35" s="351"/>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row>
    <row r="36" spans="1:80" ht="15" customHeight="1" x14ac:dyDescent="0.25">
      <c r="A36" s="69"/>
      <c r="B36" s="265"/>
      <c r="C36" s="265"/>
      <c r="D36" s="266"/>
      <c r="E36" s="303" t="s">
        <v>190</v>
      </c>
      <c r="F36" s="304"/>
      <c r="G36" s="304"/>
      <c r="H36" s="304"/>
      <c r="I36" s="304"/>
      <c r="J36" s="59" t="e">
        <f>IF(AND('Mapa final'!#REF!="Baja",'Mapa final'!#REF!="Leve"),CONCATENATE("R1C",'Mapa final'!#REF!),"")</f>
        <v>#REF!</v>
      </c>
      <c r="K36" s="60" t="e">
        <f>IF(AND('Mapa final'!#REF!="Baja",'Mapa final'!#REF!="Leve"),CONCATENATE("R1C",'Mapa final'!#REF!),"")</f>
        <v>#REF!</v>
      </c>
      <c r="L36" s="60" t="e">
        <f>IF(AND('Mapa final'!#REF!="Baja",'Mapa final'!#REF!="Leve"),CONCATENATE("R1C",'Mapa final'!#REF!),"")</f>
        <v>#REF!</v>
      </c>
      <c r="M36" s="60" t="e">
        <f>IF(AND('Mapa final'!#REF!="Baja",'Mapa final'!#REF!="Leve"),CONCATENATE("R1C",'Mapa final'!#REF!),"")</f>
        <v>#REF!</v>
      </c>
      <c r="N36" s="60" t="e">
        <f>IF(AND('Mapa final'!#REF!="Baja",'Mapa final'!#REF!="Leve"),CONCATENATE("R1C",'Mapa final'!#REF!),"")</f>
        <v>#REF!</v>
      </c>
      <c r="O36" s="61" t="e">
        <f>IF(AND('Mapa final'!#REF!="Baja",'Mapa final'!#REF!="Leve"),CONCATENATE("R1C",'Mapa final'!#REF!),"")</f>
        <v>#REF!</v>
      </c>
      <c r="P36" s="50" t="e">
        <f>IF(AND('Mapa final'!#REF!="Baja",'Mapa final'!#REF!="Menor"),CONCATENATE("R1C",'Mapa final'!#REF!),"")</f>
        <v>#REF!</v>
      </c>
      <c r="Q36" s="51" t="e">
        <f>IF(AND('Mapa final'!#REF!="Baja",'Mapa final'!#REF!="Menor"),CONCATENATE("R1C",'Mapa final'!#REF!),"")</f>
        <v>#REF!</v>
      </c>
      <c r="R36" s="51" t="e">
        <f>IF(AND('Mapa final'!#REF!="Baja",'Mapa final'!#REF!="Menor"),CONCATENATE("R1C",'Mapa final'!#REF!),"")</f>
        <v>#REF!</v>
      </c>
      <c r="S36" s="51" t="e">
        <f>IF(AND('Mapa final'!#REF!="Baja",'Mapa final'!#REF!="Menor"),CONCATENATE("R1C",'Mapa final'!#REF!),"")</f>
        <v>#REF!</v>
      </c>
      <c r="T36" s="51" t="e">
        <f>IF(AND('Mapa final'!#REF!="Baja",'Mapa final'!#REF!="Menor"),CONCATENATE("R1C",'Mapa final'!#REF!),"")</f>
        <v>#REF!</v>
      </c>
      <c r="U36" s="52" t="e">
        <f>IF(AND('Mapa final'!#REF!="Baja",'Mapa final'!#REF!="Menor"),CONCATENATE("R1C",'Mapa final'!#REF!),"")</f>
        <v>#REF!</v>
      </c>
      <c r="V36" s="50" t="e">
        <f>IF(AND('Mapa final'!#REF!="Baja",'Mapa final'!#REF!="Moderado"),CONCATENATE("R1C",'Mapa final'!#REF!),"")</f>
        <v>#REF!</v>
      </c>
      <c r="W36" s="51" t="e">
        <f>IF(AND('Mapa final'!#REF!="Baja",'Mapa final'!#REF!="Moderado"),CONCATENATE("R1C",'Mapa final'!#REF!),"")</f>
        <v>#REF!</v>
      </c>
      <c r="X36" s="51" t="e">
        <f>IF(AND('Mapa final'!#REF!="Baja",'Mapa final'!#REF!="Moderado"),CONCATENATE("R1C",'Mapa final'!#REF!),"")</f>
        <v>#REF!</v>
      </c>
      <c r="Y36" s="51" t="e">
        <f>IF(AND('Mapa final'!#REF!="Baja",'Mapa final'!#REF!="Moderado"),CONCATENATE("R1C",'Mapa final'!#REF!),"")</f>
        <v>#REF!</v>
      </c>
      <c r="Z36" s="51" t="e">
        <f>IF(AND('Mapa final'!#REF!="Baja",'Mapa final'!#REF!="Moderado"),CONCATENATE("R1C",'Mapa final'!#REF!),"")</f>
        <v>#REF!</v>
      </c>
      <c r="AA36" s="52" t="e">
        <f>IF(AND('Mapa final'!#REF!="Baja",'Mapa final'!#REF!="Moderado"),CONCATENATE("R1C",'Mapa final'!#REF!),"")</f>
        <v>#REF!</v>
      </c>
      <c r="AB36" s="32" t="e">
        <f>IF(AND('Mapa final'!#REF!="Baja",'Mapa final'!#REF!="Mayor"),CONCATENATE("R1C",'Mapa final'!#REF!),"")</f>
        <v>#REF!</v>
      </c>
      <c r="AC36" s="33" t="e">
        <f>IF(AND('Mapa final'!#REF!="Baja",'Mapa final'!#REF!="Mayor"),CONCATENATE("R1C",'Mapa final'!#REF!),"")</f>
        <v>#REF!</v>
      </c>
      <c r="AD36" s="33" t="e">
        <f>IF(AND('Mapa final'!#REF!="Baja",'Mapa final'!#REF!="Mayor"),CONCATENATE("R1C",'Mapa final'!#REF!),"")</f>
        <v>#REF!</v>
      </c>
      <c r="AE36" s="33" t="e">
        <f>IF(AND('Mapa final'!#REF!="Baja",'Mapa final'!#REF!="Mayor"),CONCATENATE("R1C",'Mapa final'!#REF!),"")</f>
        <v>#REF!</v>
      </c>
      <c r="AF36" s="33" t="e">
        <f>IF(AND('Mapa final'!#REF!="Baja",'Mapa final'!#REF!="Mayor"),CONCATENATE("R1C",'Mapa final'!#REF!),"")</f>
        <v>#REF!</v>
      </c>
      <c r="AG36" s="34" t="e">
        <f>IF(AND('Mapa final'!#REF!="Baja",'Mapa final'!#REF!="Mayor"),CONCATENATE("R1C",'Mapa final'!#REF!),"")</f>
        <v>#REF!</v>
      </c>
      <c r="AH36" s="35" t="e">
        <f>IF(AND('Mapa final'!#REF!="Baja",'Mapa final'!#REF!="Catastrófico"),CONCATENATE("R1C",'Mapa final'!#REF!),"")</f>
        <v>#REF!</v>
      </c>
      <c r="AI36" s="36" t="e">
        <f>IF(AND('Mapa final'!#REF!="Baja",'Mapa final'!#REF!="Catastrófico"),CONCATENATE("R1C",'Mapa final'!#REF!),"")</f>
        <v>#REF!</v>
      </c>
      <c r="AJ36" s="36" t="e">
        <f>IF(AND('Mapa final'!#REF!="Baja",'Mapa final'!#REF!="Catastrófico"),CONCATENATE("R1C",'Mapa final'!#REF!),"")</f>
        <v>#REF!</v>
      </c>
      <c r="AK36" s="36" t="e">
        <f>IF(AND('Mapa final'!#REF!="Baja",'Mapa final'!#REF!="Catastrófico"),CONCATENATE("R1C",'Mapa final'!#REF!),"")</f>
        <v>#REF!</v>
      </c>
      <c r="AL36" s="36" t="e">
        <f>IF(AND('Mapa final'!#REF!="Baja",'Mapa final'!#REF!="Catastrófico"),CONCATENATE("R1C",'Mapa final'!#REF!),"")</f>
        <v>#REF!</v>
      </c>
      <c r="AM36" s="37" t="e">
        <f>IF(AND('Mapa final'!#REF!="Baja",'Mapa final'!#REF!="Catastrófico"),CONCATENATE("R1C",'Mapa final'!#REF!),"")</f>
        <v>#REF!</v>
      </c>
      <c r="AN36" s="69"/>
      <c r="AO36" s="334" t="s">
        <v>191</v>
      </c>
      <c r="AP36" s="335"/>
      <c r="AQ36" s="335"/>
      <c r="AR36" s="335"/>
      <c r="AS36" s="335"/>
      <c r="AT36" s="336"/>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row>
    <row r="37" spans="1:80" ht="15" customHeight="1" x14ac:dyDescent="0.25">
      <c r="A37" s="69"/>
      <c r="B37" s="265"/>
      <c r="C37" s="265"/>
      <c r="D37" s="266"/>
      <c r="E37" s="322"/>
      <c r="F37" s="307"/>
      <c r="G37" s="307"/>
      <c r="H37" s="307"/>
      <c r="I37" s="307"/>
      <c r="J37" s="62" t="str">
        <f>IF(AND('Mapa final'!$AD$12="Baja",'Mapa final'!$AF$12="Leve"),CONCATENATE("R2C",'Mapa final'!$S$12),"")</f>
        <v/>
      </c>
      <c r="K37" s="63" t="str">
        <f>IF(AND('Mapa final'!$AD$13="Baja",'Mapa final'!$AF$13="Leve"),CONCATENATE("R2C",'Mapa final'!$S$13),"")</f>
        <v/>
      </c>
      <c r="L37" s="63" t="e">
        <f>IF(AND('Mapa final'!#REF!="Baja",'Mapa final'!#REF!="Leve"),CONCATENATE("R2C",'Mapa final'!#REF!),"")</f>
        <v>#REF!</v>
      </c>
      <c r="M37" s="63" t="e">
        <f>IF(AND('Mapa final'!#REF!="Baja",'Mapa final'!#REF!="Leve"),CONCATENATE("R2C",'Mapa final'!#REF!),"")</f>
        <v>#REF!</v>
      </c>
      <c r="N37" s="63" t="e">
        <f>IF(AND('Mapa final'!#REF!="Baja",'Mapa final'!#REF!="Leve"),CONCATENATE("R2C",'Mapa final'!#REF!),"")</f>
        <v>#REF!</v>
      </c>
      <c r="O37" s="64" t="e">
        <f>IF(AND('Mapa final'!#REF!="Baja",'Mapa final'!#REF!="Leve"),CONCATENATE("R2C",'Mapa final'!#REF!),"")</f>
        <v>#REF!</v>
      </c>
      <c r="P37" s="53" t="str">
        <f>IF(AND('Mapa final'!$AD$12="Baja",'Mapa final'!$AF$12="Menor"),CONCATENATE("R2C",'Mapa final'!$S$12),"")</f>
        <v/>
      </c>
      <c r="Q37" s="54" t="str">
        <f>IF(AND('Mapa final'!$AD$13="Baja",'Mapa final'!$AF$13="Menor"),CONCATENATE("R2C",'Mapa final'!$S$13),"")</f>
        <v/>
      </c>
      <c r="R37" s="54" t="e">
        <f>IF(AND('Mapa final'!#REF!="Baja",'Mapa final'!#REF!="Menor"),CONCATENATE("R2C",'Mapa final'!#REF!),"")</f>
        <v>#REF!</v>
      </c>
      <c r="S37" s="54" t="e">
        <f>IF(AND('Mapa final'!#REF!="Baja",'Mapa final'!#REF!="Menor"),CONCATENATE("R2C",'Mapa final'!#REF!),"")</f>
        <v>#REF!</v>
      </c>
      <c r="T37" s="54" t="e">
        <f>IF(AND('Mapa final'!#REF!="Baja",'Mapa final'!#REF!="Menor"),CONCATENATE("R2C",'Mapa final'!#REF!),"")</f>
        <v>#REF!</v>
      </c>
      <c r="U37" s="55" t="e">
        <f>IF(AND('Mapa final'!#REF!="Baja",'Mapa final'!#REF!="Menor"),CONCATENATE("R2C",'Mapa final'!#REF!),"")</f>
        <v>#REF!</v>
      </c>
      <c r="V37" s="53" t="str">
        <f>IF(AND('Mapa final'!$AD$12="Baja",'Mapa final'!$AF$12="Moderado"),CONCATENATE("R2C",'Mapa final'!$S$12),"")</f>
        <v>R2C1</v>
      </c>
      <c r="W37" s="54" t="str">
        <f>IF(AND('Mapa final'!$AD$13="Baja",'Mapa final'!$AF$13="Moderado"),CONCATENATE("R2C",'Mapa final'!$S$13),"")</f>
        <v/>
      </c>
      <c r="X37" s="54" t="e">
        <f>IF(AND('Mapa final'!#REF!="Baja",'Mapa final'!#REF!="Moderado"),CONCATENATE("R2C",'Mapa final'!#REF!),"")</f>
        <v>#REF!</v>
      </c>
      <c r="Y37" s="54" t="e">
        <f>IF(AND('Mapa final'!#REF!="Baja",'Mapa final'!#REF!="Moderado"),CONCATENATE("R2C",'Mapa final'!#REF!),"")</f>
        <v>#REF!</v>
      </c>
      <c r="Z37" s="54" t="e">
        <f>IF(AND('Mapa final'!#REF!="Baja",'Mapa final'!#REF!="Moderado"),CONCATENATE("R2C",'Mapa final'!#REF!),"")</f>
        <v>#REF!</v>
      </c>
      <c r="AA37" s="55" t="e">
        <f>IF(AND('Mapa final'!#REF!="Baja",'Mapa final'!#REF!="Moderado"),CONCATENATE("R2C",'Mapa final'!#REF!),"")</f>
        <v>#REF!</v>
      </c>
      <c r="AB37" s="38" t="str">
        <f>IF(AND('Mapa final'!$AD$12="Baja",'Mapa final'!$AF$12="Mayor"),CONCATENATE("R2C",'Mapa final'!$S$12),"")</f>
        <v/>
      </c>
      <c r="AC37" s="39" t="str">
        <f>IF(AND('Mapa final'!$AD$13="Baja",'Mapa final'!$AF$13="Mayor"),CONCATENATE("R2C",'Mapa final'!$S$13),"")</f>
        <v>R2C2</v>
      </c>
      <c r="AD37" s="39" t="e">
        <f>IF(AND('Mapa final'!#REF!="Baja",'Mapa final'!#REF!="Mayor"),CONCATENATE("R2C",'Mapa final'!#REF!),"")</f>
        <v>#REF!</v>
      </c>
      <c r="AE37" s="39" t="e">
        <f>IF(AND('Mapa final'!#REF!="Baja",'Mapa final'!#REF!="Mayor"),CONCATENATE("R2C",'Mapa final'!#REF!),"")</f>
        <v>#REF!</v>
      </c>
      <c r="AF37" s="39" t="e">
        <f>IF(AND('Mapa final'!#REF!="Baja",'Mapa final'!#REF!="Mayor"),CONCATENATE("R2C",'Mapa final'!#REF!),"")</f>
        <v>#REF!</v>
      </c>
      <c r="AG37" s="40" t="e">
        <f>IF(AND('Mapa final'!#REF!="Baja",'Mapa final'!#REF!="Mayor"),CONCATENATE("R2C",'Mapa final'!#REF!),"")</f>
        <v>#REF!</v>
      </c>
      <c r="AH37" s="41" t="str">
        <f>IF(AND('Mapa final'!$AD$12="Baja",'Mapa final'!$AF$12="Catastrófico"),CONCATENATE("R2C",'Mapa final'!$S$12),"")</f>
        <v/>
      </c>
      <c r="AI37" s="42" t="str">
        <f>IF(AND('Mapa final'!$AD$13="Baja",'Mapa final'!$AF$13="Catastrófico"),CONCATENATE("R2C",'Mapa final'!$S$13),"")</f>
        <v/>
      </c>
      <c r="AJ37" s="42" t="e">
        <f>IF(AND('Mapa final'!#REF!="Baja",'Mapa final'!#REF!="Catastrófico"),CONCATENATE("R2C",'Mapa final'!#REF!),"")</f>
        <v>#REF!</v>
      </c>
      <c r="AK37" s="42" t="e">
        <f>IF(AND('Mapa final'!#REF!="Baja",'Mapa final'!#REF!="Catastrófico"),CONCATENATE("R2C",'Mapa final'!#REF!),"")</f>
        <v>#REF!</v>
      </c>
      <c r="AL37" s="42" t="e">
        <f>IF(AND('Mapa final'!#REF!="Baja",'Mapa final'!#REF!="Catastrófico"),CONCATENATE("R2C",'Mapa final'!#REF!),"")</f>
        <v>#REF!</v>
      </c>
      <c r="AM37" s="43" t="e">
        <f>IF(AND('Mapa final'!#REF!="Baja",'Mapa final'!#REF!="Catastrófico"),CONCATENATE("R2C",'Mapa final'!#REF!),"")</f>
        <v>#REF!</v>
      </c>
      <c r="AN37" s="69"/>
      <c r="AO37" s="337"/>
      <c r="AP37" s="338"/>
      <c r="AQ37" s="338"/>
      <c r="AR37" s="338"/>
      <c r="AS37" s="338"/>
      <c r="AT37" s="339"/>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row>
    <row r="38" spans="1:80" ht="15" customHeight="1" x14ac:dyDescent="0.25">
      <c r="A38" s="69"/>
      <c r="B38" s="265"/>
      <c r="C38" s="265"/>
      <c r="D38" s="266"/>
      <c r="E38" s="306"/>
      <c r="F38" s="307"/>
      <c r="G38" s="307"/>
      <c r="H38" s="307"/>
      <c r="I38" s="307"/>
      <c r="J38" s="62" t="e">
        <f>IF(AND('Mapa final'!#REF!="Baja",'Mapa final'!#REF!="Leve"),CONCATENATE("R3C",'Mapa final'!#REF!),"")</f>
        <v>#REF!</v>
      </c>
      <c r="K38" s="63" t="e">
        <f>IF(AND('Mapa final'!#REF!="Baja",'Mapa final'!#REF!="Leve"),CONCATENATE("R3C",'Mapa final'!#REF!),"")</f>
        <v>#REF!</v>
      </c>
      <c r="L38" s="63" t="e">
        <f>IF(AND('Mapa final'!#REF!="Baja",'Mapa final'!#REF!="Leve"),CONCATENATE("R3C",'Mapa final'!#REF!),"")</f>
        <v>#REF!</v>
      </c>
      <c r="M38" s="63" t="e">
        <f>IF(AND('Mapa final'!#REF!="Baja",'Mapa final'!#REF!="Leve"),CONCATENATE("R3C",'Mapa final'!#REF!),"")</f>
        <v>#REF!</v>
      </c>
      <c r="N38" s="63" t="e">
        <f>IF(AND('Mapa final'!#REF!="Baja",'Mapa final'!#REF!="Leve"),CONCATENATE("R3C",'Mapa final'!#REF!),"")</f>
        <v>#REF!</v>
      </c>
      <c r="O38" s="64" t="e">
        <f>IF(AND('Mapa final'!#REF!="Baja",'Mapa final'!#REF!="Leve"),CONCATENATE("R3C",'Mapa final'!#REF!),"")</f>
        <v>#REF!</v>
      </c>
      <c r="P38" s="53" t="e">
        <f>IF(AND('Mapa final'!#REF!="Baja",'Mapa final'!#REF!="Menor"),CONCATENATE("R3C",'Mapa final'!#REF!),"")</f>
        <v>#REF!</v>
      </c>
      <c r="Q38" s="54" t="e">
        <f>IF(AND('Mapa final'!#REF!="Baja",'Mapa final'!#REF!="Menor"),CONCATENATE("R3C",'Mapa final'!#REF!),"")</f>
        <v>#REF!</v>
      </c>
      <c r="R38" s="54" t="e">
        <f>IF(AND('Mapa final'!#REF!="Baja",'Mapa final'!#REF!="Menor"),CONCATENATE("R3C",'Mapa final'!#REF!),"")</f>
        <v>#REF!</v>
      </c>
      <c r="S38" s="54" t="e">
        <f>IF(AND('Mapa final'!#REF!="Baja",'Mapa final'!#REF!="Menor"),CONCATENATE("R3C",'Mapa final'!#REF!),"")</f>
        <v>#REF!</v>
      </c>
      <c r="T38" s="54" t="e">
        <f>IF(AND('Mapa final'!#REF!="Baja",'Mapa final'!#REF!="Menor"),CONCATENATE("R3C",'Mapa final'!#REF!),"")</f>
        <v>#REF!</v>
      </c>
      <c r="U38" s="55" t="e">
        <f>IF(AND('Mapa final'!#REF!="Baja",'Mapa final'!#REF!="Menor"),CONCATENATE("R3C",'Mapa final'!#REF!),"")</f>
        <v>#REF!</v>
      </c>
      <c r="V38" s="53" t="e">
        <f>IF(AND('Mapa final'!#REF!="Baja",'Mapa final'!#REF!="Moderado"),CONCATENATE("R3C",'Mapa final'!#REF!),"")</f>
        <v>#REF!</v>
      </c>
      <c r="W38" s="54" t="e">
        <f>IF(AND('Mapa final'!#REF!="Baja",'Mapa final'!#REF!="Moderado"),CONCATENATE("R3C",'Mapa final'!#REF!),"")</f>
        <v>#REF!</v>
      </c>
      <c r="X38" s="54" t="e">
        <f>IF(AND('Mapa final'!#REF!="Baja",'Mapa final'!#REF!="Moderado"),CONCATENATE("R3C",'Mapa final'!#REF!),"")</f>
        <v>#REF!</v>
      </c>
      <c r="Y38" s="54" t="e">
        <f>IF(AND('Mapa final'!#REF!="Baja",'Mapa final'!#REF!="Moderado"),CONCATENATE("R3C",'Mapa final'!#REF!),"")</f>
        <v>#REF!</v>
      </c>
      <c r="Z38" s="54" t="e">
        <f>IF(AND('Mapa final'!#REF!="Baja",'Mapa final'!#REF!="Moderado"),CONCATENATE("R3C",'Mapa final'!#REF!),"")</f>
        <v>#REF!</v>
      </c>
      <c r="AA38" s="55" t="e">
        <f>IF(AND('Mapa final'!#REF!="Baja",'Mapa final'!#REF!="Moderado"),CONCATENATE("R3C",'Mapa final'!#REF!),"")</f>
        <v>#REF!</v>
      </c>
      <c r="AB38" s="38" t="e">
        <f>IF(AND('Mapa final'!#REF!="Baja",'Mapa final'!#REF!="Mayor"),CONCATENATE("R3C",'Mapa final'!#REF!),"")</f>
        <v>#REF!</v>
      </c>
      <c r="AC38" s="39" t="e">
        <f>IF(AND('Mapa final'!#REF!="Baja",'Mapa final'!#REF!="Mayor"),CONCATENATE("R3C",'Mapa final'!#REF!),"")</f>
        <v>#REF!</v>
      </c>
      <c r="AD38" s="39" t="e">
        <f>IF(AND('Mapa final'!#REF!="Baja",'Mapa final'!#REF!="Mayor"),CONCATENATE("R3C",'Mapa final'!#REF!),"")</f>
        <v>#REF!</v>
      </c>
      <c r="AE38" s="39" t="e">
        <f>IF(AND('Mapa final'!#REF!="Baja",'Mapa final'!#REF!="Mayor"),CONCATENATE("R3C",'Mapa final'!#REF!),"")</f>
        <v>#REF!</v>
      </c>
      <c r="AF38" s="39" t="e">
        <f>IF(AND('Mapa final'!#REF!="Baja",'Mapa final'!#REF!="Mayor"),CONCATENATE("R3C",'Mapa final'!#REF!),"")</f>
        <v>#REF!</v>
      </c>
      <c r="AG38" s="40" t="e">
        <f>IF(AND('Mapa final'!#REF!="Baja",'Mapa final'!#REF!="Mayor"),CONCATENATE("R3C",'Mapa final'!#REF!),"")</f>
        <v>#REF!</v>
      </c>
      <c r="AH38" s="41" t="e">
        <f>IF(AND('Mapa final'!#REF!="Baja",'Mapa final'!#REF!="Catastrófico"),CONCATENATE("R3C",'Mapa final'!#REF!),"")</f>
        <v>#REF!</v>
      </c>
      <c r="AI38" s="42" t="e">
        <f>IF(AND('Mapa final'!#REF!="Baja",'Mapa final'!#REF!="Catastrófico"),CONCATENATE("R3C",'Mapa final'!#REF!),"")</f>
        <v>#REF!</v>
      </c>
      <c r="AJ38" s="42" t="e">
        <f>IF(AND('Mapa final'!#REF!="Baja",'Mapa final'!#REF!="Catastrófico"),CONCATENATE("R3C",'Mapa final'!#REF!),"")</f>
        <v>#REF!</v>
      </c>
      <c r="AK38" s="42" t="e">
        <f>IF(AND('Mapa final'!#REF!="Baja",'Mapa final'!#REF!="Catastrófico"),CONCATENATE("R3C",'Mapa final'!#REF!),"")</f>
        <v>#REF!</v>
      </c>
      <c r="AL38" s="42" t="e">
        <f>IF(AND('Mapa final'!#REF!="Baja",'Mapa final'!#REF!="Catastrófico"),CONCATENATE("R3C",'Mapa final'!#REF!),"")</f>
        <v>#REF!</v>
      </c>
      <c r="AM38" s="43" t="e">
        <f>IF(AND('Mapa final'!#REF!="Baja",'Mapa final'!#REF!="Catastrófico"),CONCATENATE("R3C",'Mapa final'!#REF!),"")</f>
        <v>#REF!</v>
      </c>
      <c r="AN38" s="69"/>
      <c r="AO38" s="337"/>
      <c r="AP38" s="338"/>
      <c r="AQ38" s="338"/>
      <c r="AR38" s="338"/>
      <c r="AS38" s="338"/>
      <c r="AT38" s="33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row>
    <row r="39" spans="1:80" ht="15" customHeight="1" x14ac:dyDescent="0.25">
      <c r="A39" s="69"/>
      <c r="B39" s="265"/>
      <c r="C39" s="265"/>
      <c r="D39" s="266"/>
      <c r="E39" s="306"/>
      <c r="F39" s="307"/>
      <c r="G39" s="307"/>
      <c r="H39" s="307"/>
      <c r="I39" s="307"/>
      <c r="J39" s="62" t="e">
        <f>IF(AND('Mapa final'!#REF!="Baja",'Mapa final'!#REF!="Leve"),CONCATENATE("R4C",'Mapa final'!#REF!),"")</f>
        <v>#REF!</v>
      </c>
      <c r="K39" s="63" t="e">
        <f>IF(AND('Mapa final'!#REF!="Baja",'Mapa final'!#REF!="Leve"),CONCATENATE("R4C",'Mapa final'!#REF!),"")</f>
        <v>#REF!</v>
      </c>
      <c r="L39" s="63" t="e">
        <f>IF(AND('Mapa final'!#REF!="Baja",'Mapa final'!#REF!="Leve"),CONCATENATE("R4C",'Mapa final'!#REF!),"")</f>
        <v>#REF!</v>
      </c>
      <c r="M39" s="63" t="e">
        <f>IF(AND('Mapa final'!#REF!="Baja",'Mapa final'!#REF!="Leve"),CONCATENATE("R4C",'Mapa final'!#REF!),"")</f>
        <v>#REF!</v>
      </c>
      <c r="N39" s="63" t="e">
        <f>IF(AND('Mapa final'!#REF!="Baja",'Mapa final'!#REF!="Leve"),CONCATENATE("R4C",'Mapa final'!#REF!),"")</f>
        <v>#REF!</v>
      </c>
      <c r="O39" s="64" t="e">
        <f>IF(AND('Mapa final'!#REF!="Baja",'Mapa final'!#REF!="Leve"),CONCATENATE("R4C",'Mapa final'!#REF!),"")</f>
        <v>#REF!</v>
      </c>
      <c r="P39" s="53" t="e">
        <f>IF(AND('Mapa final'!#REF!="Baja",'Mapa final'!#REF!="Menor"),CONCATENATE("R4C",'Mapa final'!#REF!),"")</f>
        <v>#REF!</v>
      </c>
      <c r="Q39" s="54" t="e">
        <f>IF(AND('Mapa final'!#REF!="Baja",'Mapa final'!#REF!="Menor"),CONCATENATE("R4C",'Mapa final'!#REF!),"")</f>
        <v>#REF!</v>
      </c>
      <c r="R39" s="54" t="e">
        <f>IF(AND('Mapa final'!#REF!="Baja",'Mapa final'!#REF!="Menor"),CONCATENATE("R4C",'Mapa final'!#REF!),"")</f>
        <v>#REF!</v>
      </c>
      <c r="S39" s="54" t="e">
        <f>IF(AND('Mapa final'!#REF!="Baja",'Mapa final'!#REF!="Menor"),CONCATENATE("R4C",'Mapa final'!#REF!),"")</f>
        <v>#REF!</v>
      </c>
      <c r="T39" s="54" t="e">
        <f>IF(AND('Mapa final'!#REF!="Baja",'Mapa final'!#REF!="Menor"),CONCATENATE("R4C",'Mapa final'!#REF!),"")</f>
        <v>#REF!</v>
      </c>
      <c r="U39" s="55" t="e">
        <f>IF(AND('Mapa final'!#REF!="Baja",'Mapa final'!#REF!="Menor"),CONCATENATE("R4C",'Mapa final'!#REF!),"")</f>
        <v>#REF!</v>
      </c>
      <c r="V39" s="53" t="e">
        <f>IF(AND('Mapa final'!#REF!="Baja",'Mapa final'!#REF!="Moderado"),CONCATENATE("R4C",'Mapa final'!#REF!),"")</f>
        <v>#REF!</v>
      </c>
      <c r="W39" s="54" t="e">
        <f>IF(AND('Mapa final'!#REF!="Baja",'Mapa final'!#REF!="Moderado"),CONCATENATE("R4C",'Mapa final'!#REF!),"")</f>
        <v>#REF!</v>
      </c>
      <c r="X39" s="54" t="e">
        <f>IF(AND('Mapa final'!#REF!="Baja",'Mapa final'!#REF!="Moderado"),CONCATENATE("R4C",'Mapa final'!#REF!),"")</f>
        <v>#REF!</v>
      </c>
      <c r="Y39" s="54" t="e">
        <f>IF(AND('Mapa final'!#REF!="Baja",'Mapa final'!#REF!="Moderado"),CONCATENATE("R4C",'Mapa final'!#REF!),"")</f>
        <v>#REF!</v>
      </c>
      <c r="Z39" s="54" t="e">
        <f>IF(AND('Mapa final'!#REF!="Baja",'Mapa final'!#REF!="Moderado"),CONCATENATE("R4C",'Mapa final'!#REF!),"")</f>
        <v>#REF!</v>
      </c>
      <c r="AA39" s="55" t="e">
        <f>IF(AND('Mapa final'!#REF!="Baja",'Mapa final'!#REF!="Moderado"),CONCATENATE("R4C",'Mapa final'!#REF!),"")</f>
        <v>#REF!</v>
      </c>
      <c r="AB39" s="38" t="e">
        <f>IF(AND('Mapa final'!#REF!="Baja",'Mapa final'!#REF!="Mayor"),CONCATENATE("R4C",'Mapa final'!#REF!),"")</f>
        <v>#REF!</v>
      </c>
      <c r="AC39" s="39" t="e">
        <f>IF(AND('Mapa final'!#REF!="Baja",'Mapa final'!#REF!="Mayor"),CONCATENATE("R4C",'Mapa final'!#REF!),"")</f>
        <v>#REF!</v>
      </c>
      <c r="AD39" s="39" t="e">
        <f>IF(AND('Mapa final'!#REF!="Baja",'Mapa final'!#REF!="Mayor"),CONCATENATE("R4C",'Mapa final'!#REF!),"")</f>
        <v>#REF!</v>
      </c>
      <c r="AE39" s="39" t="e">
        <f>IF(AND('Mapa final'!#REF!="Baja",'Mapa final'!#REF!="Mayor"),CONCATENATE("R4C",'Mapa final'!#REF!),"")</f>
        <v>#REF!</v>
      </c>
      <c r="AF39" s="39" t="e">
        <f>IF(AND('Mapa final'!#REF!="Baja",'Mapa final'!#REF!="Mayor"),CONCATENATE("R4C",'Mapa final'!#REF!),"")</f>
        <v>#REF!</v>
      </c>
      <c r="AG39" s="40" t="e">
        <f>IF(AND('Mapa final'!#REF!="Baja",'Mapa final'!#REF!="Mayor"),CONCATENATE("R4C",'Mapa final'!#REF!),"")</f>
        <v>#REF!</v>
      </c>
      <c r="AH39" s="41" t="e">
        <f>IF(AND('Mapa final'!#REF!="Baja",'Mapa final'!#REF!="Catastrófico"),CONCATENATE("R4C",'Mapa final'!#REF!),"")</f>
        <v>#REF!</v>
      </c>
      <c r="AI39" s="42" t="e">
        <f>IF(AND('Mapa final'!#REF!="Baja",'Mapa final'!#REF!="Catastrófico"),CONCATENATE("R4C",'Mapa final'!#REF!),"")</f>
        <v>#REF!</v>
      </c>
      <c r="AJ39" s="42" t="e">
        <f>IF(AND('Mapa final'!#REF!="Baja",'Mapa final'!#REF!="Catastrófico"),CONCATENATE("R4C",'Mapa final'!#REF!),"")</f>
        <v>#REF!</v>
      </c>
      <c r="AK39" s="42" t="e">
        <f>IF(AND('Mapa final'!#REF!="Baja",'Mapa final'!#REF!="Catastrófico"),CONCATENATE("R4C",'Mapa final'!#REF!),"")</f>
        <v>#REF!</v>
      </c>
      <c r="AL39" s="42" t="e">
        <f>IF(AND('Mapa final'!#REF!="Baja",'Mapa final'!#REF!="Catastrófico"),CONCATENATE("R4C",'Mapa final'!#REF!),"")</f>
        <v>#REF!</v>
      </c>
      <c r="AM39" s="43" t="e">
        <f>IF(AND('Mapa final'!#REF!="Baja",'Mapa final'!#REF!="Catastrófico"),CONCATENATE("R4C",'Mapa final'!#REF!),"")</f>
        <v>#REF!</v>
      </c>
      <c r="AN39" s="69"/>
      <c r="AO39" s="337"/>
      <c r="AP39" s="338"/>
      <c r="AQ39" s="338"/>
      <c r="AR39" s="338"/>
      <c r="AS39" s="338"/>
      <c r="AT39" s="33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row>
    <row r="40" spans="1:80" ht="15" customHeight="1" x14ac:dyDescent="0.25">
      <c r="A40" s="69"/>
      <c r="B40" s="265"/>
      <c r="C40" s="265"/>
      <c r="D40" s="266"/>
      <c r="E40" s="306"/>
      <c r="F40" s="307"/>
      <c r="G40" s="307"/>
      <c r="H40" s="307"/>
      <c r="I40" s="307"/>
      <c r="J40" s="62" t="e">
        <f>IF(AND('Mapa final'!#REF!="Baja",'Mapa final'!#REF!="Leve"),CONCATENATE("R5C",'Mapa final'!#REF!),"")</f>
        <v>#REF!</v>
      </c>
      <c r="K40" s="63" t="e">
        <f>IF(AND('Mapa final'!#REF!="Baja",'Mapa final'!#REF!="Leve"),CONCATENATE("R5C",'Mapa final'!#REF!),"")</f>
        <v>#REF!</v>
      </c>
      <c r="L40" s="63" t="e">
        <f>IF(AND('Mapa final'!#REF!="Baja",'Mapa final'!#REF!="Leve"),CONCATENATE("R5C",'Mapa final'!#REF!),"")</f>
        <v>#REF!</v>
      </c>
      <c r="M40" s="63" t="e">
        <f>IF(AND('Mapa final'!#REF!="Baja",'Mapa final'!#REF!="Leve"),CONCATENATE("R5C",'Mapa final'!#REF!),"")</f>
        <v>#REF!</v>
      </c>
      <c r="N40" s="63" t="e">
        <f>IF(AND('Mapa final'!#REF!="Baja",'Mapa final'!#REF!="Leve"),CONCATENATE("R5C",'Mapa final'!#REF!),"")</f>
        <v>#REF!</v>
      </c>
      <c r="O40" s="64" t="e">
        <f>IF(AND('Mapa final'!#REF!="Baja",'Mapa final'!#REF!="Leve"),CONCATENATE("R5C",'Mapa final'!#REF!),"")</f>
        <v>#REF!</v>
      </c>
      <c r="P40" s="53" t="e">
        <f>IF(AND('Mapa final'!#REF!="Baja",'Mapa final'!#REF!="Menor"),CONCATENATE("R5C",'Mapa final'!#REF!),"")</f>
        <v>#REF!</v>
      </c>
      <c r="Q40" s="54" t="e">
        <f>IF(AND('Mapa final'!#REF!="Baja",'Mapa final'!#REF!="Menor"),CONCATENATE("R5C",'Mapa final'!#REF!),"")</f>
        <v>#REF!</v>
      </c>
      <c r="R40" s="54" t="e">
        <f>IF(AND('Mapa final'!#REF!="Baja",'Mapa final'!#REF!="Menor"),CONCATENATE("R5C",'Mapa final'!#REF!),"")</f>
        <v>#REF!</v>
      </c>
      <c r="S40" s="54" t="e">
        <f>IF(AND('Mapa final'!#REF!="Baja",'Mapa final'!#REF!="Menor"),CONCATENATE("R5C",'Mapa final'!#REF!),"")</f>
        <v>#REF!</v>
      </c>
      <c r="T40" s="54" t="e">
        <f>IF(AND('Mapa final'!#REF!="Baja",'Mapa final'!#REF!="Menor"),CONCATENATE("R5C",'Mapa final'!#REF!),"")</f>
        <v>#REF!</v>
      </c>
      <c r="U40" s="55" t="e">
        <f>IF(AND('Mapa final'!#REF!="Baja",'Mapa final'!#REF!="Menor"),CONCATENATE("R5C",'Mapa final'!#REF!),"")</f>
        <v>#REF!</v>
      </c>
      <c r="V40" s="53" t="e">
        <f>IF(AND('Mapa final'!#REF!="Baja",'Mapa final'!#REF!="Moderado"),CONCATENATE("R5C",'Mapa final'!#REF!),"")</f>
        <v>#REF!</v>
      </c>
      <c r="W40" s="54" t="e">
        <f>IF(AND('Mapa final'!#REF!="Baja",'Mapa final'!#REF!="Moderado"),CONCATENATE("R5C",'Mapa final'!#REF!),"")</f>
        <v>#REF!</v>
      </c>
      <c r="X40" s="54" t="e">
        <f>IF(AND('Mapa final'!#REF!="Baja",'Mapa final'!#REF!="Moderado"),CONCATENATE("R5C",'Mapa final'!#REF!),"")</f>
        <v>#REF!</v>
      </c>
      <c r="Y40" s="54" t="e">
        <f>IF(AND('Mapa final'!#REF!="Baja",'Mapa final'!#REF!="Moderado"),CONCATENATE("R5C",'Mapa final'!#REF!),"")</f>
        <v>#REF!</v>
      </c>
      <c r="Z40" s="54" t="e">
        <f>IF(AND('Mapa final'!#REF!="Baja",'Mapa final'!#REF!="Moderado"),CONCATENATE("R5C",'Mapa final'!#REF!),"")</f>
        <v>#REF!</v>
      </c>
      <c r="AA40" s="55" t="e">
        <f>IF(AND('Mapa final'!#REF!="Baja",'Mapa final'!#REF!="Moderado"),CONCATENATE("R5C",'Mapa final'!#REF!),"")</f>
        <v>#REF!</v>
      </c>
      <c r="AB40" s="38" t="e">
        <f>IF(AND('Mapa final'!#REF!="Baja",'Mapa final'!#REF!="Mayor"),CONCATENATE("R5C",'Mapa final'!#REF!),"")</f>
        <v>#REF!</v>
      </c>
      <c r="AC40" s="39" t="e">
        <f>IF(AND('Mapa final'!#REF!="Baja",'Mapa final'!#REF!="Mayor"),CONCATENATE("R5C",'Mapa final'!#REF!),"")</f>
        <v>#REF!</v>
      </c>
      <c r="AD40" s="39" t="e">
        <f>IF(AND('Mapa final'!#REF!="Baja",'Mapa final'!#REF!="Mayor"),CONCATENATE("R5C",'Mapa final'!#REF!),"")</f>
        <v>#REF!</v>
      </c>
      <c r="AE40" s="39" t="e">
        <f>IF(AND('Mapa final'!#REF!="Baja",'Mapa final'!#REF!="Mayor"),CONCATENATE("R5C",'Mapa final'!#REF!),"")</f>
        <v>#REF!</v>
      </c>
      <c r="AF40" s="39" t="e">
        <f>IF(AND('Mapa final'!#REF!="Baja",'Mapa final'!#REF!="Mayor"),CONCATENATE("R5C",'Mapa final'!#REF!),"")</f>
        <v>#REF!</v>
      </c>
      <c r="AG40" s="40" t="e">
        <f>IF(AND('Mapa final'!#REF!="Baja",'Mapa final'!#REF!="Mayor"),CONCATENATE("R5C",'Mapa final'!#REF!),"")</f>
        <v>#REF!</v>
      </c>
      <c r="AH40" s="41" t="e">
        <f>IF(AND('Mapa final'!#REF!="Baja",'Mapa final'!#REF!="Catastrófico"),CONCATENATE("R5C",'Mapa final'!#REF!),"")</f>
        <v>#REF!</v>
      </c>
      <c r="AI40" s="42" t="e">
        <f>IF(AND('Mapa final'!#REF!="Baja",'Mapa final'!#REF!="Catastrófico"),CONCATENATE("R5C",'Mapa final'!#REF!),"")</f>
        <v>#REF!</v>
      </c>
      <c r="AJ40" s="42" t="e">
        <f>IF(AND('Mapa final'!#REF!="Baja",'Mapa final'!#REF!="Catastrófico"),CONCATENATE("R5C",'Mapa final'!#REF!),"")</f>
        <v>#REF!</v>
      </c>
      <c r="AK40" s="42" t="e">
        <f>IF(AND('Mapa final'!#REF!="Baja",'Mapa final'!#REF!="Catastrófico"),CONCATENATE("R5C",'Mapa final'!#REF!),"")</f>
        <v>#REF!</v>
      </c>
      <c r="AL40" s="42" t="e">
        <f>IF(AND('Mapa final'!#REF!="Baja",'Mapa final'!#REF!="Catastrófico"),CONCATENATE("R5C",'Mapa final'!#REF!),"")</f>
        <v>#REF!</v>
      </c>
      <c r="AM40" s="43" t="e">
        <f>IF(AND('Mapa final'!#REF!="Baja",'Mapa final'!#REF!="Catastrófico"),CONCATENATE("R5C",'Mapa final'!#REF!),"")</f>
        <v>#REF!</v>
      </c>
      <c r="AN40" s="69"/>
      <c r="AO40" s="337"/>
      <c r="AP40" s="338"/>
      <c r="AQ40" s="338"/>
      <c r="AR40" s="338"/>
      <c r="AS40" s="338"/>
      <c r="AT40" s="339"/>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row>
    <row r="41" spans="1:80" ht="15" customHeight="1" x14ac:dyDescent="0.25">
      <c r="A41" s="69"/>
      <c r="B41" s="265"/>
      <c r="C41" s="265"/>
      <c r="D41" s="266"/>
      <c r="E41" s="306"/>
      <c r="F41" s="307"/>
      <c r="G41" s="307"/>
      <c r="H41" s="307"/>
      <c r="I41" s="307"/>
      <c r="J41" s="62" t="e">
        <f>IF(AND('Mapa final'!#REF!="Baja",'Mapa final'!#REF!="Leve"),CONCATENATE("R6C",'Mapa final'!#REF!),"")</f>
        <v>#REF!</v>
      </c>
      <c r="K41" s="63" t="e">
        <f>IF(AND('Mapa final'!#REF!="Baja",'Mapa final'!#REF!="Leve"),CONCATENATE("R6C",'Mapa final'!#REF!),"")</f>
        <v>#REF!</v>
      </c>
      <c r="L41" s="63" t="e">
        <f>IF(AND('Mapa final'!#REF!="Baja",'Mapa final'!#REF!="Leve"),CONCATENATE("R6C",'Mapa final'!#REF!),"")</f>
        <v>#REF!</v>
      </c>
      <c r="M41" s="63" t="e">
        <f>IF(AND('Mapa final'!#REF!="Baja",'Mapa final'!#REF!="Leve"),CONCATENATE("R6C",'Mapa final'!#REF!),"")</f>
        <v>#REF!</v>
      </c>
      <c r="N41" s="63" t="e">
        <f>IF(AND('Mapa final'!#REF!="Baja",'Mapa final'!#REF!="Leve"),CONCATENATE("R6C",'Mapa final'!#REF!),"")</f>
        <v>#REF!</v>
      </c>
      <c r="O41" s="64" t="e">
        <f>IF(AND('Mapa final'!#REF!="Baja",'Mapa final'!#REF!="Leve"),CONCATENATE("R6C",'Mapa final'!#REF!),"")</f>
        <v>#REF!</v>
      </c>
      <c r="P41" s="53" t="e">
        <f>IF(AND('Mapa final'!#REF!="Baja",'Mapa final'!#REF!="Menor"),CONCATENATE("R6C",'Mapa final'!#REF!),"")</f>
        <v>#REF!</v>
      </c>
      <c r="Q41" s="54" t="e">
        <f>IF(AND('Mapa final'!#REF!="Baja",'Mapa final'!#REF!="Menor"),CONCATENATE("R6C",'Mapa final'!#REF!),"")</f>
        <v>#REF!</v>
      </c>
      <c r="R41" s="54" t="e">
        <f>IF(AND('Mapa final'!#REF!="Baja",'Mapa final'!#REF!="Menor"),CONCATENATE("R6C",'Mapa final'!#REF!),"")</f>
        <v>#REF!</v>
      </c>
      <c r="S41" s="54" t="e">
        <f>IF(AND('Mapa final'!#REF!="Baja",'Mapa final'!#REF!="Menor"),CONCATENATE("R6C",'Mapa final'!#REF!),"")</f>
        <v>#REF!</v>
      </c>
      <c r="T41" s="54" t="e">
        <f>IF(AND('Mapa final'!#REF!="Baja",'Mapa final'!#REF!="Menor"),CONCATENATE("R6C",'Mapa final'!#REF!),"")</f>
        <v>#REF!</v>
      </c>
      <c r="U41" s="55" t="e">
        <f>IF(AND('Mapa final'!#REF!="Baja",'Mapa final'!#REF!="Menor"),CONCATENATE("R6C",'Mapa final'!#REF!),"")</f>
        <v>#REF!</v>
      </c>
      <c r="V41" s="53" t="e">
        <f>IF(AND('Mapa final'!#REF!="Baja",'Mapa final'!#REF!="Moderado"),CONCATENATE("R6C",'Mapa final'!#REF!),"")</f>
        <v>#REF!</v>
      </c>
      <c r="W41" s="54" t="e">
        <f>IF(AND('Mapa final'!#REF!="Baja",'Mapa final'!#REF!="Moderado"),CONCATENATE("R6C",'Mapa final'!#REF!),"")</f>
        <v>#REF!</v>
      </c>
      <c r="X41" s="54" t="e">
        <f>IF(AND('Mapa final'!#REF!="Baja",'Mapa final'!#REF!="Moderado"),CONCATENATE("R6C",'Mapa final'!#REF!),"")</f>
        <v>#REF!</v>
      </c>
      <c r="Y41" s="54" t="e">
        <f>IF(AND('Mapa final'!#REF!="Baja",'Mapa final'!#REF!="Moderado"),CONCATENATE("R6C",'Mapa final'!#REF!),"")</f>
        <v>#REF!</v>
      </c>
      <c r="Z41" s="54" t="e">
        <f>IF(AND('Mapa final'!#REF!="Baja",'Mapa final'!#REF!="Moderado"),CONCATENATE("R6C",'Mapa final'!#REF!),"")</f>
        <v>#REF!</v>
      </c>
      <c r="AA41" s="55" t="e">
        <f>IF(AND('Mapa final'!#REF!="Baja",'Mapa final'!#REF!="Moderado"),CONCATENATE("R6C",'Mapa final'!#REF!),"")</f>
        <v>#REF!</v>
      </c>
      <c r="AB41" s="38" t="e">
        <f>IF(AND('Mapa final'!#REF!="Baja",'Mapa final'!#REF!="Mayor"),CONCATENATE("R6C",'Mapa final'!#REF!),"")</f>
        <v>#REF!</v>
      </c>
      <c r="AC41" s="39" t="e">
        <f>IF(AND('Mapa final'!#REF!="Baja",'Mapa final'!#REF!="Mayor"),CONCATENATE("R6C",'Mapa final'!#REF!),"")</f>
        <v>#REF!</v>
      </c>
      <c r="AD41" s="39" t="e">
        <f>IF(AND('Mapa final'!#REF!="Baja",'Mapa final'!#REF!="Mayor"),CONCATENATE("R6C",'Mapa final'!#REF!),"")</f>
        <v>#REF!</v>
      </c>
      <c r="AE41" s="39" t="e">
        <f>IF(AND('Mapa final'!#REF!="Baja",'Mapa final'!#REF!="Mayor"),CONCATENATE("R6C",'Mapa final'!#REF!),"")</f>
        <v>#REF!</v>
      </c>
      <c r="AF41" s="39" t="e">
        <f>IF(AND('Mapa final'!#REF!="Baja",'Mapa final'!#REF!="Mayor"),CONCATENATE("R6C",'Mapa final'!#REF!),"")</f>
        <v>#REF!</v>
      </c>
      <c r="AG41" s="40" t="e">
        <f>IF(AND('Mapa final'!#REF!="Baja",'Mapa final'!#REF!="Mayor"),CONCATENATE("R6C",'Mapa final'!#REF!),"")</f>
        <v>#REF!</v>
      </c>
      <c r="AH41" s="41" t="e">
        <f>IF(AND('Mapa final'!#REF!="Baja",'Mapa final'!#REF!="Catastrófico"),CONCATENATE("R6C",'Mapa final'!#REF!),"")</f>
        <v>#REF!</v>
      </c>
      <c r="AI41" s="42" t="e">
        <f>IF(AND('Mapa final'!#REF!="Baja",'Mapa final'!#REF!="Catastrófico"),CONCATENATE("R6C",'Mapa final'!#REF!),"")</f>
        <v>#REF!</v>
      </c>
      <c r="AJ41" s="42" t="e">
        <f>IF(AND('Mapa final'!#REF!="Baja",'Mapa final'!#REF!="Catastrófico"),CONCATENATE("R6C",'Mapa final'!#REF!),"")</f>
        <v>#REF!</v>
      </c>
      <c r="AK41" s="42" t="e">
        <f>IF(AND('Mapa final'!#REF!="Baja",'Mapa final'!#REF!="Catastrófico"),CONCATENATE("R6C",'Mapa final'!#REF!),"")</f>
        <v>#REF!</v>
      </c>
      <c r="AL41" s="42" t="e">
        <f>IF(AND('Mapa final'!#REF!="Baja",'Mapa final'!#REF!="Catastrófico"),CONCATENATE("R6C",'Mapa final'!#REF!),"")</f>
        <v>#REF!</v>
      </c>
      <c r="AM41" s="43" t="e">
        <f>IF(AND('Mapa final'!#REF!="Baja",'Mapa final'!#REF!="Catastrófico"),CONCATENATE("R6C",'Mapa final'!#REF!),"")</f>
        <v>#REF!</v>
      </c>
      <c r="AN41" s="69"/>
      <c r="AO41" s="337"/>
      <c r="AP41" s="338"/>
      <c r="AQ41" s="338"/>
      <c r="AR41" s="338"/>
      <c r="AS41" s="338"/>
      <c r="AT41" s="339"/>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row>
    <row r="42" spans="1:80" ht="15" customHeight="1" x14ac:dyDescent="0.25">
      <c r="A42" s="69"/>
      <c r="B42" s="265"/>
      <c r="C42" s="265"/>
      <c r="D42" s="266"/>
      <c r="E42" s="306"/>
      <c r="F42" s="307"/>
      <c r="G42" s="307"/>
      <c r="H42" s="307"/>
      <c r="I42" s="307"/>
      <c r="J42" s="62" t="e">
        <f>IF(AND('Mapa final'!#REF!="Baja",'Mapa final'!#REF!="Leve"),CONCATENATE("R7C",'Mapa final'!#REF!),"")</f>
        <v>#REF!</v>
      </c>
      <c r="K42" s="63" t="e">
        <f>IF(AND('Mapa final'!#REF!="Baja",'Mapa final'!#REF!="Leve"),CONCATENATE("R7C",'Mapa final'!#REF!),"")</f>
        <v>#REF!</v>
      </c>
      <c r="L42" s="63" t="e">
        <f>IF(AND('Mapa final'!#REF!="Baja",'Mapa final'!#REF!="Leve"),CONCATENATE("R7C",'Mapa final'!#REF!),"")</f>
        <v>#REF!</v>
      </c>
      <c r="M42" s="63" t="e">
        <f>IF(AND('Mapa final'!#REF!="Baja",'Mapa final'!#REF!="Leve"),CONCATENATE("R7C",'Mapa final'!#REF!),"")</f>
        <v>#REF!</v>
      </c>
      <c r="N42" s="63" t="e">
        <f>IF(AND('Mapa final'!#REF!="Baja",'Mapa final'!#REF!="Leve"),CONCATENATE("R7C",'Mapa final'!#REF!),"")</f>
        <v>#REF!</v>
      </c>
      <c r="O42" s="64" t="e">
        <f>IF(AND('Mapa final'!#REF!="Baja",'Mapa final'!#REF!="Leve"),CONCATENATE("R7C",'Mapa final'!#REF!),"")</f>
        <v>#REF!</v>
      </c>
      <c r="P42" s="53" t="e">
        <f>IF(AND('Mapa final'!#REF!="Baja",'Mapa final'!#REF!="Menor"),CONCATENATE("R7C",'Mapa final'!#REF!),"")</f>
        <v>#REF!</v>
      </c>
      <c r="Q42" s="54" t="e">
        <f>IF(AND('Mapa final'!#REF!="Baja",'Mapa final'!#REF!="Menor"),CONCATENATE("R7C",'Mapa final'!#REF!),"")</f>
        <v>#REF!</v>
      </c>
      <c r="R42" s="54" t="e">
        <f>IF(AND('Mapa final'!#REF!="Baja",'Mapa final'!#REF!="Menor"),CONCATENATE("R7C",'Mapa final'!#REF!),"")</f>
        <v>#REF!</v>
      </c>
      <c r="S42" s="54" t="e">
        <f>IF(AND('Mapa final'!#REF!="Baja",'Mapa final'!#REF!="Menor"),CONCATENATE("R7C",'Mapa final'!#REF!),"")</f>
        <v>#REF!</v>
      </c>
      <c r="T42" s="54" t="e">
        <f>IF(AND('Mapa final'!#REF!="Baja",'Mapa final'!#REF!="Menor"),CONCATENATE("R7C",'Mapa final'!#REF!),"")</f>
        <v>#REF!</v>
      </c>
      <c r="U42" s="55" t="e">
        <f>IF(AND('Mapa final'!#REF!="Baja",'Mapa final'!#REF!="Menor"),CONCATENATE("R7C",'Mapa final'!#REF!),"")</f>
        <v>#REF!</v>
      </c>
      <c r="V42" s="53" t="e">
        <f>IF(AND('Mapa final'!#REF!="Baja",'Mapa final'!#REF!="Moderado"),CONCATENATE("R7C",'Mapa final'!#REF!),"")</f>
        <v>#REF!</v>
      </c>
      <c r="W42" s="54" t="e">
        <f>IF(AND('Mapa final'!#REF!="Baja",'Mapa final'!#REF!="Moderado"),CONCATENATE("R7C",'Mapa final'!#REF!),"")</f>
        <v>#REF!</v>
      </c>
      <c r="X42" s="54" t="e">
        <f>IF(AND('Mapa final'!#REF!="Baja",'Mapa final'!#REF!="Moderado"),CONCATENATE("R7C",'Mapa final'!#REF!),"")</f>
        <v>#REF!</v>
      </c>
      <c r="Y42" s="54" t="e">
        <f>IF(AND('Mapa final'!#REF!="Baja",'Mapa final'!#REF!="Moderado"),CONCATENATE("R7C",'Mapa final'!#REF!),"")</f>
        <v>#REF!</v>
      </c>
      <c r="Z42" s="54" t="e">
        <f>IF(AND('Mapa final'!#REF!="Baja",'Mapa final'!#REF!="Moderado"),CONCATENATE("R7C",'Mapa final'!#REF!),"")</f>
        <v>#REF!</v>
      </c>
      <c r="AA42" s="55" t="e">
        <f>IF(AND('Mapa final'!#REF!="Baja",'Mapa final'!#REF!="Moderado"),CONCATENATE("R7C",'Mapa final'!#REF!),"")</f>
        <v>#REF!</v>
      </c>
      <c r="AB42" s="38" t="e">
        <f>IF(AND('Mapa final'!#REF!="Baja",'Mapa final'!#REF!="Mayor"),CONCATENATE("R7C",'Mapa final'!#REF!),"")</f>
        <v>#REF!</v>
      </c>
      <c r="AC42" s="39" t="e">
        <f>IF(AND('Mapa final'!#REF!="Baja",'Mapa final'!#REF!="Mayor"),CONCATENATE("R7C",'Mapa final'!#REF!),"")</f>
        <v>#REF!</v>
      </c>
      <c r="AD42" s="39" t="e">
        <f>IF(AND('Mapa final'!#REF!="Baja",'Mapa final'!#REF!="Mayor"),CONCATENATE("R7C",'Mapa final'!#REF!),"")</f>
        <v>#REF!</v>
      </c>
      <c r="AE42" s="39" t="e">
        <f>IF(AND('Mapa final'!#REF!="Baja",'Mapa final'!#REF!="Mayor"),CONCATENATE("R7C",'Mapa final'!#REF!),"")</f>
        <v>#REF!</v>
      </c>
      <c r="AF42" s="39" t="e">
        <f>IF(AND('Mapa final'!#REF!="Baja",'Mapa final'!#REF!="Mayor"),CONCATENATE("R7C",'Mapa final'!#REF!),"")</f>
        <v>#REF!</v>
      </c>
      <c r="AG42" s="40" t="e">
        <f>IF(AND('Mapa final'!#REF!="Baja",'Mapa final'!#REF!="Mayor"),CONCATENATE("R7C",'Mapa final'!#REF!),"")</f>
        <v>#REF!</v>
      </c>
      <c r="AH42" s="41" t="e">
        <f>IF(AND('Mapa final'!#REF!="Baja",'Mapa final'!#REF!="Catastrófico"),CONCATENATE("R7C",'Mapa final'!#REF!),"")</f>
        <v>#REF!</v>
      </c>
      <c r="AI42" s="42" t="e">
        <f>IF(AND('Mapa final'!#REF!="Baja",'Mapa final'!#REF!="Catastrófico"),CONCATENATE("R7C",'Mapa final'!#REF!),"")</f>
        <v>#REF!</v>
      </c>
      <c r="AJ42" s="42" t="e">
        <f>IF(AND('Mapa final'!#REF!="Baja",'Mapa final'!#REF!="Catastrófico"),CONCATENATE("R7C",'Mapa final'!#REF!),"")</f>
        <v>#REF!</v>
      </c>
      <c r="AK42" s="42" t="e">
        <f>IF(AND('Mapa final'!#REF!="Baja",'Mapa final'!#REF!="Catastrófico"),CONCATENATE("R7C",'Mapa final'!#REF!),"")</f>
        <v>#REF!</v>
      </c>
      <c r="AL42" s="42" t="e">
        <f>IF(AND('Mapa final'!#REF!="Baja",'Mapa final'!#REF!="Catastrófico"),CONCATENATE("R7C",'Mapa final'!#REF!),"")</f>
        <v>#REF!</v>
      </c>
      <c r="AM42" s="43" t="e">
        <f>IF(AND('Mapa final'!#REF!="Baja",'Mapa final'!#REF!="Catastrófico"),CONCATENATE("R7C",'Mapa final'!#REF!),"")</f>
        <v>#REF!</v>
      </c>
      <c r="AN42" s="69"/>
      <c r="AO42" s="337"/>
      <c r="AP42" s="338"/>
      <c r="AQ42" s="338"/>
      <c r="AR42" s="338"/>
      <c r="AS42" s="338"/>
      <c r="AT42" s="339"/>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row>
    <row r="43" spans="1:80" ht="15" customHeight="1" x14ac:dyDescent="0.25">
      <c r="A43" s="69"/>
      <c r="B43" s="265"/>
      <c r="C43" s="265"/>
      <c r="D43" s="266"/>
      <c r="E43" s="306"/>
      <c r="F43" s="307"/>
      <c r="G43" s="307"/>
      <c r="H43" s="307"/>
      <c r="I43" s="307"/>
      <c r="J43" s="62" t="e">
        <f>IF(AND('Mapa final'!#REF!="Baja",'Mapa final'!#REF!="Leve"),CONCATENATE("R8C",'Mapa final'!#REF!),"")</f>
        <v>#REF!</v>
      </c>
      <c r="K43" s="63" t="e">
        <f>IF(AND('Mapa final'!#REF!="Baja",'Mapa final'!#REF!="Leve"),CONCATENATE("R8C",'Mapa final'!#REF!),"")</f>
        <v>#REF!</v>
      </c>
      <c r="L43" s="63" t="e">
        <f>IF(AND('Mapa final'!#REF!="Baja",'Mapa final'!#REF!="Leve"),CONCATENATE("R8C",'Mapa final'!#REF!),"")</f>
        <v>#REF!</v>
      </c>
      <c r="M43" s="63" t="e">
        <f>IF(AND('Mapa final'!#REF!="Baja",'Mapa final'!#REF!="Leve"),CONCATENATE("R8C",'Mapa final'!#REF!),"")</f>
        <v>#REF!</v>
      </c>
      <c r="N43" s="63" t="e">
        <f>IF(AND('Mapa final'!#REF!="Baja",'Mapa final'!#REF!="Leve"),CONCATENATE("R8C",'Mapa final'!#REF!),"")</f>
        <v>#REF!</v>
      </c>
      <c r="O43" s="64" t="e">
        <f>IF(AND('Mapa final'!#REF!="Baja",'Mapa final'!#REF!="Leve"),CONCATENATE("R8C",'Mapa final'!#REF!),"")</f>
        <v>#REF!</v>
      </c>
      <c r="P43" s="53" t="e">
        <f>IF(AND('Mapa final'!#REF!="Baja",'Mapa final'!#REF!="Menor"),CONCATENATE("R8C",'Mapa final'!#REF!),"")</f>
        <v>#REF!</v>
      </c>
      <c r="Q43" s="54" t="e">
        <f>IF(AND('Mapa final'!#REF!="Baja",'Mapa final'!#REF!="Menor"),CONCATENATE("R8C",'Mapa final'!#REF!),"")</f>
        <v>#REF!</v>
      </c>
      <c r="R43" s="54" t="e">
        <f>IF(AND('Mapa final'!#REF!="Baja",'Mapa final'!#REF!="Menor"),CONCATENATE("R8C",'Mapa final'!#REF!),"")</f>
        <v>#REF!</v>
      </c>
      <c r="S43" s="54" t="e">
        <f>IF(AND('Mapa final'!#REF!="Baja",'Mapa final'!#REF!="Menor"),CONCATENATE("R8C",'Mapa final'!#REF!),"")</f>
        <v>#REF!</v>
      </c>
      <c r="T43" s="54" t="e">
        <f>IF(AND('Mapa final'!#REF!="Baja",'Mapa final'!#REF!="Menor"),CONCATENATE("R8C",'Mapa final'!#REF!),"")</f>
        <v>#REF!</v>
      </c>
      <c r="U43" s="55" t="e">
        <f>IF(AND('Mapa final'!#REF!="Baja",'Mapa final'!#REF!="Menor"),CONCATENATE("R8C",'Mapa final'!#REF!),"")</f>
        <v>#REF!</v>
      </c>
      <c r="V43" s="53" t="e">
        <f>IF(AND('Mapa final'!#REF!="Baja",'Mapa final'!#REF!="Moderado"),CONCATENATE("R8C",'Mapa final'!#REF!),"")</f>
        <v>#REF!</v>
      </c>
      <c r="W43" s="54" t="e">
        <f>IF(AND('Mapa final'!#REF!="Baja",'Mapa final'!#REF!="Moderado"),CONCATENATE("R8C",'Mapa final'!#REF!),"")</f>
        <v>#REF!</v>
      </c>
      <c r="X43" s="54" t="e">
        <f>IF(AND('Mapa final'!#REF!="Baja",'Mapa final'!#REF!="Moderado"),CONCATENATE("R8C",'Mapa final'!#REF!),"")</f>
        <v>#REF!</v>
      </c>
      <c r="Y43" s="54" t="e">
        <f>IF(AND('Mapa final'!#REF!="Baja",'Mapa final'!#REF!="Moderado"),CONCATENATE("R8C",'Mapa final'!#REF!),"")</f>
        <v>#REF!</v>
      </c>
      <c r="Z43" s="54" t="e">
        <f>IF(AND('Mapa final'!#REF!="Baja",'Mapa final'!#REF!="Moderado"),CONCATENATE("R8C",'Mapa final'!#REF!),"")</f>
        <v>#REF!</v>
      </c>
      <c r="AA43" s="55" t="e">
        <f>IF(AND('Mapa final'!#REF!="Baja",'Mapa final'!#REF!="Moderado"),CONCATENATE("R8C",'Mapa final'!#REF!),"")</f>
        <v>#REF!</v>
      </c>
      <c r="AB43" s="38" t="e">
        <f>IF(AND('Mapa final'!#REF!="Baja",'Mapa final'!#REF!="Mayor"),CONCATENATE("R8C",'Mapa final'!#REF!),"")</f>
        <v>#REF!</v>
      </c>
      <c r="AC43" s="39" t="e">
        <f>IF(AND('Mapa final'!#REF!="Baja",'Mapa final'!#REF!="Mayor"),CONCATENATE("R8C",'Mapa final'!#REF!),"")</f>
        <v>#REF!</v>
      </c>
      <c r="AD43" s="39" t="e">
        <f>IF(AND('Mapa final'!#REF!="Baja",'Mapa final'!#REF!="Mayor"),CONCATENATE("R8C",'Mapa final'!#REF!),"")</f>
        <v>#REF!</v>
      </c>
      <c r="AE43" s="39" t="e">
        <f>IF(AND('Mapa final'!#REF!="Baja",'Mapa final'!#REF!="Mayor"),CONCATENATE("R8C",'Mapa final'!#REF!),"")</f>
        <v>#REF!</v>
      </c>
      <c r="AF43" s="39" t="e">
        <f>IF(AND('Mapa final'!#REF!="Baja",'Mapa final'!#REF!="Mayor"),CONCATENATE("R8C",'Mapa final'!#REF!),"")</f>
        <v>#REF!</v>
      </c>
      <c r="AG43" s="40" t="e">
        <f>IF(AND('Mapa final'!#REF!="Baja",'Mapa final'!#REF!="Mayor"),CONCATENATE("R8C",'Mapa final'!#REF!),"")</f>
        <v>#REF!</v>
      </c>
      <c r="AH43" s="41" t="e">
        <f>IF(AND('Mapa final'!#REF!="Baja",'Mapa final'!#REF!="Catastrófico"),CONCATENATE("R8C",'Mapa final'!#REF!),"")</f>
        <v>#REF!</v>
      </c>
      <c r="AI43" s="42" t="e">
        <f>IF(AND('Mapa final'!#REF!="Baja",'Mapa final'!#REF!="Catastrófico"),CONCATENATE("R8C",'Mapa final'!#REF!),"")</f>
        <v>#REF!</v>
      </c>
      <c r="AJ43" s="42" t="e">
        <f>IF(AND('Mapa final'!#REF!="Baja",'Mapa final'!#REF!="Catastrófico"),CONCATENATE("R8C",'Mapa final'!#REF!),"")</f>
        <v>#REF!</v>
      </c>
      <c r="AK43" s="42" t="e">
        <f>IF(AND('Mapa final'!#REF!="Baja",'Mapa final'!#REF!="Catastrófico"),CONCATENATE("R8C",'Mapa final'!#REF!),"")</f>
        <v>#REF!</v>
      </c>
      <c r="AL43" s="42" t="e">
        <f>IF(AND('Mapa final'!#REF!="Baja",'Mapa final'!#REF!="Catastrófico"),CONCATENATE("R8C",'Mapa final'!#REF!),"")</f>
        <v>#REF!</v>
      </c>
      <c r="AM43" s="43" t="e">
        <f>IF(AND('Mapa final'!#REF!="Baja",'Mapa final'!#REF!="Catastrófico"),CONCATENATE("R8C",'Mapa final'!#REF!),"")</f>
        <v>#REF!</v>
      </c>
      <c r="AN43" s="69"/>
      <c r="AO43" s="337"/>
      <c r="AP43" s="338"/>
      <c r="AQ43" s="338"/>
      <c r="AR43" s="338"/>
      <c r="AS43" s="338"/>
      <c r="AT43" s="33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row>
    <row r="44" spans="1:80" ht="15" customHeight="1" x14ac:dyDescent="0.25">
      <c r="A44" s="69"/>
      <c r="B44" s="265"/>
      <c r="C44" s="265"/>
      <c r="D44" s="266"/>
      <c r="E44" s="306"/>
      <c r="F44" s="307"/>
      <c r="G44" s="307"/>
      <c r="H44" s="307"/>
      <c r="I44" s="307"/>
      <c r="J44" s="62" t="e">
        <f>IF(AND('Mapa final'!#REF!="Baja",'Mapa final'!#REF!="Leve"),CONCATENATE("R9C",'Mapa final'!#REF!),"")</f>
        <v>#REF!</v>
      </c>
      <c r="K44" s="63" t="e">
        <f>IF(AND('Mapa final'!#REF!="Baja",'Mapa final'!#REF!="Leve"),CONCATENATE("R9C",'Mapa final'!#REF!),"")</f>
        <v>#REF!</v>
      </c>
      <c r="L44" s="63" t="e">
        <f>IF(AND('Mapa final'!#REF!="Baja",'Mapa final'!#REF!="Leve"),CONCATENATE("R9C",'Mapa final'!#REF!),"")</f>
        <v>#REF!</v>
      </c>
      <c r="M44" s="63" t="e">
        <f>IF(AND('Mapa final'!#REF!="Baja",'Mapa final'!#REF!="Leve"),CONCATENATE("R9C",'Mapa final'!#REF!),"")</f>
        <v>#REF!</v>
      </c>
      <c r="N44" s="63" t="e">
        <f>IF(AND('Mapa final'!#REF!="Baja",'Mapa final'!#REF!="Leve"),CONCATENATE("R9C",'Mapa final'!#REF!),"")</f>
        <v>#REF!</v>
      </c>
      <c r="O44" s="64" t="e">
        <f>IF(AND('Mapa final'!#REF!="Baja",'Mapa final'!#REF!="Leve"),CONCATENATE("R9C",'Mapa final'!#REF!),"")</f>
        <v>#REF!</v>
      </c>
      <c r="P44" s="53" t="e">
        <f>IF(AND('Mapa final'!#REF!="Baja",'Mapa final'!#REF!="Menor"),CONCATENATE("R9C",'Mapa final'!#REF!),"")</f>
        <v>#REF!</v>
      </c>
      <c r="Q44" s="54" t="e">
        <f>IF(AND('Mapa final'!#REF!="Baja",'Mapa final'!#REF!="Menor"),CONCATENATE("R9C",'Mapa final'!#REF!),"")</f>
        <v>#REF!</v>
      </c>
      <c r="R44" s="54" t="e">
        <f>IF(AND('Mapa final'!#REF!="Baja",'Mapa final'!#REF!="Menor"),CONCATENATE("R9C",'Mapa final'!#REF!),"")</f>
        <v>#REF!</v>
      </c>
      <c r="S44" s="54" t="e">
        <f>IF(AND('Mapa final'!#REF!="Baja",'Mapa final'!#REF!="Menor"),CONCATENATE("R9C",'Mapa final'!#REF!),"")</f>
        <v>#REF!</v>
      </c>
      <c r="T44" s="54" t="e">
        <f>IF(AND('Mapa final'!#REF!="Baja",'Mapa final'!#REF!="Menor"),CONCATENATE("R9C",'Mapa final'!#REF!),"")</f>
        <v>#REF!</v>
      </c>
      <c r="U44" s="55" t="e">
        <f>IF(AND('Mapa final'!#REF!="Baja",'Mapa final'!#REF!="Menor"),CONCATENATE("R9C",'Mapa final'!#REF!),"")</f>
        <v>#REF!</v>
      </c>
      <c r="V44" s="53" t="e">
        <f>IF(AND('Mapa final'!#REF!="Baja",'Mapa final'!#REF!="Moderado"),CONCATENATE("R9C",'Mapa final'!#REF!),"")</f>
        <v>#REF!</v>
      </c>
      <c r="W44" s="54" t="e">
        <f>IF(AND('Mapa final'!#REF!="Baja",'Mapa final'!#REF!="Moderado"),CONCATENATE("R9C",'Mapa final'!#REF!),"")</f>
        <v>#REF!</v>
      </c>
      <c r="X44" s="54" t="e">
        <f>IF(AND('Mapa final'!#REF!="Baja",'Mapa final'!#REF!="Moderado"),CONCATENATE("R9C",'Mapa final'!#REF!),"")</f>
        <v>#REF!</v>
      </c>
      <c r="Y44" s="54" t="e">
        <f>IF(AND('Mapa final'!#REF!="Baja",'Mapa final'!#REF!="Moderado"),CONCATENATE("R9C",'Mapa final'!#REF!),"")</f>
        <v>#REF!</v>
      </c>
      <c r="Z44" s="54" t="e">
        <f>IF(AND('Mapa final'!#REF!="Baja",'Mapa final'!#REF!="Moderado"),CONCATENATE("R9C",'Mapa final'!#REF!),"")</f>
        <v>#REF!</v>
      </c>
      <c r="AA44" s="55" t="e">
        <f>IF(AND('Mapa final'!#REF!="Baja",'Mapa final'!#REF!="Moderado"),CONCATENATE("R9C",'Mapa final'!#REF!),"")</f>
        <v>#REF!</v>
      </c>
      <c r="AB44" s="38" t="e">
        <f>IF(AND('Mapa final'!#REF!="Baja",'Mapa final'!#REF!="Mayor"),CONCATENATE("R9C",'Mapa final'!#REF!),"")</f>
        <v>#REF!</v>
      </c>
      <c r="AC44" s="39" t="e">
        <f>IF(AND('Mapa final'!#REF!="Baja",'Mapa final'!#REF!="Mayor"),CONCATENATE("R9C",'Mapa final'!#REF!),"")</f>
        <v>#REF!</v>
      </c>
      <c r="AD44" s="39" t="e">
        <f>IF(AND('Mapa final'!#REF!="Baja",'Mapa final'!#REF!="Mayor"),CONCATENATE("R9C",'Mapa final'!#REF!),"")</f>
        <v>#REF!</v>
      </c>
      <c r="AE44" s="39" t="e">
        <f>IF(AND('Mapa final'!#REF!="Baja",'Mapa final'!#REF!="Mayor"),CONCATENATE("R9C",'Mapa final'!#REF!),"")</f>
        <v>#REF!</v>
      </c>
      <c r="AF44" s="39" t="e">
        <f>IF(AND('Mapa final'!#REF!="Baja",'Mapa final'!#REF!="Mayor"),CONCATENATE("R9C",'Mapa final'!#REF!),"")</f>
        <v>#REF!</v>
      </c>
      <c r="AG44" s="40" t="e">
        <f>IF(AND('Mapa final'!#REF!="Baja",'Mapa final'!#REF!="Mayor"),CONCATENATE("R9C",'Mapa final'!#REF!),"")</f>
        <v>#REF!</v>
      </c>
      <c r="AH44" s="41" t="e">
        <f>IF(AND('Mapa final'!#REF!="Baja",'Mapa final'!#REF!="Catastrófico"),CONCATENATE("R9C",'Mapa final'!#REF!),"")</f>
        <v>#REF!</v>
      </c>
      <c r="AI44" s="42" t="e">
        <f>IF(AND('Mapa final'!#REF!="Baja",'Mapa final'!#REF!="Catastrófico"),CONCATENATE("R9C",'Mapa final'!#REF!),"")</f>
        <v>#REF!</v>
      </c>
      <c r="AJ44" s="42" t="e">
        <f>IF(AND('Mapa final'!#REF!="Baja",'Mapa final'!#REF!="Catastrófico"),CONCATENATE("R9C",'Mapa final'!#REF!),"")</f>
        <v>#REF!</v>
      </c>
      <c r="AK44" s="42" t="e">
        <f>IF(AND('Mapa final'!#REF!="Baja",'Mapa final'!#REF!="Catastrófico"),CONCATENATE("R9C",'Mapa final'!#REF!),"")</f>
        <v>#REF!</v>
      </c>
      <c r="AL44" s="42" t="e">
        <f>IF(AND('Mapa final'!#REF!="Baja",'Mapa final'!#REF!="Catastrófico"),CONCATENATE("R9C",'Mapa final'!#REF!),"")</f>
        <v>#REF!</v>
      </c>
      <c r="AM44" s="43" t="e">
        <f>IF(AND('Mapa final'!#REF!="Baja",'Mapa final'!#REF!="Catastrófico"),CONCATENATE("R9C",'Mapa final'!#REF!),"")</f>
        <v>#REF!</v>
      </c>
      <c r="AN44" s="69"/>
      <c r="AO44" s="337"/>
      <c r="AP44" s="338"/>
      <c r="AQ44" s="338"/>
      <c r="AR44" s="338"/>
      <c r="AS44" s="338"/>
      <c r="AT44" s="33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row>
    <row r="45" spans="1:80" ht="15.75" customHeight="1" thickBot="1" x14ac:dyDescent="0.3">
      <c r="A45" s="69"/>
      <c r="B45" s="265"/>
      <c r="C45" s="265"/>
      <c r="D45" s="266"/>
      <c r="E45" s="309"/>
      <c r="F45" s="310"/>
      <c r="G45" s="310"/>
      <c r="H45" s="310"/>
      <c r="I45" s="310"/>
      <c r="J45" s="65" t="e">
        <f>IF(AND('Mapa final'!#REF!="Baja",'Mapa final'!#REF!="Leve"),CONCATENATE("R10C",'Mapa final'!#REF!),"")</f>
        <v>#REF!</v>
      </c>
      <c r="K45" s="66" t="e">
        <f>IF(AND('Mapa final'!#REF!="Baja",'Mapa final'!#REF!="Leve"),CONCATENATE("R10C",'Mapa final'!#REF!),"")</f>
        <v>#REF!</v>
      </c>
      <c r="L45" s="66" t="e">
        <f>IF(AND('Mapa final'!#REF!="Baja",'Mapa final'!#REF!="Leve"),CONCATENATE("R10C",'Mapa final'!#REF!),"")</f>
        <v>#REF!</v>
      </c>
      <c r="M45" s="66" t="e">
        <f>IF(AND('Mapa final'!#REF!="Baja",'Mapa final'!#REF!="Leve"),CONCATENATE("R10C",'Mapa final'!#REF!),"")</f>
        <v>#REF!</v>
      </c>
      <c r="N45" s="66" t="e">
        <f>IF(AND('Mapa final'!#REF!="Baja",'Mapa final'!#REF!="Leve"),CONCATENATE("R10C",'Mapa final'!#REF!),"")</f>
        <v>#REF!</v>
      </c>
      <c r="O45" s="67" t="e">
        <f>IF(AND('Mapa final'!#REF!="Baja",'Mapa final'!#REF!="Leve"),CONCATENATE("R10C",'Mapa final'!#REF!),"")</f>
        <v>#REF!</v>
      </c>
      <c r="P45" s="53" t="e">
        <f>IF(AND('Mapa final'!#REF!="Baja",'Mapa final'!#REF!="Menor"),CONCATENATE("R10C",'Mapa final'!#REF!),"")</f>
        <v>#REF!</v>
      </c>
      <c r="Q45" s="54" t="e">
        <f>IF(AND('Mapa final'!#REF!="Baja",'Mapa final'!#REF!="Menor"),CONCATENATE("R10C",'Mapa final'!#REF!),"")</f>
        <v>#REF!</v>
      </c>
      <c r="R45" s="54" t="e">
        <f>IF(AND('Mapa final'!#REF!="Baja",'Mapa final'!#REF!="Menor"),CONCATENATE("R10C",'Mapa final'!#REF!),"")</f>
        <v>#REF!</v>
      </c>
      <c r="S45" s="54" t="e">
        <f>IF(AND('Mapa final'!#REF!="Baja",'Mapa final'!#REF!="Menor"),CONCATENATE("R10C",'Mapa final'!#REF!),"")</f>
        <v>#REF!</v>
      </c>
      <c r="T45" s="54" t="e">
        <f>IF(AND('Mapa final'!#REF!="Baja",'Mapa final'!#REF!="Menor"),CONCATENATE("R10C",'Mapa final'!#REF!),"")</f>
        <v>#REF!</v>
      </c>
      <c r="U45" s="55" t="e">
        <f>IF(AND('Mapa final'!#REF!="Baja",'Mapa final'!#REF!="Menor"),CONCATENATE("R10C",'Mapa final'!#REF!),"")</f>
        <v>#REF!</v>
      </c>
      <c r="V45" s="56" t="e">
        <f>IF(AND('Mapa final'!#REF!="Baja",'Mapa final'!#REF!="Moderado"),CONCATENATE("R10C",'Mapa final'!#REF!),"")</f>
        <v>#REF!</v>
      </c>
      <c r="W45" s="57" t="e">
        <f>IF(AND('Mapa final'!#REF!="Baja",'Mapa final'!#REF!="Moderado"),CONCATENATE("R10C",'Mapa final'!#REF!),"")</f>
        <v>#REF!</v>
      </c>
      <c r="X45" s="57" t="e">
        <f>IF(AND('Mapa final'!#REF!="Baja",'Mapa final'!#REF!="Moderado"),CONCATENATE("R10C",'Mapa final'!#REF!),"")</f>
        <v>#REF!</v>
      </c>
      <c r="Y45" s="57" t="e">
        <f>IF(AND('Mapa final'!#REF!="Baja",'Mapa final'!#REF!="Moderado"),CONCATENATE("R10C",'Mapa final'!#REF!),"")</f>
        <v>#REF!</v>
      </c>
      <c r="Z45" s="57" t="e">
        <f>IF(AND('Mapa final'!#REF!="Baja",'Mapa final'!#REF!="Moderado"),CONCATENATE("R10C",'Mapa final'!#REF!),"")</f>
        <v>#REF!</v>
      </c>
      <c r="AA45" s="58" t="e">
        <f>IF(AND('Mapa final'!#REF!="Baja",'Mapa final'!#REF!="Moderado"),CONCATENATE("R10C",'Mapa final'!#REF!),"")</f>
        <v>#REF!</v>
      </c>
      <c r="AB45" s="44" t="e">
        <f>IF(AND('Mapa final'!#REF!="Baja",'Mapa final'!#REF!="Mayor"),CONCATENATE("R10C",'Mapa final'!#REF!),"")</f>
        <v>#REF!</v>
      </c>
      <c r="AC45" s="45" t="e">
        <f>IF(AND('Mapa final'!#REF!="Baja",'Mapa final'!#REF!="Mayor"),CONCATENATE("R10C",'Mapa final'!#REF!),"")</f>
        <v>#REF!</v>
      </c>
      <c r="AD45" s="45" t="e">
        <f>IF(AND('Mapa final'!#REF!="Baja",'Mapa final'!#REF!="Mayor"),CONCATENATE("R10C",'Mapa final'!#REF!),"")</f>
        <v>#REF!</v>
      </c>
      <c r="AE45" s="45" t="e">
        <f>IF(AND('Mapa final'!#REF!="Baja",'Mapa final'!#REF!="Mayor"),CONCATENATE("R10C",'Mapa final'!#REF!),"")</f>
        <v>#REF!</v>
      </c>
      <c r="AF45" s="45" t="e">
        <f>IF(AND('Mapa final'!#REF!="Baja",'Mapa final'!#REF!="Mayor"),CONCATENATE("R10C",'Mapa final'!#REF!),"")</f>
        <v>#REF!</v>
      </c>
      <c r="AG45" s="46" t="e">
        <f>IF(AND('Mapa final'!#REF!="Baja",'Mapa final'!#REF!="Mayor"),CONCATENATE("R10C",'Mapa final'!#REF!),"")</f>
        <v>#REF!</v>
      </c>
      <c r="AH45" s="47" t="e">
        <f>IF(AND('Mapa final'!#REF!="Baja",'Mapa final'!#REF!="Catastrófico"),CONCATENATE("R10C",'Mapa final'!#REF!),"")</f>
        <v>#REF!</v>
      </c>
      <c r="AI45" s="48" t="e">
        <f>IF(AND('Mapa final'!#REF!="Baja",'Mapa final'!#REF!="Catastrófico"),CONCATENATE("R10C",'Mapa final'!#REF!),"")</f>
        <v>#REF!</v>
      </c>
      <c r="AJ45" s="48" t="e">
        <f>IF(AND('Mapa final'!#REF!="Baja",'Mapa final'!#REF!="Catastrófico"),CONCATENATE("R10C",'Mapa final'!#REF!),"")</f>
        <v>#REF!</v>
      </c>
      <c r="AK45" s="48" t="e">
        <f>IF(AND('Mapa final'!#REF!="Baja",'Mapa final'!#REF!="Catastrófico"),CONCATENATE("R10C",'Mapa final'!#REF!),"")</f>
        <v>#REF!</v>
      </c>
      <c r="AL45" s="48" t="e">
        <f>IF(AND('Mapa final'!#REF!="Baja",'Mapa final'!#REF!="Catastrófico"),CONCATENATE("R10C",'Mapa final'!#REF!),"")</f>
        <v>#REF!</v>
      </c>
      <c r="AM45" s="49" t="e">
        <f>IF(AND('Mapa final'!#REF!="Baja",'Mapa final'!#REF!="Catastrófico"),CONCATENATE("R10C",'Mapa final'!#REF!),"")</f>
        <v>#REF!</v>
      </c>
      <c r="AN45" s="69"/>
      <c r="AO45" s="340"/>
      <c r="AP45" s="341"/>
      <c r="AQ45" s="341"/>
      <c r="AR45" s="341"/>
      <c r="AS45" s="341"/>
      <c r="AT45" s="342"/>
    </row>
    <row r="46" spans="1:80" ht="46.5" customHeight="1" x14ac:dyDescent="0.35">
      <c r="A46" s="69"/>
      <c r="B46" s="265"/>
      <c r="C46" s="265"/>
      <c r="D46" s="266"/>
      <c r="E46" s="303" t="s">
        <v>192</v>
      </c>
      <c r="F46" s="304"/>
      <c r="G46" s="304"/>
      <c r="H46" s="304"/>
      <c r="I46" s="305"/>
      <c r="J46" s="59" t="e">
        <f>IF(AND('Mapa final'!#REF!="Muy Baja",'Mapa final'!#REF!="Leve"),CONCATENATE("R1C",'Mapa final'!#REF!),"")</f>
        <v>#REF!</v>
      </c>
      <c r="K46" s="60" t="e">
        <f>IF(AND('Mapa final'!#REF!="Muy Baja",'Mapa final'!#REF!="Leve"),CONCATENATE("R1C",'Mapa final'!#REF!),"")</f>
        <v>#REF!</v>
      </c>
      <c r="L46" s="60" t="e">
        <f>IF(AND('Mapa final'!#REF!="Muy Baja",'Mapa final'!#REF!="Leve"),CONCATENATE("R1C",'Mapa final'!#REF!),"")</f>
        <v>#REF!</v>
      </c>
      <c r="M46" s="60" t="e">
        <f>IF(AND('Mapa final'!#REF!="Muy Baja",'Mapa final'!#REF!="Leve"),CONCATENATE("R1C",'Mapa final'!#REF!),"")</f>
        <v>#REF!</v>
      </c>
      <c r="N46" s="60" t="e">
        <f>IF(AND('Mapa final'!#REF!="Muy Baja",'Mapa final'!#REF!="Leve"),CONCATENATE("R1C",'Mapa final'!#REF!),"")</f>
        <v>#REF!</v>
      </c>
      <c r="O46" s="61" t="e">
        <f>IF(AND('Mapa final'!#REF!="Muy Baja",'Mapa final'!#REF!="Leve"),CONCATENATE("R1C",'Mapa final'!#REF!),"")</f>
        <v>#REF!</v>
      </c>
      <c r="P46" s="59" t="e">
        <f>IF(AND('Mapa final'!#REF!="Muy Baja",'Mapa final'!#REF!="Menor"),CONCATENATE("R1C",'Mapa final'!#REF!),"")</f>
        <v>#REF!</v>
      </c>
      <c r="Q46" s="60" t="e">
        <f>IF(AND('Mapa final'!#REF!="Muy Baja",'Mapa final'!#REF!="Menor"),CONCATENATE("R1C",'Mapa final'!#REF!),"")</f>
        <v>#REF!</v>
      </c>
      <c r="R46" s="60" t="e">
        <f>IF(AND('Mapa final'!#REF!="Muy Baja",'Mapa final'!#REF!="Menor"),CONCATENATE("R1C",'Mapa final'!#REF!),"")</f>
        <v>#REF!</v>
      </c>
      <c r="S46" s="60" t="e">
        <f>IF(AND('Mapa final'!#REF!="Muy Baja",'Mapa final'!#REF!="Menor"),CONCATENATE("R1C",'Mapa final'!#REF!),"")</f>
        <v>#REF!</v>
      </c>
      <c r="T46" s="60" t="e">
        <f>IF(AND('Mapa final'!#REF!="Muy Baja",'Mapa final'!#REF!="Menor"),CONCATENATE("R1C",'Mapa final'!#REF!),"")</f>
        <v>#REF!</v>
      </c>
      <c r="U46" s="61" t="e">
        <f>IF(AND('Mapa final'!#REF!="Muy Baja",'Mapa final'!#REF!="Menor"),CONCATENATE("R1C",'Mapa final'!#REF!),"")</f>
        <v>#REF!</v>
      </c>
      <c r="V46" s="50" t="e">
        <f>IF(AND('Mapa final'!#REF!="Muy Baja",'Mapa final'!#REF!="Moderado"),CONCATENATE("R1C",'Mapa final'!#REF!),"")</f>
        <v>#REF!</v>
      </c>
      <c r="W46" s="68" t="e">
        <f>IF(AND('Mapa final'!#REF!="Muy Baja",'Mapa final'!#REF!="Moderado"),CONCATENATE("R1C",'Mapa final'!#REF!),"")</f>
        <v>#REF!</v>
      </c>
      <c r="X46" s="51" t="e">
        <f>IF(AND('Mapa final'!#REF!="Muy Baja",'Mapa final'!#REF!="Moderado"),CONCATENATE("R1C",'Mapa final'!#REF!),"")</f>
        <v>#REF!</v>
      </c>
      <c r="Y46" s="51" t="e">
        <f>IF(AND('Mapa final'!#REF!="Muy Baja",'Mapa final'!#REF!="Moderado"),CONCATENATE("R1C",'Mapa final'!#REF!),"")</f>
        <v>#REF!</v>
      </c>
      <c r="Z46" s="51" t="e">
        <f>IF(AND('Mapa final'!#REF!="Muy Baja",'Mapa final'!#REF!="Moderado"),CONCATENATE("R1C",'Mapa final'!#REF!),"")</f>
        <v>#REF!</v>
      </c>
      <c r="AA46" s="52" t="e">
        <f>IF(AND('Mapa final'!#REF!="Muy Baja",'Mapa final'!#REF!="Moderado"),CONCATENATE("R1C",'Mapa final'!#REF!),"")</f>
        <v>#REF!</v>
      </c>
      <c r="AB46" s="32" t="e">
        <f>IF(AND('Mapa final'!#REF!="Muy Baja",'Mapa final'!#REF!="Mayor"),CONCATENATE("R1C",'Mapa final'!#REF!),"")</f>
        <v>#REF!</v>
      </c>
      <c r="AC46" s="33" t="e">
        <f>IF(AND('Mapa final'!#REF!="Muy Baja",'Mapa final'!#REF!="Mayor"),CONCATENATE("R1C",'Mapa final'!#REF!),"")</f>
        <v>#REF!</v>
      </c>
      <c r="AD46" s="33" t="e">
        <f>IF(AND('Mapa final'!#REF!="Muy Baja",'Mapa final'!#REF!="Mayor"),CONCATENATE("R1C",'Mapa final'!#REF!),"")</f>
        <v>#REF!</v>
      </c>
      <c r="AE46" s="33" t="e">
        <f>IF(AND('Mapa final'!#REF!="Muy Baja",'Mapa final'!#REF!="Mayor"),CONCATENATE("R1C",'Mapa final'!#REF!),"")</f>
        <v>#REF!</v>
      </c>
      <c r="AF46" s="33" t="e">
        <f>IF(AND('Mapa final'!#REF!="Muy Baja",'Mapa final'!#REF!="Mayor"),CONCATENATE("R1C",'Mapa final'!#REF!),"")</f>
        <v>#REF!</v>
      </c>
      <c r="AG46" s="34" t="e">
        <f>IF(AND('Mapa final'!#REF!="Muy Baja",'Mapa final'!#REF!="Mayor"),CONCATENATE("R1C",'Mapa final'!#REF!),"")</f>
        <v>#REF!</v>
      </c>
      <c r="AH46" s="35" t="e">
        <f>IF(AND('Mapa final'!#REF!="Muy Baja",'Mapa final'!#REF!="Catastrófico"),CONCATENATE("R1C",'Mapa final'!#REF!),"")</f>
        <v>#REF!</v>
      </c>
      <c r="AI46" s="36" t="e">
        <f>IF(AND('Mapa final'!#REF!="Muy Baja",'Mapa final'!#REF!="Catastrófico"),CONCATENATE("R1C",'Mapa final'!#REF!),"")</f>
        <v>#REF!</v>
      </c>
      <c r="AJ46" s="36" t="e">
        <f>IF(AND('Mapa final'!#REF!="Muy Baja",'Mapa final'!#REF!="Catastrófico"),CONCATENATE("R1C",'Mapa final'!#REF!),"")</f>
        <v>#REF!</v>
      </c>
      <c r="AK46" s="36" t="e">
        <f>IF(AND('Mapa final'!#REF!="Muy Baja",'Mapa final'!#REF!="Catastrófico"),CONCATENATE("R1C",'Mapa final'!#REF!),"")</f>
        <v>#REF!</v>
      </c>
      <c r="AL46" s="36" t="e">
        <f>IF(AND('Mapa final'!#REF!="Muy Baja",'Mapa final'!#REF!="Catastrófico"),CONCATENATE("R1C",'Mapa final'!#REF!),"")</f>
        <v>#REF!</v>
      </c>
      <c r="AM46" s="37" t="e">
        <f>IF(AND('Mapa final'!#REF!="Muy Baja",'Mapa final'!#REF!="Catastrófico"),CONCATENATE("R1C",'Mapa final'!#REF!),"")</f>
        <v>#REF!</v>
      </c>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row>
    <row r="47" spans="1:80" ht="46.5" customHeight="1" x14ac:dyDescent="0.25">
      <c r="A47" s="69"/>
      <c r="B47" s="265"/>
      <c r="C47" s="265"/>
      <c r="D47" s="266"/>
      <c r="E47" s="322"/>
      <c r="F47" s="307"/>
      <c r="G47" s="307"/>
      <c r="H47" s="307"/>
      <c r="I47" s="308"/>
      <c r="J47" s="62" t="str">
        <f>IF(AND('Mapa final'!$AD$12="Muy Baja",'Mapa final'!$AF$12="Leve"),CONCATENATE("R2C",'Mapa final'!$S$12),"")</f>
        <v/>
      </c>
      <c r="K47" s="63" t="str">
        <f>IF(AND('Mapa final'!$AD$13="Muy Baja",'Mapa final'!$AF$13="Leve"),CONCATENATE("R2C",'Mapa final'!$S$13),"")</f>
        <v/>
      </c>
      <c r="L47" s="63" t="e">
        <f>IF(AND('Mapa final'!#REF!="Muy Baja",'Mapa final'!#REF!="Leve"),CONCATENATE("R2C",'Mapa final'!#REF!),"")</f>
        <v>#REF!</v>
      </c>
      <c r="M47" s="63" t="e">
        <f>IF(AND('Mapa final'!#REF!="Muy Baja",'Mapa final'!#REF!="Leve"),CONCATENATE("R2C",'Mapa final'!#REF!),"")</f>
        <v>#REF!</v>
      </c>
      <c r="N47" s="63" t="e">
        <f>IF(AND('Mapa final'!#REF!="Muy Baja",'Mapa final'!#REF!="Leve"),CONCATENATE("R2C",'Mapa final'!#REF!),"")</f>
        <v>#REF!</v>
      </c>
      <c r="O47" s="64" t="e">
        <f>IF(AND('Mapa final'!#REF!="Muy Baja",'Mapa final'!#REF!="Leve"),CONCATENATE("R2C",'Mapa final'!#REF!),"")</f>
        <v>#REF!</v>
      </c>
      <c r="P47" s="62" t="str">
        <f>IF(AND('Mapa final'!$AD$12="Muy Baja",'Mapa final'!$AF$12="Menor"),CONCATENATE("R2C",'Mapa final'!$S$12),"")</f>
        <v/>
      </c>
      <c r="Q47" s="63" t="str">
        <f>IF(AND('Mapa final'!$AD$13="Muy Baja",'Mapa final'!$AF$13="Menor"),CONCATENATE("R2C",'Mapa final'!$S$13),"")</f>
        <v/>
      </c>
      <c r="R47" s="63" t="e">
        <f>IF(AND('Mapa final'!#REF!="Muy Baja",'Mapa final'!#REF!="Menor"),CONCATENATE("R2C",'Mapa final'!#REF!),"")</f>
        <v>#REF!</v>
      </c>
      <c r="S47" s="63" t="e">
        <f>IF(AND('Mapa final'!#REF!="Muy Baja",'Mapa final'!#REF!="Menor"),CONCATENATE("R2C",'Mapa final'!#REF!),"")</f>
        <v>#REF!</v>
      </c>
      <c r="T47" s="63" t="e">
        <f>IF(AND('Mapa final'!#REF!="Muy Baja",'Mapa final'!#REF!="Menor"),CONCATENATE("R2C",'Mapa final'!#REF!),"")</f>
        <v>#REF!</v>
      </c>
      <c r="U47" s="64" t="e">
        <f>IF(AND('Mapa final'!#REF!="Muy Baja",'Mapa final'!#REF!="Menor"),CONCATENATE("R2C",'Mapa final'!#REF!),"")</f>
        <v>#REF!</v>
      </c>
      <c r="V47" s="53" t="str">
        <f>IF(AND('Mapa final'!$AD$12="Muy Baja",'Mapa final'!$AF$12="Moderado"),CONCATENATE("R2C",'Mapa final'!$S$12),"")</f>
        <v/>
      </c>
      <c r="W47" s="54" t="str">
        <f>IF(AND('Mapa final'!$AD$13="Muy Baja",'Mapa final'!$AF$13="Moderado"),CONCATENATE("R2C",'Mapa final'!$S$13),"")</f>
        <v/>
      </c>
      <c r="X47" s="54" t="e">
        <f>IF(AND('Mapa final'!#REF!="Muy Baja",'Mapa final'!#REF!="Moderado"),CONCATENATE("R2C",'Mapa final'!#REF!),"")</f>
        <v>#REF!</v>
      </c>
      <c r="Y47" s="54" t="e">
        <f>IF(AND('Mapa final'!#REF!="Muy Baja",'Mapa final'!#REF!="Moderado"),CONCATENATE("R2C",'Mapa final'!#REF!),"")</f>
        <v>#REF!</v>
      </c>
      <c r="Z47" s="54" t="e">
        <f>IF(AND('Mapa final'!#REF!="Muy Baja",'Mapa final'!#REF!="Moderado"),CONCATENATE("R2C",'Mapa final'!#REF!),"")</f>
        <v>#REF!</v>
      </c>
      <c r="AA47" s="55" t="e">
        <f>IF(AND('Mapa final'!#REF!="Muy Baja",'Mapa final'!#REF!="Moderado"),CONCATENATE("R2C",'Mapa final'!#REF!),"")</f>
        <v>#REF!</v>
      </c>
      <c r="AB47" s="38" t="str">
        <f>IF(AND('Mapa final'!$AD$12="Muy Baja",'Mapa final'!$AF$12="Mayor"),CONCATENATE("R2C",'Mapa final'!$S$12),"")</f>
        <v/>
      </c>
      <c r="AC47" s="39" t="str">
        <f>IF(AND('Mapa final'!$AD$13="Muy Baja",'Mapa final'!$AF$13="Mayor"),CONCATENATE("R2C",'Mapa final'!$S$13),"")</f>
        <v/>
      </c>
      <c r="AD47" s="39" t="e">
        <f>IF(AND('Mapa final'!#REF!="Muy Baja",'Mapa final'!#REF!="Mayor"),CONCATENATE("R2C",'Mapa final'!#REF!),"")</f>
        <v>#REF!</v>
      </c>
      <c r="AE47" s="39" t="e">
        <f>IF(AND('Mapa final'!#REF!="Muy Baja",'Mapa final'!#REF!="Mayor"),CONCATENATE("R2C",'Mapa final'!#REF!),"")</f>
        <v>#REF!</v>
      </c>
      <c r="AF47" s="39" t="e">
        <f>IF(AND('Mapa final'!#REF!="Muy Baja",'Mapa final'!#REF!="Mayor"),CONCATENATE("R2C",'Mapa final'!#REF!),"")</f>
        <v>#REF!</v>
      </c>
      <c r="AG47" s="40" t="e">
        <f>IF(AND('Mapa final'!#REF!="Muy Baja",'Mapa final'!#REF!="Mayor"),CONCATENATE("R2C",'Mapa final'!#REF!),"")</f>
        <v>#REF!</v>
      </c>
      <c r="AH47" s="41" t="str">
        <f>IF(AND('Mapa final'!$AD$12="Muy Baja",'Mapa final'!$AF$12="Catastrófico"),CONCATENATE("R2C",'Mapa final'!$S$12),"")</f>
        <v/>
      </c>
      <c r="AI47" s="42" t="str">
        <f>IF(AND('Mapa final'!$AD$13="Muy Baja",'Mapa final'!$AF$13="Catastrófico"),CONCATENATE("R2C",'Mapa final'!$S$13),"")</f>
        <v/>
      </c>
      <c r="AJ47" s="42" t="e">
        <f>IF(AND('Mapa final'!#REF!="Muy Baja",'Mapa final'!#REF!="Catastrófico"),CONCATENATE("R2C",'Mapa final'!#REF!),"")</f>
        <v>#REF!</v>
      </c>
      <c r="AK47" s="42" t="e">
        <f>IF(AND('Mapa final'!#REF!="Muy Baja",'Mapa final'!#REF!="Catastrófico"),CONCATENATE("R2C",'Mapa final'!#REF!),"")</f>
        <v>#REF!</v>
      </c>
      <c r="AL47" s="42" t="e">
        <f>IF(AND('Mapa final'!#REF!="Muy Baja",'Mapa final'!#REF!="Catastrófico"),CONCATENATE("R2C",'Mapa final'!#REF!),"")</f>
        <v>#REF!</v>
      </c>
      <c r="AM47" s="43" t="e">
        <f>IF(AND('Mapa final'!#REF!="Muy Baja",'Mapa final'!#REF!="Catastrófico"),CONCATENATE("R2C",'Mapa final'!#REF!),"")</f>
        <v>#REF!</v>
      </c>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row>
    <row r="48" spans="1:80" ht="15" customHeight="1" x14ac:dyDescent="0.25">
      <c r="A48" s="69"/>
      <c r="B48" s="265"/>
      <c r="C48" s="265"/>
      <c r="D48" s="266"/>
      <c r="E48" s="322"/>
      <c r="F48" s="307"/>
      <c r="G48" s="307"/>
      <c r="H48" s="307"/>
      <c r="I48" s="308"/>
      <c r="J48" s="62" t="e">
        <f>IF(AND('Mapa final'!#REF!="Muy Baja",'Mapa final'!#REF!="Leve"),CONCATENATE("R3C",'Mapa final'!#REF!),"")</f>
        <v>#REF!</v>
      </c>
      <c r="K48" s="63" t="e">
        <f>IF(AND('Mapa final'!#REF!="Muy Baja",'Mapa final'!#REF!="Leve"),CONCATENATE("R3C",'Mapa final'!#REF!),"")</f>
        <v>#REF!</v>
      </c>
      <c r="L48" s="63" t="e">
        <f>IF(AND('Mapa final'!#REF!="Muy Baja",'Mapa final'!#REF!="Leve"),CONCATENATE("R3C",'Mapa final'!#REF!),"")</f>
        <v>#REF!</v>
      </c>
      <c r="M48" s="63" t="e">
        <f>IF(AND('Mapa final'!#REF!="Muy Baja",'Mapa final'!#REF!="Leve"),CONCATENATE("R3C",'Mapa final'!#REF!),"")</f>
        <v>#REF!</v>
      </c>
      <c r="N48" s="63" t="e">
        <f>IF(AND('Mapa final'!#REF!="Muy Baja",'Mapa final'!#REF!="Leve"),CONCATENATE("R3C",'Mapa final'!#REF!),"")</f>
        <v>#REF!</v>
      </c>
      <c r="O48" s="64" t="e">
        <f>IF(AND('Mapa final'!#REF!="Muy Baja",'Mapa final'!#REF!="Leve"),CONCATENATE("R3C",'Mapa final'!#REF!),"")</f>
        <v>#REF!</v>
      </c>
      <c r="P48" s="62" t="e">
        <f>IF(AND('Mapa final'!#REF!="Muy Baja",'Mapa final'!#REF!="Menor"),CONCATENATE("R3C",'Mapa final'!#REF!),"")</f>
        <v>#REF!</v>
      </c>
      <c r="Q48" s="63" t="e">
        <f>IF(AND('Mapa final'!#REF!="Muy Baja",'Mapa final'!#REF!="Menor"),CONCATENATE("R3C",'Mapa final'!#REF!),"")</f>
        <v>#REF!</v>
      </c>
      <c r="R48" s="63" t="e">
        <f>IF(AND('Mapa final'!#REF!="Muy Baja",'Mapa final'!#REF!="Menor"),CONCATENATE("R3C",'Mapa final'!#REF!),"")</f>
        <v>#REF!</v>
      </c>
      <c r="S48" s="63" t="e">
        <f>IF(AND('Mapa final'!#REF!="Muy Baja",'Mapa final'!#REF!="Menor"),CONCATENATE("R3C",'Mapa final'!#REF!),"")</f>
        <v>#REF!</v>
      </c>
      <c r="T48" s="63" t="e">
        <f>IF(AND('Mapa final'!#REF!="Muy Baja",'Mapa final'!#REF!="Menor"),CONCATENATE("R3C",'Mapa final'!#REF!),"")</f>
        <v>#REF!</v>
      </c>
      <c r="U48" s="64" t="e">
        <f>IF(AND('Mapa final'!#REF!="Muy Baja",'Mapa final'!#REF!="Menor"),CONCATENATE("R3C",'Mapa final'!#REF!),"")</f>
        <v>#REF!</v>
      </c>
      <c r="V48" s="53" t="e">
        <f>IF(AND('Mapa final'!#REF!="Muy Baja",'Mapa final'!#REF!="Moderado"),CONCATENATE("R3C",'Mapa final'!#REF!),"")</f>
        <v>#REF!</v>
      </c>
      <c r="W48" s="54" t="e">
        <f>IF(AND('Mapa final'!#REF!="Muy Baja",'Mapa final'!#REF!="Moderado"),CONCATENATE("R3C",'Mapa final'!#REF!),"")</f>
        <v>#REF!</v>
      </c>
      <c r="X48" s="54" t="e">
        <f>IF(AND('Mapa final'!#REF!="Muy Baja",'Mapa final'!#REF!="Moderado"),CONCATENATE("R3C",'Mapa final'!#REF!),"")</f>
        <v>#REF!</v>
      </c>
      <c r="Y48" s="54" t="e">
        <f>IF(AND('Mapa final'!#REF!="Muy Baja",'Mapa final'!#REF!="Moderado"),CONCATENATE("R3C",'Mapa final'!#REF!),"")</f>
        <v>#REF!</v>
      </c>
      <c r="Z48" s="54" t="e">
        <f>IF(AND('Mapa final'!#REF!="Muy Baja",'Mapa final'!#REF!="Moderado"),CONCATENATE("R3C",'Mapa final'!#REF!),"")</f>
        <v>#REF!</v>
      </c>
      <c r="AA48" s="55" t="e">
        <f>IF(AND('Mapa final'!#REF!="Muy Baja",'Mapa final'!#REF!="Moderado"),CONCATENATE("R3C",'Mapa final'!#REF!),"")</f>
        <v>#REF!</v>
      </c>
      <c r="AB48" s="38" t="e">
        <f>IF(AND('Mapa final'!#REF!="Muy Baja",'Mapa final'!#REF!="Mayor"),CONCATENATE("R3C",'Mapa final'!#REF!),"")</f>
        <v>#REF!</v>
      </c>
      <c r="AC48" s="39" t="e">
        <f>IF(AND('Mapa final'!#REF!="Muy Baja",'Mapa final'!#REF!="Mayor"),CONCATENATE("R3C",'Mapa final'!#REF!),"")</f>
        <v>#REF!</v>
      </c>
      <c r="AD48" s="39" t="e">
        <f>IF(AND('Mapa final'!#REF!="Muy Baja",'Mapa final'!#REF!="Mayor"),CONCATENATE("R3C",'Mapa final'!#REF!),"")</f>
        <v>#REF!</v>
      </c>
      <c r="AE48" s="39" t="e">
        <f>IF(AND('Mapa final'!#REF!="Muy Baja",'Mapa final'!#REF!="Mayor"),CONCATENATE("R3C",'Mapa final'!#REF!),"")</f>
        <v>#REF!</v>
      </c>
      <c r="AF48" s="39" t="e">
        <f>IF(AND('Mapa final'!#REF!="Muy Baja",'Mapa final'!#REF!="Mayor"),CONCATENATE("R3C",'Mapa final'!#REF!),"")</f>
        <v>#REF!</v>
      </c>
      <c r="AG48" s="40" t="e">
        <f>IF(AND('Mapa final'!#REF!="Muy Baja",'Mapa final'!#REF!="Mayor"),CONCATENATE("R3C",'Mapa final'!#REF!),"")</f>
        <v>#REF!</v>
      </c>
      <c r="AH48" s="41" t="e">
        <f>IF(AND('Mapa final'!#REF!="Muy Baja",'Mapa final'!#REF!="Catastrófico"),CONCATENATE("R3C",'Mapa final'!#REF!),"")</f>
        <v>#REF!</v>
      </c>
      <c r="AI48" s="42" t="e">
        <f>IF(AND('Mapa final'!#REF!="Muy Baja",'Mapa final'!#REF!="Catastrófico"),CONCATENATE("R3C",'Mapa final'!#REF!),"")</f>
        <v>#REF!</v>
      </c>
      <c r="AJ48" s="42" t="e">
        <f>IF(AND('Mapa final'!#REF!="Muy Baja",'Mapa final'!#REF!="Catastrófico"),CONCATENATE("R3C",'Mapa final'!#REF!),"")</f>
        <v>#REF!</v>
      </c>
      <c r="AK48" s="42" t="e">
        <f>IF(AND('Mapa final'!#REF!="Muy Baja",'Mapa final'!#REF!="Catastrófico"),CONCATENATE("R3C",'Mapa final'!#REF!),"")</f>
        <v>#REF!</v>
      </c>
      <c r="AL48" s="42" t="e">
        <f>IF(AND('Mapa final'!#REF!="Muy Baja",'Mapa final'!#REF!="Catastrófico"),CONCATENATE("R3C",'Mapa final'!#REF!),"")</f>
        <v>#REF!</v>
      </c>
      <c r="AM48" s="43" t="e">
        <f>IF(AND('Mapa final'!#REF!="Muy Baja",'Mapa final'!#REF!="Catastrófico"),CONCATENATE("R3C",'Mapa final'!#REF!),"")</f>
        <v>#REF!</v>
      </c>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row>
    <row r="49" spans="1:80" ht="15" customHeight="1" x14ac:dyDescent="0.25">
      <c r="A49" s="69"/>
      <c r="B49" s="265"/>
      <c r="C49" s="265"/>
      <c r="D49" s="266"/>
      <c r="E49" s="306"/>
      <c r="F49" s="307"/>
      <c r="G49" s="307"/>
      <c r="H49" s="307"/>
      <c r="I49" s="308"/>
      <c r="J49" s="62" t="e">
        <f>IF(AND('Mapa final'!#REF!="Muy Baja",'Mapa final'!#REF!="Leve"),CONCATENATE("R4C",'Mapa final'!#REF!),"")</f>
        <v>#REF!</v>
      </c>
      <c r="K49" s="63" t="e">
        <f>IF(AND('Mapa final'!#REF!="Muy Baja",'Mapa final'!#REF!="Leve"),CONCATENATE("R4C",'Mapa final'!#REF!),"")</f>
        <v>#REF!</v>
      </c>
      <c r="L49" s="63" t="e">
        <f>IF(AND('Mapa final'!#REF!="Muy Baja",'Mapa final'!#REF!="Leve"),CONCATENATE("R4C",'Mapa final'!#REF!),"")</f>
        <v>#REF!</v>
      </c>
      <c r="M49" s="63" t="e">
        <f>IF(AND('Mapa final'!#REF!="Muy Baja",'Mapa final'!#REF!="Leve"),CONCATENATE("R4C",'Mapa final'!#REF!),"")</f>
        <v>#REF!</v>
      </c>
      <c r="N49" s="63" t="e">
        <f>IF(AND('Mapa final'!#REF!="Muy Baja",'Mapa final'!#REF!="Leve"),CONCATENATE("R4C",'Mapa final'!#REF!),"")</f>
        <v>#REF!</v>
      </c>
      <c r="O49" s="64" t="e">
        <f>IF(AND('Mapa final'!#REF!="Muy Baja",'Mapa final'!#REF!="Leve"),CONCATENATE("R4C",'Mapa final'!#REF!),"")</f>
        <v>#REF!</v>
      </c>
      <c r="P49" s="62" t="e">
        <f>IF(AND('Mapa final'!#REF!="Muy Baja",'Mapa final'!#REF!="Menor"),CONCATENATE("R4C",'Mapa final'!#REF!),"")</f>
        <v>#REF!</v>
      </c>
      <c r="Q49" s="63" t="e">
        <f>IF(AND('Mapa final'!#REF!="Muy Baja",'Mapa final'!#REF!="Menor"),CONCATENATE("R4C",'Mapa final'!#REF!),"")</f>
        <v>#REF!</v>
      </c>
      <c r="R49" s="63" t="e">
        <f>IF(AND('Mapa final'!#REF!="Muy Baja",'Mapa final'!#REF!="Menor"),CONCATENATE("R4C",'Mapa final'!#REF!),"")</f>
        <v>#REF!</v>
      </c>
      <c r="S49" s="63" t="e">
        <f>IF(AND('Mapa final'!#REF!="Muy Baja",'Mapa final'!#REF!="Menor"),CONCATENATE("R4C",'Mapa final'!#REF!),"")</f>
        <v>#REF!</v>
      </c>
      <c r="T49" s="63" t="e">
        <f>IF(AND('Mapa final'!#REF!="Muy Baja",'Mapa final'!#REF!="Menor"),CONCATENATE("R4C",'Mapa final'!#REF!),"")</f>
        <v>#REF!</v>
      </c>
      <c r="U49" s="64" t="e">
        <f>IF(AND('Mapa final'!#REF!="Muy Baja",'Mapa final'!#REF!="Menor"),CONCATENATE("R4C",'Mapa final'!#REF!),"")</f>
        <v>#REF!</v>
      </c>
      <c r="V49" s="53" t="e">
        <f>IF(AND('Mapa final'!#REF!="Muy Baja",'Mapa final'!#REF!="Moderado"),CONCATENATE("R4C",'Mapa final'!#REF!),"")</f>
        <v>#REF!</v>
      </c>
      <c r="W49" s="54" t="e">
        <f>IF(AND('Mapa final'!#REF!="Muy Baja",'Mapa final'!#REF!="Moderado"),CONCATENATE("R4C",'Mapa final'!#REF!),"")</f>
        <v>#REF!</v>
      </c>
      <c r="X49" s="54" t="e">
        <f>IF(AND('Mapa final'!#REF!="Muy Baja",'Mapa final'!#REF!="Moderado"),CONCATENATE("R4C",'Mapa final'!#REF!),"")</f>
        <v>#REF!</v>
      </c>
      <c r="Y49" s="54" t="e">
        <f>IF(AND('Mapa final'!#REF!="Muy Baja",'Mapa final'!#REF!="Moderado"),CONCATENATE("R4C",'Mapa final'!#REF!),"")</f>
        <v>#REF!</v>
      </c>
      <c r="Z49" s="54" t="e">
        <f>IF(AND('Mapa final'!#REF!="Muy Baja",'Mapa final'!#REF!="Moderado"),CONCATENATE("R4C",'Mapa final'!#REF!),"")</f>
        <v>#REF!</v>
      </c>
      <c r="AA49" s="55" t="e">
        <f>IF(AND('Mapa final'!#REF!="Muy Baja",'Mapa final'!#REF!="Moderado"),CONCATENATE("R4C",'Mapa final'!#REF!),"")</f>
        <v>#REF!</v>
      </c>
      <c r="AB49" s="38" t="e">
        <f>IF(AND('Mapa final'!#REF!="Muy Baja",'Mapa final'!#REF!="Mayor"),CONCATENATE("R4C",'Mapa final'!#REF!),"")</f>
        <v>#REF!</v>
      </c>
      <c r="AC49" s="39" t="e">
        <f>IF(AND('Mapa final'!#REF!="Muy Baja",'Mapa final'!#REF!="Mayor"),CONCATENATE("R4C",'Mapa final'!#REF!),"")</f>
        <v>#REF!</v>
      </c>
      <c r="AD49" s="39" t="e">
        <f>IF(AND('Mapa final'!#REF!="Muy Baja",'Mapa final'!#REF!="Mayor"),CONCATENATE("R4C",'Mapa final'!#REF!),"")</f>
        <v>#REF!</v>
      </c>
      <c r="AE49" s="39" t="e">
        <f>IF(AND('Mapa final'!#REF!="Muy Baja",'Mapa final'!#REF!="Mayor"),CONCATENATE("R4C",'Mapa final'!#REF!),"")</f>
        <v>#REF!</v>
      </c>
      <c r="AF49" s="39" t="e">
        <f>IF(AND('Mapa final'!#REF!="Muy Baja",'Mapa final'!#REF!="Mayor"),CONCATENATE("R4C",'Mapa final'!#REF!),"")</f>
        <v>#REF!</v>
      </c>
      <c r="AG49" s="40" t="e">
        <f>IF(AND('Mapa final'!#REF!="Muy Baja",'Mapa final'!#REF!="Mayor"),CONCATENATE("R4C",'Mapa final'!#REF!),"")</f>
        <v>#REF!</v>
      </c>
      <c r="AH49" s="41" t="e">
        <f>IF(AND('Mapa final'!#REF!="Muy Baja",'Mapa final'!#REF!="Catastrófico"),CONCATENATE("R4C",'Mapa final'!#REF!),"")</f>
        <v>#REF!</v>
      </c>
      <c r="AI49" s="42" t="e">
        <f>IF(AND('Mapa final'!#REF!="Muy Baja",'Mapa final'!#REF!="Catastrófico"),CONCATENATE("R4C",'Mapa final'!#REF!),"")</f>
        <v>#REF!</v>
      </c>
      <c r="AJ49" s="42" t="e">
        <f>IF(AND('Mapa final'!#REF!="Muy Baja",'Mapa final'!#REF!="Catastrófico"),CONCATENATE("R4C",'Mapa final'!#REF!),"")</f>
        <v>#REF!</v>
      </c>
      <c r="AK49" s="42" t="e">
        <f>IF(AND('Mapa final'!#REF!="Muy Baja",'Mapa final'!#REF!="Catastrófico"),CONCATENATE("R4C",'Mapa final'!#REF!),"")</f>
        <v>#REF!</v>
      </c>
      <c r="AL49" s="42" t="e">
        <f>IF(AND('Mapa final'!#REF!="Muy Baja",'Mapa final'!#REF!="Catastrófico"),CONCATENATE("R4C",'Mapa final'!#REF!),"")</f>
        <v>#REF!</v>
      </c>
      <c r="AM49" s="43" t="e">
        <f>IF(AND('Mapa final'!#REF!="Muy Baja",'Mapa final'!#REF!="Catastrófico"),CONCATENATE("R4C",'Mapa final'!#REF!),"")</f>
        <v>#REF!</v>
      </c>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row>
    <row r="50" spans="1:80" ht="15" customHeight="1" x14ac:dyDescent="0.25">
      <c r="A50" s="69"/>
      <c r="B50" s="265"/>
      <c r="C50" s="265"/>
      <c r="D50" s="266"/>
      <c r="E50" s="306"/>
      <c r="F50" s="307"/>
      <c r="G50" s="307"/>
      <c r="H50" s="307"/>
      <c r="I50" s="308"/>
      <c r="J50" s="62" t="e">
        <f>IF(AND('Mapa final'!#REF!="Muy Baja",'Mapa final'!#REF!="Leve"),CONCATENATE("R5C",'Mapa final'!#REF!),"")</f>
        <v>#REF!</v>
      </c>
      <c r="K50" s="63" t="e">
        <f>IF(AND('Mapa final'!#REF!="Muy Baja",'Mapa final'!#REF!="Leve"),CONCATENATE("R5C",'Mapa final'!#REF!),"")</f>
        <v>#REF!</v>
      </c>
      <c r="L50" s="63" t="e">
        <f>IF(AND('Mapa final'!#REF!="Muy Baja",'Mapa final'!#REF!="Leve"),CONCATENATE("R5C",'Mapa final'!#REF!),"")</f>
        <v>#REF!</v>
      </c>
      <c r="M50" s="63" t="e">
        <f>IF(AND('Mapa final'!#REF!="Muy Baja",'Mapa final'!#REF!="Leve"),CONCATENATE("R5C",'Mapa final'!#REF!),"")</f>
        <v>#REF!</v>
      </c>
      <c r="N50" s="63" t="e">
        <f>IF(AND('Mapa final'!#REF!="Muy Baja",'Mapa final'!#REF!="Leve"),CONCATENATE("R5C",'Mapa final'!#REF!),"")</f>
        <v>#REF!</v>
      </c>
      <c r="O50" s="64" t="e">
        <f>IF(AND('Mapa final'!#REF!="Muy Baja",'Mapa final'!#REF!="Leve"),CONCATENATE("R5C",'Mapa final'!#REF!),"")</f>
        <v>#REF!</v>
      </c>
      <c r="P50" s="62" t="e">
        <f>IF(AND('Mapa final'!#REF!="Muy Baja",'Mapa final'!#REF!="Menor"),CONCATENATE("R5C",'Mapa final'!#REF!),"")</f>
        <v>#REF!</v>
      </c>
      <c r="Q50" s="63" t="e">
        <f>IF(AND('Mapa final'!#REF!="Muy Baja",'Mapa final'!#REF!="Menor"),CONCATENATE("R5C",'Mapa final'!#REF!),"")</f>
        <v>#REF!</v>
      </c>
      <c r="R50" s="63" t="e">
        <f>IF(AND('Mapa final'!#REF!="Muy Baja",'Mapa final'!#REF!="Menor"),CONCATENATE("R5C",'Mapa final'!#REF!),"")</f>
        <v>#REF!</v>
      </c>
      <c r="S50" s="63" t="e">
        <f>IF(AND('Mapa final'!#REF!="Muy Baja",'Mapa final'!#REF!="Menor"),CONCATENATE("R5C",'Mapa final'!#REF!),"")</f>
        <v>#REF!</v>
      </c>
      <c r="T50" s="63" t="e">
        <f>IF(AND('Mapa final'!#REF!="Muy Baja",'Mapa final'!#REF!="Menor"),CONCATENATE("R5C",'Mapa final'!#REF!),"")</f>
        <v>#REF!</v>
      </c>
      <c r="U50" s="64" t="e">
        <f>IF(AND('Mapa final'!#REF!="Muy Baja",'Mapa final'!#REF!="Menor"),CONCATENATE("R5C",'Mapa final'!#REF!),"")</f>
        <v>#REF!</v>
      </c>
      <c r="V50" s="53" t="e">
        <f>IF(AND('Mapa final'!#REF!="Muy Baja",'Mapa final'!#REF!="Moderado"),CONCATENATE("R5C",'Mapa final'!#REF!),"")</f>
        <v>#REF!</v>
      </c>
      <c r="W50" s="54" t="e">
        <f>IF(AND('Mapa final'!#REF!="Muy Baja",'Mapa final'!#REF!="Moderado"),CONCATENATE("R5C",'Mapa final'!#REF!),"")</f>
        <v>#REF!</v>
      </c>
      <c r="X50" s="54" t="e">
        <f>IF(AND('Mapa final'!#REF!="Muy Baja",'Mapa final'!#REF!="Moderado"),CONCATENATE("R5C",'Mapa final'!#REF!),"")</f>
        <v>#REF!</v>
      </c>
      <c r="Y50" s="54" t="e">
        <f>IF(AND('Mapa final'!#REF!="Muy Baja",'Mapa final'!#REF!="Moderado"),CONCATENATE("R5C",'Mapa final'!#REF!),"")</f>
        <v>#REF!</v>
      </c>
      <c r="Z50" s="54" t="e">
        <f>IF(AND('Mapa final'!#REF!="Muy Baja",'Mapa final'!#REF!="Moderado"),CONCATENATE("R5C",'Mapa final'!#REF!),"")</f>
        <v>#REF!</v>
      </c>
      <c r="AA50" s="55" t="e">
        <f>IF(AND('Mapa final'!#REF!="Muy Baja",'Mapa final'!#REF!="Moderado"),CONCATENATE("R5C",'Mapa final'!#REF!),"")</f>
        <v>#REF!</v>
      </c>
      <c r="AB50" s="38" t="e">
        <f>IF(AND('Mapa final'!#REF!="Muy Baja",'Mapa final'!#REF!="Mayor"),CONCATENATE("R5C",'Mapa final'!#REF!),"")</f>
        <v>#REF!</v>
      </c>
      <c r="AC50" s="39" t="e">
        <f>IF(AND('Mapa final'!#REF!="Muy Baja",'Mapa final'!#REF!="Mayor"),CONCATENATE("R5C",'Mapa final'!#REF!),"")</f>
        <v>#REF!</v>
      </c>
      <c r="AD50" s="39" t="e">
        <f>IF(AND('Mapa final'!#REF!="Muy Baja",'Mapa final'!#REF!="Mayor"),CONCATENATE("R5C",'Mapa final'!#REF!),"")</f>
        <v>#REF!</v>
      </c>
      <c r="AE50" s="39" t="e">
        <f>IF(AND('Mapa final'!#REF!="Muy Baja",'Mapa final'!#REF!="Mayor"),CONCATENATE("R5C",'Mapa final'!#REF!),"")</f>
        <v>#REF!</v>
      </c>
      <c r="AF50" s="39" t="e">
        <f>IF(AND('Mapa final'!#REF!="Muy Baja",'Mapa final'!#REF!="Mayor"),CONCATENATE("R5C",'Mapa final'!#REF!),"")</f>
        <v>#REF!</v>
      </c>
      <c r="AG50" s="40" t="e">
        <f>IF(AND('Mapa final'!#REF!="Muy Baja",'Mapa final'!#REF!="Mayor"),CONCATENATE("R5C",'Mapa final'!#REF!),"")</f>
        <v>#REF!</v>
      </c>
      <c r="AH50" s="41" t="e">
        <f>IF(AND('Mapa final'!#REF!="Muy Baja",'Mapa final'!#REF!="Catastrófico"),CONCATENATE("R5C",'Mapa final'!#REF!),"")</f>
        <v>#REF!</v>
      </c>
      <c r="AI50" s="42" t="e">
        <f>IF(AND('Mapa final'!#REF!="Muy Baja",'Mapa final'!#REF!="Catastrófico"),CONCATENATE("R5C",'Mapa final'!#REF!),"")</f>
        <v>#REF!</v>
      </c>
      <c r="AJ50" s="42" t="e">
        <f>IF(AND('Mapa final'!#REF!="Muy Baja",'Mapa final'!#REF!="Catastrófico"),CONCATENATE("R5C",'Mapa final'!#REF!),"")</f>
        <v>#REF!</v>
      </c>
      <c r="AK50" s="42" t="e">
        <f>IF(AND('Mapa final'!#REF!="Muy Baja",'Mapa final'!#REF!="Catastrófico"),CONCATENATE("R5C",'Mapa final'!#REF!),"")</f>
        <v>#REF!</v>
      </c>
      <c r="AL50" s="42" t="e">
        <f>IF(AND('Mapa final'!#REF!="Muy Baja",'Mapa final'!#REF!="Catastrófico"),CONCATENATE("R5C",'Mapa final'!#REF!),"")</f>
        <v>#REF!</v>
      </c>
      <c r="AM50" s="43" t="e">
        <f>IF(AND('Mapa final'!#REF!="Muy Baja",'Mapa final'!#REF!="Catastrófico"),CONCATENATE("R5C",'Mapa final'!#REF!),"")</f>
        <v>#REF!</v>
      </c>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row>
    <row r="51" spans="1:80" ht="15" customHeight="1" x14ac:dyDescent="0.25">
      <c r="A51" s="69"/>
      <c r="B51" s="265"/>
      <c r="C51" s="265"/>
      <c r="D51" s="266"/>
      <c r="E51" s="306"/>
      <c r="F51" s="307"/>
      <c r="G51" s="307"/>
      <c r="H51" s="307"/>
      <c r="I51" s="308"/>
      <c r="J51" s="62" t="e">
        <f>IF(AND('Mapa final'!#REF!="Muy Baja",'Mapa final'!#REF!="Leve"),CONCATENATE("R6C",'Mapa final'!#REF!),"")</f>
        <v>#REF!</v>
      </c>
      <c r="K51" s="63" t="e">
        <f>IF(AND('Mapa final'!#REF!="Muy Baja",'Mapa final'!#REF!="Leve"),CONCATENATE("R6C",'Mapa final'!#REF!),"")</f>
        <v>#REF!</v>
      </c>
      <c r="L51" s="63" t="e">
        <f>IF(AND('Mapa final'!#REF!="Muy Baja",'Mapa final'!#REF!="Leve"),CONCATENATE("R6C",'Mapa final'!#REF!),"")</f>
        <v>#REF!</v>
      </c>
      <c r="M51" s="63" t="e">
        <f>IF(AND('Mapa final'!#REF!="Muy Baja",'Mapa final'!#REF!="Leve"),CONCATENATE("R6C",'Mapa final'!#REF!),"")</f>
        <v>#REF!</v>
      </c>
      <c r="N51" s="63" t="e">
        <f>IF(AND('Mapa final'!#REF!="Muy Baja",'Mapa final'!#REF!="Leve"),CONCATENATE("R6C",'Mapa final'!#REF!),"")</f>
        <v>#REF!</v>
      </c>
      <c r="O51" s="64" t="e">
        <f>IF(AND('Mapa final'!#REF!="Muy Baja",'Mapa final'!#REF!="Leve"),CONCATENATE("R6C",'Mapa final'!#REF!),"")</f>
        <v>#REF!</v>
      </c>
      <c r="P51" s="62" t="e">
        <f>IF(AND('Mapa final'!#REF!="Muy Baja",'Mapa final'!#REF!="Menor"),CONCATENATE("R6C",'Mapa final'!#REF!),"")</f>
        <v>#REF!</v>
      </c>
      <c r="Q51" s="63" t="e">
        <f>IF(AND('Mapa final'!#REF!="Muy Baja",'Mapa final'!#REF!="Menor"),CONCATENATE("R6C",'Mapa final'!#REF!),"")</f>
        <v>#REF!</v>
      </c>
      <c r="R51" s="63" t="e">
        <f>IF(AND('Mapa final'!#REF!="Muy Baja",'Mapa final'!#REF!="Menor"),CONCATENATE("R6C",'Mapa final'!#REF!),"")</f>
        <v>#REF!</v>
      </c>
      <c r="S51" s="63" t="e">
        <f>IF(AND('Mapa final'!#REF!="Muy Baja",'Mapa final'!#REF!="Menor"),CONCATENATE("R6C",'Mapa final'!#REF!),"")</f>
        <v>#REF!</v>
      </c>
      <c r="T51" s="63" t="e">
        <f>IF(AND('Mapa final'!#REF!="Muy Baja",'Mapa final'!#REF!="Menor"),CONCATENATE("R6C",'Mapa final'!#REF!),"")</f>
        <v>#REF!</v>
      </c>
      <c r="U51" s="64" t="e">
        <f>IF(AND('Mapa final'!#REF!="Muy Baja",'Mapa final'!#REF!="Menor"),CONCATENATE("R6C",'Mapa final'!#REF!),"")</f>
        <v>#REF!</v>
      </c>
      <c r="V51" s="53" t="e">
        <f>IF(AND('Mapa final'!#REF!="Muy Baja",'Mapa final'!#REF!="Moderado"),CONCATENATE("R6C",'Mapa final'!#REF!),"")</f>
        <v>#REF!</v>
      </c>
      <c r="W51" s="54" t="e">
        <f>IF(AND('Mapa final'!#REF!="Muy Baja",'Mapa final'!#REF!="Moderado"),CONCATENATE("R6C",'Mapa final'!#REF!),"")</f>
        <v>#REF!</v>
      </c>
      <c r="X51" s="54" t="e">
        <f>IF(AND('Mapa final'!#REF!="Muy Baja",'Mapa final'!#REF!="Moderado"),CONCATENATE("R6C",'Mapa final'!#REF!),"")</f>
        <v>#REF!</v>
      </c>
      <c r="Y51" s="54" t="e">
        <f>IF(AND('Mapa final'!#REF!="Muy Baja",'Mapa final'!#REF!="Moderado"),CONCATENATE("R6C",'Mapa final'!#REF!),"")</f>
        <v>#REF!</v>
      </c>
      <c r="Z51" s="54" t="e">
        <f>IF(AND('Mapa final'!#REF!="Muy Baja",'Mapa final'!#REF!="Moderado"),CONCATENATE("R6C",'Mapa final'!#REF!),"")</f>
        <v>#REF!</v>
      </c>
      <c r="AA51" s="55" t="e">
        <f>IF(AND('Mapa final'!#REF!="Muy Baja",'Mapa final'!#REF!="Moderado"),CONCATENATE("R6C",'Mapa final'!#REF!),"")</f>
        <v>#REF!</v>
      </c>
      <c r="AB51" s="38" t="e">
        <f>IF(AND('Mapa final'!#REF!="Muy Baja",'Mapa final'!#REF!="Mayor"),CONCATENATE("R6C",'Mapa final'!#REF!),"")</f>
        <v>#REF!</v>
      </c>
      <c r="AC51" s="39" t="e">
        <f>IF(AND('Mapa final'!#REF!="Muy Baja",'Mapa final'!#REF!="Mayor"),CONCATENATE("R6C",'Mapa final'!#REF!),"")</f>
        <v>#REF!</v>
      </c>
      <c r="AD51" s="39" t="e">
        <f>IF(AND('Mapa final'!#REF!="Muy Baja",'Mapa final'!#REF!="Mayor"),CONCATENATE("R6C",'Mapa final'!#REF!),"")</f>
        <v>#REF!</v>
      </c>
      <c r="AE51" s="39" t="e">
        <f>IF(AND('Mapa final'!#REF!="Muy Baja",'Mapa final'!#REF!="Mayor"),CONCATENATE("R6C",'Mapa final'!#REF!),"")</f>
        <v>#REF!</v>
      </c>
      <c r="AF51" s="39" t="e">
        <f>IF(AND('Mapa final'!#REF!="Muy Baja",'Mapa final'!#REF!="Mayor"),CONCATENATE("R6C",'Mapa final'!#REF!),"")</f>
        <v>#REF!</v>
      </c>
      <c r="AG51" s="40" t="e">
        <f>IF(AND('Mapa final'!#REF!="Muy Baja",'Mapa final'!#REF!="Mayor"),CONCATENATE("R6C",'Mapa final'!#REF!),"")</f>
        <v>#REF!</v>
      </c>
      <c r="AH51" s="41" t="e">
        <f>IF(AND('Mapa final'!#REF!="Muy Baja",'Mapa final'!#REF!="Catastrófico"),CONCATENATE("R6C",'Mapa final'!#REF!),"")</f>
        <v>#REF!</v>
      </c>
      <c r="AI51" s="42" t="e">
        <f>IF(AND('Mapa final'!#REF!="Muy Baja",'Mapa final'!#REF!="Catastrófico"),CONCATENATE("R6C",'Mapa final'!#REF!),"")</f>
        <v>#REF!</v>
      </c>
      <c r="AJ51" s="42" t="e">
        <f>IF(AND('Mapa final'!#REF!="Muy Baja",'Mapa final'!#REF!="Catastrófico"),CONCATENATE("R6C",'Mapa final'!#REF!),"")</f>
        <v>#REF!</v>
      </c>
      <c r="AK51" s="42" t="e">
        <f>IF(AND('Mapa final'!#REF!="Muy Baja",'Mapa final'!#REF!="Catastrófico"),CONCATENATE("R6C",'Mapa final'!#REF!),"")</f>
        <v>#REF!</v>
      </c>
      <c r="AL51" s="42" t="e">
        <f>IF(AND('Mapa final'!#REF!="Muy Baja",'Mapa final'!#REF!="Catastrófico"),CONCATENATE("R6C",'Mapa final'!#REF!),"")</f>
        <v>#REF!</v>
      </c>
      <c r="AM51" s="43" t="e">
        <f>IF(AND('Mapa final'!#REF!="Muy Baja",'Mapa final'!#REF!="Catastrófico"),CONCATENATE("R6C",'Mapa final'!#REF!),"")</f>
        <v>#REF!</v>
      </c>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row>
    <row r="52" spans="1:80" ht="15" customHeight="1" x14ac:dyDescent="0.25">
      <c r="A52" s="69"/>
      <c r="B52" s="265"/>
      <c r="C52" s="265"/>
      <c r="D52" s="266"/>
      <c r="E52" s="306"/>
      <c r="F52" s="307"/>
      <c r="G52" s="307"/>
      <c r="H52" s="307"/>
      <c r="I52" s="308"/>
      <c r="J52" s="62" t="e">
        <f>IF(AND('Mapa final'!#REF!="Muy Baja",'Mapa final'!#REF!="Leve"),CONCATENATE("R7C",'Mapa final'!#REF!),"")</f>
        <v>#REF!</v>
      </c>
      <c r="K52" s="63" t="e">
        <f>IF(AND('Mapa final'!#REF!="Muy Baja",'Mapa final'!#REF!="Leve"),CONCATENATE("R7C",'Mapa final'!#REF!),"")</f>
        <v>#REF!</v>
      </c>
      <c r="L52" s="63" t="e">
        <f>IF(AND('Mapa final'!#REF!="Muy Baja",'Mapa final'!#REF!="Leve"),CONCATENATE("R7C",'Mapa final'!#REF!),"")</f>
        <v>#REF!</v>
      </c>
      <c r="M52" s="63" t="e">
        <f>IF(AND('Mapa final'!#REF!="Muy Baja",'Mapa final'!#REF!="Leve"),CONCATENATE("R7C",'Mapa final'!#REF!),"")</f>
        <v>#REF!</v>
      </c>
      <c r="N52" s="63" t="e">
        <f>IF(AND('Mapa final'!#REF!="Muy Baja",'Mapa final'!#REF!="Leve"),CONCATENATE("R7C",'Mapa final'!#REF!),"")</f>
        <v>#REF!</v>
      </c>
      <c r="O52" s="64" t="e">
        <f>IF(AND('Mapa final'!#REF!="Muy Baja",'Mapa final'!#REF!="Leve"),CONCATENATE("R7C",'Mapa final'!#REF!),"")</f>
        <v>#REF!</v>
      </c>
      <c r="P52" s="62" t="e">
        <f>IF(AND('Mapa final'!#REF!="Muy Baja",'Mapa final'!#REF!="Menor"),CONCATENATE("R7C",'Mapa final'!#REF!),"")</f>
        <v>#REF!</v>
      </c>
      <c r="Q52" s="63" t="e">
        <f>IF(AND('Mapa final'!#REF!="Muy Baja",'Mapa final'!#REF!="Menor"),CONCATENATE("R7C",'Mapa final'!#REF!),"")</f>
        <v>#REF!</v>
      </c>
      <c r="R52" s="63" t="e">
        <f>IF(AND('Mapa final'!#REF!="Muy Baja",'Mapa final'!#REF!="Menor"),CONCATENATE("R7C",'Mapa final'!#REF!),"")</f>
        <v>#REF!</v>
      </c>
      <c r="S52" s="63" t="e">
        <f>IF(AND('Mapa final'!#REF!="Muy Baja",'Mapa final'!#REF!="Menor"),CONCATENATE("R7C",'Mapa final'!#REF!),"")</f>
        <v>#REF!</v>
      </c>
      <c r="T52" s="63" t="e">
        <f>IF(AND('Mapa final'!#REF!="Muy Baja",'Mapa final'!#REF!="Menor"),CONCATENATE("R7C",'Mapa final'!#REF!),"")</f>
        <v>#REF!</v>
      </c>
      <c r="U52" s="64" t="e">
        <f>IF(AND('Mapa final'!#REF!="Muy Baja",'Mapa final'!#REF!="Menor"),CONCATENATE("R7C",'Mapa final'!#REF!),"")</f>
        <v>#REF!</v>
      </c>
      <c r="V52" s="53" t="e">
        <f>IF(AND('Mapa final'!#REF!="Muy Baja",'Mapa final'!#REF!="Moderado"),CONCATENATE("R7C",'Mapa final'!#REF!),"")</f>
        <v>#REF!</v>
      </c>
      <c r="W52" s="54" t="e">
        <f>IF(AND('Mapa final'!#REF!="Muy Baja",'Mapa final'!#REF!="Moderado"),CONCATENATE("R7C",'Mapa final'!#REF!),"")</f>
        <v>#REF!</v>
      </c>
      <c r="X52" s="54" t="e">
        <f>IF(AND('Mapa final'!#REF!="Muy Baja",'Mapa final'!#REF!="Moderado"),CONCATENATE("R7C",'Mapa final'!#REF!),"")</f>
        <v>#REF!</v>
      </c>
      <c r="Y52" s="54" t="e">
        <f>IF(AND('Mapa final'!#REF!="Muy Baja",'Mapa final'!#REF!="Moderado"),CONCATENATE("R7C",'Mapa final'!#REF!),"")</f>
        <v>#REF!</v>
      </c>
      <c r="Z52" s="54" t="e">
        <f>IF(AND('Mapa final'!#REF!="Muy Baja",'Mapa final'!#REF!="Moderado"),CONCATENATE("R7C",'Mapa final'!#REF!),"")</f>
        <v>#REF!</v>
      </c>
      <c r="AA52" s="55" t="e">
        <f>IF(AND('Mapa final'!#REF!="Muy Baja",'Mapa final'!#REF!="Moderado"),CONCATENATE("R7C",'Mapa final'!#REF!),"")</f>
        <v>#REF!</v>
      </c>
      <c r="AB52" s="38" t="e">
        <f>IF(AND('Mapa final'!#REF!="Muy Baja",'Mapa final'!#REF!="Mayor"),CONCATENATE("R7C",'Mapa final'!#REF!),"")</f>
        <v>#REF!</v>
      </c>
      <c r="AC52" s="39" t="e">
        <f>IF(AND('Mapa final'!#REF!="Muy Baja",'Mapa final'!#REF!="Mayor"),CONCATENATE("R7C",'Mapa final'!#REF!),"")</f>
        <v>#REF!</v>
      </c>
      <c r="AD52" s="39" t="e">
        <f>IF(AND('Mapa final'!#REF!="Muy Baja",'Mapa final'!#REF!="Mayor"),CONCATENATE("R7C",'Mapa final'!#REF!),"")</f>
        <v>#REF!</v>
      </c>
      <c r="AE52" s="39" t="e">
        <f>IF(AND('Mapa final'!#REF!="Muy Baja",'Mapa final'!#REF!="Mayor"),CONCATENATE("R7C",'Mapa final'!#REF!),"")</f>
        <v>#REF!</v>
      </c>
      <c r="AF52" s="39" t="e">
        <f>IF(AND('Mapa final'!#REF!="Muy Baja",'Mapa final'!#REF!="Mayor"),CONCATENATE("R7C",'Mapa final'!#REF!),"")</f>
        <v>#REF!</v>
      </c>
      <c r="AG52" s="40" t="e">
        <f>IF(AND('Mapa final'!#REF!="Muy Baja",'Mapa final'!#REF!="Mayor"),CONCATENATE("R7C",'Mapa final'!#REF!),"")</f>
        <v>#REF!</v>
      </c>
      <c r="AH52" s="41" t="e">
        <f>IF(AND('Mapa final'!#REF!="Muy Baja",'Mapa final'!#REF!="Catastrófico"),CONCATENATE("R7C",'Mapa final'!#REF!),"")</f>
        <v>#REF!</v>
      </c>
      <c r="AI52" s="42" t="e">
        <f>IF(AND('Mapa final'!#REF!="Muy Baja",'Mapa final'!#REF!="Catastrófico"),CONCATENATE("R7C",'Mapa final'!#REF!),"")</f>
        <v>#REF!</v>
      </c>
      <c r="AJ52" s="42" t="e">
        <f>IF(AND('Mapa final'!#REF!="Muy Baja",'Mapa final'!#REF!="Catastrófico"),CONCATENATE("R7C",'Mapa final'!#REF!),"")</f>
        <v>#REF!</v>
      </c>
      <c r="AK52" s="42" t="e">
        <f>IF(AND('Mapa final'!#REF!="Muy Baja",'Mapa final'!#REF!="Catastrófico"),CONCATENATE("R7C",'Mapa final'!#REF!),"")</f>
        <v>#REF!</v>
      </c>
      <c r="AL52" s="42" t="e">
        <f>IF(AND('Mapa final'!#REF!="Muy Baja",'Mapa final'!#REF!="Catastrófico"),CONCATENATE("R7C",'Mapa final'!#REF!),"")</f>
        <v>#REF!</v>
      </c>
      <c r="AM52" s="43" t="e">
        <f>IF(AND('Mapa final'!#REF!="Muy Baja",'Mapa final'!#REF!="Catastrófico"),CONCATENATE("R7C",'Mapa final'!#REF!),"")</f>
        <v>#REF!</v>
      </c>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row>
    <row r="53" spans="1:80" ht="15" customHeight="1" x14ac:dyDescent="0.25">
      <c r="A53" s="69"/>
      <c r="B53" s="265"/>
      <c r="C53" s="265"/>
      <c r="D53" s="266"/>
      <c r="E53" s="306"/>
      <c r="F53" s="307"/>
      <c r="G53" s="307"/>
      <c r="H53" s="307"/>
      <c r="I53" s="308"/>
      <c r="J53" s="62" t="e">
        <f>IF(AND('Mapa final'!#REF!="Muy Baja",'Mapa final'!#REF!="Leve"),CONCATENATE("R8C",'Mapa final'!#REF!),"")</f>
        <v>#REF!</v>
      </c>
      <c r="K53" s="63" t="e">
        <f>IF(AND('Mapa final'!#REF!="Muy Baja",'Mapa final'!#REF!="Leve"),CONCATENATE("R8C",'Mapa final'!#REF!),"")</f>
        <v>#REF!</v>
      </c>
      <c r="L53" s="63" t="e">
        <f>IF(AND('Mapa final'!#REF!="Muy Baja",'Mapa final'!#REF!="Leve"),CONCATENATE("R8C",'Mapa final'!#REF!),"")</f>
        <v>#REF!</v>
      </c>
      <c r="M53" s="63" t="e">
        <f>IF(AND('Mapa final'!#REF!="Muy Baja",'Mapa final'!#REF!="Leve"),CONCATENATE("R8C",'Mapa final'!#REF!),"")</f>
        <v>#REF!</v>
      </c>
      <c r="N53" s="63" t="e">
        <f>IF(AND('Mapa final'!#REF!="Muy Baja",'Mapa final'!#REF!="Leve"),CONCATENATE("R8C",'Mapa final'!#REF!),"")</f>
        <v>#REF!</v>
      </c>
      <c r="O53" s="64" t="e">
        <f>IF(AND('Mapa final'!#REF!="Muy Baja",'Mapa final'!#REF!="Leve"),CONCATENATE("R8C",'Mapa final'!#REF!),"")</f>
        <v>#REF!</v>
      </c>
      <c r="P53" s="62" t="e">
        <f>IF(AND('Mapa final'!#REF!="Muy Baja",'Mapa final'!#REF!="Menor"),CONCATENATE("R8C",'Mapa final'!#REF!),"")</f>
        <v>#REF!</v>
      </c>
      <c r="Q53" s="63" t="e">
        <f>IF(AND('Mapa final'!#REF!="Muy Baja",'Mapa final'!#REF!="Menor"),CONCATENATE("R8C",'Mapa final'!#REF!),"")</f>
        <v>#REF!</v>
      </c>
      <c r="R53" s="63" t="e">
        <f>IF(AND('Mapa final'!#REF!="Muy Baja",'Mapa final'!#REF!="Menor"),CONCATENATE("R8C",'Mapa final'!#REF!),"")</f>
        <v>#REF!</v>
      </c>
      <c r="S53" s="63" t="e">
        <f>IF(AND('Mapa final'!#REF!="Muy Baja",'Mapa final'!#REF!="Menor"),CONCATENATE("R8C",'Mapa final'!#REF!),"")</f>
        <v>#REF!</v>
      </c>
      <c r="T53" s="63" t="e">
        <f>IF(AND('Mapa final'!#REF!="Muy Baja",'Mapa final'!#REF!="Menor"),CONCATENATE("R8C",'Mapa final'!#REF!),"")</f>
        <v>#REF!</v>
      </c>
      <c r="U53" s="64" t="e">
        <f>IF(AND('Mapa final'!#REF!="Muy Baja",'Mapa final'!#REF!="Menor"),CONCATENATE("R8C",'Mapa final'!#REF!),"")</f>
        <v>#REF!</v>
      </c>
      <c r="V53" s="53" t="e">
        <f>IF(AND('Mapa final'!#REF!="Muy Baja",'Mapa final'!#REF!="Moderado"),CONCATENATE("R8C",'Mapa final'!#REF!),"")</f>
        <v>#REF!</v>
      </c>
      <c r="W53" s="54" t="e">
        <f>IF(AND('Mapa final'!#REF!="Muy Baja",'Mapa final'!#REF!="Moderado"),CONCATENATE("R8C",'Mapa final'!#REF!),"")</f>
        <v>#REF!</v>
      </c>
      <c r="X53" s="54" t="e">
        <f>IF(AND('Mapa final'!#REF!="Muy Baja",'Mapa final'!#REF!="Moderado"),CONCATENATE("R8C",'Mapa final'!#REF!),"")</f>
        <v>#REF!</v>
      </c>
      <c r="Y53" s="54" t="e">
        <f>IF(AND('Mapa final'!#REF!="Muy Baja",'Mapa final'!#REF!="Moderado"),CONCATENATE("R8C",'Mapa final'!#REF!),"")</f>
        <v>#REF!</v>
      </c>
      <c r="Z53" s="54" t="e">
        <f>IF(AND('Mapa final'!#REF!="Muy Baja",'Mapa final'!#REF!="Moderado"),CONCATENATE("R8C",'Mapa final'!#REF!),"")</f>
        <v>#REF!</v>
      </c>
      <c r="AA53" s="55" t="e">
        <f>IF(AND('Mapa final'!#REF!="Muy Baja",'Mapa final'!#REF!="Moderado"),CONCATENATE("R8C",'Mapa final'!#REF!),"")</f>
        <v>#REF!</v>
      </c>
      <c r="AB53" s="38" t="e">
        <f>IF(AND('Mapa final'!#REF!="Muy Baja",'Mapa final'!#REF!="Mayor"),CONCATENATE("R8C",'Mapa final'!#REF!),"")</f>
        <v>#REF!</v>
      </c>
      <c r="AC53" s="39" t="e">
        <f>IF(AND('Mapa final'!#REF!="Muy Baja",'Mapa final'!#REF!="Mayor"),CONCATENATE("R8C",'Mapa final'!#REF!),"")</f>
        <v>#REF!</v>
      </c>
      <c r="AD53" s="39" t="e">
        <f>IF(AND('Mapa final'!#REF!="Muy Baja",'Mapa final'!#REF!="Mayor"),CONCATENATE("R8C",'Mapa final'!#REF!),"")</f>
        <v>#REF!</v>
      </c>
      <c r="AE53" s="39" t="e">
        <f>IF(AND('Mapa final'!#REF!="Muy Baja",'Mapa final'!#REF!="Mayor"),CONCATENATE("R8C",'Mapa final'!#REF!),"")</f>
        <v>#REF!</v>
      </c>
      <c r="AF53" s="39" t="e">
        <f>IF(AND('Mapa final'!#REF!="Muy Baja",'Mapa final'!#REF!="Mayor"),CONCATENATE("R8C",'Mapa final'!#REF!),"")</f>
        <v>#REF!</v>
      </c>
      <c r="AG53" s="40" t="e">
        <f>IF(AND('Mapa final'!#REF!="Muy Baja",'Mapa final'!#REF!="Mayor"),CONCATENATE("R8C",'Mapa final'!#REF!),"")</f>
        <v>#REF!</v>
      </c>
      <c r="AH53" s="41" t="e">
        <f>IF(AND('Mapa final'!#REF!="Muy Baja",'Mapa final'!#REF!="Catastrófico"),CONCATENATE("R8C",'Mapa final'!#REF!),"")</f>
        <v>#REF!</v>
      </c>
      <c r="AI53" s="42" t="e">
        <f>IF(AND('Mapa final'!#REF!="Muy Baja",'Mapa final'!#REF!="Catastrófico"),CONCATENATE("R8C",'Mapa final'!#REF!),"")</f>
        <v>#REF!</v>
      </c>
      <c r="AJ53" s="42" t="e">
        <f>IF(AND('Mapa final'!#REF!="Muy Baja",'Mapa final'!#REF!="Catastrófico"),CONCATENATE("R8C",'Mapa final'!#REF!),"")</f>
        <v>#REF!</v>
      </c>
      <c r="AK53" s="42" t="e">
        <f>IF(AND('Mapa final'!#REF!="Muy Baja",'Mapa final'!#REF!="Catastrófico"),CONCATENATE("R8C",'Mapa final'!#REF!),"")</f>
        <v>#REF!</v>
      </c>
      <c r="AL53" s="42" t="e">
        <f>IF(AND('Mapa final'!#REF!="Muy Baja",'Mapa final'!#REF!="Catastrófico"),CONCATENATE("R8C",'Mapa final'!#REF!),"")</f>
        <v>#REF!</v>
      </c>
      <c r="AM53" s="43" t="e">
        <f>IF(AND('Mapa final'!#REF!="Muy Baja",'Mapa final'!#REF!="Catastrófico"),CONCATENATE("R8C",'Mapa final'!#REF!),"")</f>
        <v>#REF!</v>
      </c>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row>
    <row r="54" spans="1:80" ht="15" customHeight="1" x14ac:dyDescent="0.25">
      <c r="A54" s="69"/>
      <c r="B54" s="265"/>
      <c r="C54" s="265"/>
      <c r="D54" s="266"/>
      <c r="E54" s="306"/>
      <c r="F54" s="307"/>
      <c r="G54" s="307"/>
      <c r="H54" s="307"/>
      <c r="I54" s="308"/>
      <c r="J54" s="62" t="e">
        <f>IF(AND('Mapa final'!#REF!="Muy Baja",'Mapa final'!#REF!="Leve"),CONCATENATE("R9C",'Mapa final'!#REF!),"")</f>
        <v>#REF!</v>
      </c>
      <c r="K54" s="63" t="e">
        <f>IF(AND('Mapa final'!#REF!="Muy Baja",'Mapa final'!#REF!="Leve"),CONCATENATE("R9C",'Mapa final'!#REF!),"")</f>
        <v>#REF!</v>
      </c>
      <c r="L54" s="63" t="e">
        <f>IF(AND('Mapa final'!#REF!="Muy Baja",'Mapa final'!#REF!="Leve"),CONCATENATE("R9C",'Mapa final'!#REF!),"")</f>
        <v>#REF!</v>
      </c>
      <c r="M54" s="63" t="e">
        <f>IF(AND('Mapa final'!#REF!="Muy Baja",'Mapa final'!#REF!="Leve"),CONCATENATE("R9C",'Mapa final'!#REF!),"")</f>
        <v>#REF!</v>
      </c>
      <c r="N54" s="63" t="e">
        <f>IF(AND('Mapa final'!#REF!="Muy Baja",'Mapa final'!#REF!="Leve"),CONCATENATE("R9C",'Mapa final'!#REF!),"")</f>
        <v>#REF!</v>
      </c>
      <c r="O54" s="64" t="e">
        <f>IF(AND('Mapa final'!#REF!="Muy Baja",'Mapa final'!#REF!="Leve"),CONCATENATE("R9C",'Mapa final'!#REF!),"")</f>
        <v>#REF!</v>
      </c>
      <c r="P54" s="62" t="e">
        <f>IF(AND('Mapa final'!#REF!="Muy Baja",'Mapa final'!#REF!="Menor"),CONCATENATE("R9C",'Mapa final'!#REF!),"")</f>
        <v>#REF!</v>
      </c>
      <c r="Q54" s="63" t="e">
        <f>IF(AND('Mapa final'!#REF!="Muy Baja",'Mapa final'!#REF!="Menor"),CONCATENATE("R9C",'Mapa final'!#REF!),"")</f>
        <v>#REF!</v>
      </c>
      <c r="R54" s="63" t="e">
        <f>IF(AND('Mapa final'!#REF!="Muy Baja",'Mapa final'!#REF!="Menor"),CONCATENATE("R9C",'Mapa final'!#REF!),"")</f>
        <v>#REF!</v>
      </c>
      <c r="S54" s="63" t="e">
        <f>IF(AND('Mapa final'!#REF!="Muy Baja",'Mapa final'!#REF!="Menor"),CONCATENATE("R9C",'Mapa final'!#REF!),"")</f>
        <v>#REF!</v>
      </c>
      <c r="T54" s="63" t="e">
        <f>IF(AND('Mapa final'!#REF!="Muy Baja",'Mapa final'!#REF!="Menor"),CONCATENATE("R9C",'Mapa final'!#REF!),"")</f>
        <v>#REF!</v>
      </c>
      <c r="U54" s="64" t="e">
        <f>IF(AND('Mapa final'!#REF!="Muy Baja",'Mapa final'!#REF!="Menor"),CONCATENATE("R9C",'Mapa final'!#REF!),"")</f>
        <v>#REF!</v>
      </c>
      <c r="V54" s="53" t="e">
        <f>IF(AND('Mapa final'!#REF!="Muy Baja",'Mapa final'!#REF!="Moderado"),CONCATENATE("R9C",'Mapa final'!#REF!),"")</f>
        <v>#REF!</v>
      </c>
      <c r="W54" s="54" t="e">
        <f>IF(AND('Mapa final'!#REF!="Muy Baja",'Mapa final'!#REF!="Moderado"),CONCATENATE("R9C",'Mapa final'!#REF!),"")</f>
        <v>#REF!</v>
      </c>
      <c r="X54" s="54" t="e">
        <f>IF(AND('Mapa final'!#REF!="Muy Baja",'Mapa final'!#REF!="Moderado"),CONCATENATE("R9C",'Mapa final'!#REF!),"")</f>
        <v>#REF!</v>
      </c>
      <c r="Y54" s="54" t="e">
        <f>IF(AND('Mapa final'!#REF!="Muy Baja",'Mapa final'!#REF!="Moderado"),CONCATENATE("R9C",'Mapa final'!#REF!),"")</f>
        <v>#REF!</v>
      </c>
      <c r="Z54" s="54" t="e">
        <f>IF(AND('Mapa final'!#REF!="Muy Baja",'Mapa final'!#REF!="Moderado"),CONCATENATE("R9C",'Mapa final'!#REF!),"")</f>
        <v>#REF!</v>
      </c>
      <c r="AA54" s="55" t="e">
        <f>IF(AND('Mapa final'!#REF!="Muy Baja",'Mapa final'!#REF!="Moderado"),CONCATENATE("R9C",'Mapa final'!#REF!),"")</f>
        <v>#REF!</v>
      </c>
      <c r="AB54" s="38" t="e">
        <f>IF(AND('Mapa final'!#REF!="Muy Baja",'Mapa final'!#REF!="Mayor"),CONCATENATE("R9C",'Mapa final'!#REF!),"")</f>
        <v>#REF!</v>
      </c>
      <c r="AC54" s="39" t="e">
        <f>IF(AND('Mapa final'!#REF!="Muy Baja",'Mapa final'!#REF!="Mayor"),CONCATENATE("R9C",'Mapa final'!#REF!),"")</f>
        <v>#REF!</v>
      </c>
      <c r="AD54" s="39" t="e">
        <f>IF(AND('Mapa final'!#REF!="Muy Baja",'Mapa final'!#REF!="Mayor"),CONCATENATE("R9C",'Mapa final'!#REF!),"")</f>
        <v>#REF!</v>
      </c>
      <c r="AE54" s="39" t="e">
        <f>IF(AND('Mapa final'!#REF!="Muy Baja",'Mapa final'!#REF!="Mayor"),CONCATENATE("R9C",'Mapa final'!#REF!),"")</f>
        <v>#REF!</v>
      </c>
      <c r="AF54" s="39" t="e">
        <f>IF(AND('Mapa final'!#REF!="Muy Baja",'Mapa final'!#REF!="Mayor"),CONCATENATE("R9C",'Mapa final'!#REF!),"")</f>
        <v>#REF!</v>
      </c>
      <c r="AG54" s="40" t="e">
        <f>IF(AND('Mapa final'!#REF!="Muy Baja",'Mapa final'!#REF!="Mayor"),CONCATENATE("R9C",'Mapa final'!#REF!),"")</f>
        <v>#REF!</v>
      </c>
      <c r="AH54" s="41" t="e">
        <f>IF(AND('Mapa final'!#REF!="Muy Baja",'Mapa final'!#REF!="Catastrófico"),CONCATENATE("R9C",'Mapa final'!#REF!),"")</f>
        <v>#REF!</v>
      </c>
      <c r="AI54" s="42" t="e">
        <f>IF(AND('Mapa final'!#REF!="Muy Baja",'Mapa final'!#REF!="Catastrófico"),CONCATENATE("R9C",'Mapa final'!#REF!),"")</f>
        <v>#REF!</v>
      </c>
      <c r="AJ54" s="42" t="e">
        <f>IF(AND('Mapa final'!#REF!="Muy Baja",'Mapa final'!#REF!="Catastrófico"),CONCATENATE("R9C",'Mapa final'!#REF!),"")</f>
        <v>#REF!</v>
      </c>
      <c r="AK54" s="42" t="e">
        <f>IF(AND('Mapa final'!#REF!="Muy Baja",'Mapa final'!#REF!="Catastrófico"),CONCATENATE("R9C",'Mapa final'!#REF!),"")</f>
        <v>#REF!</v>
      </c>
      <c r="AL54" s="42" t="e">
        <f>IF(AND('Mapa final'!#REF!="Muy Baja",'Mapa final'!#REF!="Catastrófico"),CONCATENATE("R9C",'Mapa final'!#REF!),"")</f>
        <v>#REF!</v>
      </c>
      <c r="AM54" s="43" t="e">
        <f>IF(AND('Mapa final'!#REF!="Muy Baja",'Mapa final'!#REF!="Catastrófico"),CONCATENATE("R9C",'Mapa final'!#REF!),"")</f>
        <v>#REF!</v>
      </c>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row>
    <row r="55" spans="1:80" ht="15.75" customHeight="1" thickBot="1" x14ac:dyDescent="0.3">
      <c r="A55" s="69"/>
      <c r="B55" s="265"/>
      <c r="C55" s="265"/>
      <c r="D55" s="266"/>
      <c r="E55" s="309"/>
      <c r="F55" s="310"/>
      <c r="G55" s="310"/>
      <c r="H55" s="310"/>
      <c r="I55" s="311"/>
      <c r="J55" s="65" t="e">
        <f>IF(AND('Mapa final'!#REF!="Muy Baja",'Mapa final'!#REF!="Leve"),CONCATENATE("R10C",'Mapa final'!#REF!),"")</f>
        <v>#REF!</v>
      </c>
      <c r="K55" s="66" t="e">
        <f>IF(AND('Mapa final'!#REF!="Muy Baja",'Mapa final'!#REF!="Leve"),CONCATENATE("R10C",'Mapa final'!#REF!),"")</f>
        <v>#REF!</v>
      </c>
      <c r="L55" s="66" t="e">
        <f>IF(AND('Mapa final'!#REF!="Muy Baja",'Mapa final'!#REF!="Leve"),CONCATENATE("R10C",'Mapa final'!#REF!),"")</f>
        <v>#REF!</v>
      </c>
      <c r="M55" s="66" t="e">
        <f>IF(AND('Mapa final'!#REF!="Muy Baja",'Mapa final'!#REF!="Leve"),CONCATENATE("R10C",'Mapa final'!#REF!),"")</f>
        <v>#REF!</v>
      </c>
      <c r="N55" s="66" t="e">
        <f>IF(AND('Mapa final'!#REF!="Muy Baja",'Mapa final'!#REF!="Leve"),CONCATENATE("R10C",'Mapa final'!#REF!),"")</f>
        <v>#REF!</v>
      </c>
      <c r="O55" s="67" t="e">
        <f>IF(AND('Mapa final'!#REF!="Muy Baja",'Mapa final'!#REF!="Leve"),CONCATENATE("R10C",'Mapa final'!#REF!),"")</f>
        <v>#REF!</v>
      </c>
      <c r="P55" s="65" t="e">
        <f>IF(AND('Mapa final'!#REF!="Muy Baja",'Mapa final'!#REF!="Menor"),CONCATENATE("R10C",'Mapa final'!#REF!),"")</f>
        <v>#REF!</v>
      </c>
      <c r="Q55" s="66" t="e">
        <f>IF(AND('Mapa final'!#REF!="Muy Baja",'Mapa final'!#REF!="Menor"),CONCATENATE("R10C",'Mapa final'!#REF!),"")</f>
        <v>#REF!</v>
      </c>
      <c r="R55" s="66" t="e">
        <f>IF(AND('Mapa final'!#REF!="Muy Baja",'Mapa final'!#REF!="Menor"),CONCATENATE("R10C",'Mapa final'!#REF!),"")</f>
        <v>#REF!</v>
      </c>
      <c r="S55" s="66" t="e">
        <f>IF(AND('Mapa final'!#REF!="Muy Baja",'Mapa final'!#REF!="Menor"),CONCATENATE("R10C",'Mapa final'!#REF!),"")</f>
        <v>#REF!</v>
      </c>
      <c r="T55" s="66" t="e">
        <f>IF(AND('Mapa final'!#REF!="Muy Baja",'Mapa final'!#REF!="Menor"),CONCATENATE("R10C",'Mapa final'!#REF!),"")</f>
        <v>#REF!</v>
      </c>
      <c r="U55" s="67" t="e">
        <f>IF(AND('Mapa final'!#REF!="Muy Baja",'Mapa final'!#REF!="Menor"),CONCATENATE("R10C",'Mapa final'!#REF!),"")</f>
        <v>#REF!</v>
      </c>
      <c r="V55" s="56" t="e">
        <f>IF(AND('Mapa final'!#REF!="Muy Baja",'Mapa final'!#REF!="Moderado"),CONCATENATE("R10C",'Mapa final'!#REF!),"")</f>
        <v>#REF!</v>
      </c>
      <c r="W55" s="57" t="e">
        <f>IF(AND('Mapa final'!#REF!="Muy Baja",'Mapa final'!#REF!="Moderado"),CONCATENATE("R10C",'Mapa final'!#REF!),"")</f>
        <v>#REF!</v>
      </c>
      <c r="X55" s="57" t="e">
        <f>IF(AND('Mapa final'!#REF!="Muy Baja",'Mapa final'!#REF!="Moderado"),CONCATENATE("R10C",'Mapa final'!#REF!),"")</f>
        <v>#REF!</v>
      </c>
      <c r="Y55" s="57" t="e">
        <f>IF(AND('Mapa final'!#REF!="Muy Baja",'Mapa final'!#REF!="Moderado"),CONCATENATE("R10C",'Mapa final'!#REF!),"")</f>
        <v>#REF!</v>
      </c>
      <c r="Z55" s="57" t="e">
        <f>IF(AND('Mapa final'!#REF!="Muy Baja",'Mapa final'!#REF!="Moderado"),CONCATENATE("R10C",'Mapa final'!#REF!),"")</f>
        <v>#REF!</v>
      </c>
      <c r="AA55" s="58" t="e">
        <f>IF(AND('Mapa final'!#REF!="Muy Baja",'Mapa final'!#REF!="Moderado"),CONCATENATE("R10C",'Mapa final'!#REF!),"")</f>
        <v>#REF!</v>
      </c>
      <c r="AB55" s="44" t="e">
        <f>IF(AND('Mapa final'!#REF!="Muy Baja",'Mapa final'!#REF!="Mayor"),CONCATENATE("R10C",'Mapa final'!#REF!),"")</f>
        <v>#REF!</v>
      </c>
      <c r="AC55" s="45" t="e">
        <f>IF(AND('Mapa final'!#REF!="Muy Baja",'Mapa final'!#REF!="Mayor"),CONCATENATE("R10C",'Mapa final'!#REF!),"")</f>
        <v>#REF!</v>
      </c>
      <c r="AD55" s="45" t="e">
        <f>IF(AND('Mapa final'!#REF!="Muy Baja",'Mapa final'!#REF!="Mayor"),CONCATENATE("R10C",'Mapa final'!#REF!),"")</f>
        <v>#REF!</v>
      </c>
      <c r="AE55" s="45" t="e">
        <f>IF(AND('Mapa final'!#REF!="Muy Baja",'Mapa final'!#REF!="Mayor"),CONCATENATE("R10C",'Mapa final'!#REF!),"")</f>
        <v>#REF!</v>
      </c>
      <c r="AF55" s="45" t="e">
        <f>IF(AND('Mapa final'!#REF!="Muy Baja",'Mapa final'!#REF!="Mayor"),CONCATENATE("R10C",'Mapa final'!#REF!),"")</f>
        <v>#REF!</v>
      </c>
      <c r="AG55" s="46" t="e">
        <f>IF(AND('Mapa final'!#REF!="Muy Baja",'Mapa final'!#REF!="Mayor"),CONCATENATE("R10C",'Mapa final'!#REF!),"")</f>
        <v>#REF!</v>
      </c>
      <c r="AH55" s="47" t="e">
        <f>IF(AND('Mapa final'!#REF!="Muy Baja",'Mapa final'!#REF!="Catastrófico"),CONCATENATE("R10C",'Mapa final'!#REF!),"")</f>
        <v>#REF!</v>
      </c>
      <c r="AI55" s="48" t="e">
        <f>IF(AND('Mapa final'!#REF!="Muy Baja",'Mapa final'!#REF!="Catastrófico"),CONCATENATE("R10C",'Mapa final'!#REF!),"")</f>
        <v>#REF!</v>
      </c>
      <c r="AJ55" s="48" t="e">
        <f>IF(AND('Mapa final'!#REF!="Muy Baja",'Mapa final'!#REF!="Catastrófico"),CONCATENATE("R10C",'Mapa final'!#REF!),"")</f>
        <v>#REF!</v>
      </c>
      <c r="AK55" s="48" t="e">
        <f>IF(AND('Mapa final'!#REF!="Muy Baja",'Mapa final'!#REF!="Catastrófico"),CONCATENATE("R10C",'Mapa final'!#REF!),"")</f>
        <v>#REF!</v>
      </c>
      <c r="AL55" s="48" t="e">
        <f>IF(AND('Mapa final'!#REF!="Muy Baja",'Mapa final'!#REF!="Catastrófico"),CONCATENATE("R10C",'Mapa final'!#REF!),"")</f>
        <v>#REF!</v>
      </c>
      <c r="AM55" s="49" t="e">
        <f>IF(AND('Mapa final'!#REF!="Muy Baja",'Mapa final'!#REF!="Catastrófico"),CONCATENATE("R10C",'Mapa final'!#REF!),"")</f>
        <v>#REF!</v>
      </c>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row>
    <row r="56" spans="1:80" x14ac:dyDescent="0.25">
      <c r="A56" s="69"/>
      <c r="B56" s="69"/>
      <c r="C56" s="69"/>
      <c r="D56" s="69"/>
      <c r="E56" s="69"/>
      <c r="F56" s="69"/>
      <c r="G56" s="69"/>
      <c r="H56" s="69"/>
      <c r="I56" s="69"/>
      <c r="J56" s="303" t="s">
        <v>193</v>
      </c>
      <c r="K56" s="304"/>
      <c r="L56" s="304"/>
      <c r="M56" s="304"/>
      <c r="N56" s="304"/>
      <c r="O56" s="305"/>
      <c r="P56" s="303" t="s">
        <v>194</v>
      </c>
      <c r="Q56" s="304"/>
      <c r="R56" s="304"/>
      <c r="S56" s="304"/>
      <c r="T56" s="304"/>
      <c r="U56" s="305"/>
      <c r="V56" s="303" t="s">
        <v>195</v>
      </c>
      <c r="W56" s="304"/>
      <c r="X56" s="304"/>
      <c r="Y56" s="304"/>
      <c r="Z56" s="304"/>
      <c r="AA56" s="305"/>
      <c r="AB56" s="303" t="s">
        <v>196</v>
      </c>
      <c r="AC56" s="312"/>
      <c r="AD56" s="304"/>
      <c r="AE56" s="304"/>
      <c r="AF56" s="304"/>
      <c r="AG56" s="305"/>
      <c r="AH56" s="303" t="s">
        <v>197</v>
      </c>
      <c r="AI56" s="304"/>
      <c r="AJ56" s="304"/>
      <c r="AK56" s="304"/>
      <c r="AL56" s="304"/>
      <c r="AM56" s="305"/>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row>
    <row r="57" spans="1:80" x14ac:dyDescent="0.25">
      <c r="A57" s="69"/>
      <c r="B57" s="69"/>
      <c r="C57" s="69"/>
      <c r="D57" s="69"/>
      <c r="E57" s="69"/>
      <c r="F57" s="69"/>
      <c r="G57" s="69"/>
      <c r="H57" s="69"/>
      <c r="I57" s="69"/>
      <c r="J57" s="306"/>
      <c r="K57" s="307"/>
      <c r="L57" s="307"/>
      <c r="M57" s="307"/>
      <c r="N57" s="307"/>
      <c r="O57" s="308"/>
      <c r="P57" s="306"/>
      <c r="Q57" s="307"/>
      <c r="R57" s="307"/>
      <c r="S57" s="307"/>
      <c r="T57" s="307"/>
      <c r="U57" s="308"/>
      <c r="V57" s="306"/>
      <c r="W57" s="307"/>
      <c r="X57" s="307"/>
      <c r="Y57" s="307"/>
      <c r="Z57" s="307"/>
      <c r="AA57" s="308"/>
      <c r="AB57" s="306"/>
      <c r="AC57" s="307"/>
      <c r="AD57" s="307"/>
      <c r="AE57" s="307"/>
      <c r="AF57" s="307"/>
      <c r="AG57" s="308"/>
      <c r="AH57" s="306"/>
      <c r="AI57" s="307"/>
      <c r="AJ57" s="307"/>
      <c r="AK57" s="307"/>
      <c r="AL57" s="307"/>
      <c r="AM57" s="308"/>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row>
    <row r="58" spans="1:80" x14ac:dyDescent="0.25">
      <c r="A58" s="69"/>
      <c r="B58" s="69"/>
      <c r="C58" s="69"/>
      <c r="D58" s="69"/>
      <c r="E58" s="69"/>
      <c r="F58" s="69"/>
      <c r="G58" s="69"/>
      <c r="H58" s="69"/>
      <c r="I58" s="69"/>
      <c r="J58" s="306"/>
      <c r="K58" s="307"/>
      <c r="L58" s="307"/>
      <c r="M58" s="307"/>
      <c r="N58" s="307"/>
      <c r="O58" s="308"/>
      <c r="P58" s="306"/>
      <c r="Q58" s="307"/>
      <c r="R58" s="307"/>
      <c r="S58" s="307"/>
      <c r="T58" s="307"/>
      <c r="U58" s="308"/>
      <c r="V58" s="306"/>
      <c r="W58" s="307"/>
      <c r="X58" s="307"/>
      <c r="Y58" s="307"/>
      <c r="Z58" s="307"/>
      <c r="AA58" s="308"/>
      <c r="AB58" s="306"/>
      <c r="AC58" s="307"/>
      <c r="AD58" s="307"/>
      <c r="AE58" s="307"/>
      <c r="AF58" s="307"/>
      <c r="AG58" s="308"/>
      <c r="AH58" s="306"/>
      <c r="AI58" s="307"/>
      <c r="AJ58" s="307"/>
      <c r="AK58" s="307"/>
      <c r="AL58" s="307"/>
      <c r="AM58" s="308"/>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row>
    <row r="59" spans="1:80" x14ac:dyDescent="0.25">
      <c r="A59" s="69"/>
      <c r="B59" s="69"/>
      <c r="C59" s="69"/>
      <c r="D59" s="69"/>
      <c r="E59" s="69"/>
      <c r="F59" s="69"/>
      <c r="G59" s="69"/>
      <c r="H59" s="69"/>
      <c r="I59" s="69"/>
      <c r="J59" s="306"/>
      <c r="K59" s="307"/>
      <c r="L59" s="307"/>
      <c r="M59" s="307"/>
      <c r="N59" s="307"/>
      <c r="O59" s="308"/>
      <c r="P59" s="306"/>
      <c r="Q59" s="307"/>
      <c r="R59" s="307"/>
      <c r="S59" s="307"/>
      <c r="T59" s="307"/>
      <c r="U59" s="308"/>
      <c r="V59" s="306"/>
      <c r="W59" s="307"/>
      <c r="X59" s="307"/>
      <c r="Y59" s="307"/>
      <c r="Z59" s="307"/>
      <c r="AA59" s="308"/>
      <c r="AB59" s="306"/>
      <c r="AC59" s="307"/>
      <c r="AD59" s="307"/>
      <c r="AE59" s="307"/>
      <c r="AF59" s="307"/>
      <c r="AG59" s="308"/>
      <c r="AH59" s="306"/>
      <c r="AI59" s="307"/>
      <c r="AJ59" s="307"/>
      <c r="AK59" s="307"/>
      <c r="AL59" s="307"/>
      <c r="AM59" s="308"/>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row>
    <row r="60" spans="1:80" x14ac:dyDescent="0.25">
      <c r="A60" s="69"/>
      <c r="B60" s="69"/>
      <c r="C60" s="69"/>
      <c r="D60" s="69"/>
      <c r="E60" s="69"/>
      <c r="F60" s="69"/>
      <c r="G60" s="69"/>
      <c r="H60" s="69"/>
      <c r="I60" s="69"/>
      <c r="J60" s="306"/>
      <c r="K60" s="307"/>
      <c r="L60" s="307"/>
      <c r="M60" s="307"/>
      <c r="N60" s="307"/>
      <c r="O60" s="308"/>
      <c r="P60" s="306"/>
      <c r="Q60" s="307"/>
      <c r="R60" s="307"/>
      <c r="S60" s="307"/>
      <c r="T60" s="307"/>
      <c r="U60" s="308"/>
      <c r="V60" s="306"/>
      <c r="W60" s="307"/>
      <c r="X60" s="307"/>
      <c r="Y60" s="307"/>
      <c r="Z60" s="307"/>
      <c r="AA60" s="308"/>
      <c r="AB60" s="306"/>
      <c r="AC60" s="307"/>
      <c r="AD60" s="307"/>
      <c r="AE60" s="307"/>
      <c r="AF60" s="307"/>
      <c r="AG60" s="308"/>
      <c r="AH60" s="306"/>
      <c r="AI60" s="307"/>
      <c r="AJ60" s="307"/>
      <c r="AK60" s="307"/>
      <c r="AL60" s="307"/>
      <c r="AM60" s="308"/>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row>
    <row r="61" spans="1:80" ht="15.75" thickBot="1" x14ac:dyDescent="0.3">
      <c r="A61" s="69"/>
      <c r="B61" s="69"/>
      <c r="C61" s="69"/>
      <c r="D61" s="69"/>
      <c r="E61" s="69"/>
      <c r="F61" s="69"/>
      <c r="G61" s="69"/>
      <c r="H61" s="69"/>
      <c r="I61" s="69"/>
      <c r="J61" s="309"/>
      <c r="K61" s="310"/>
      <c r="L61" s="310"/>
      <c r="M61" s="310"/>
      <c r="N61" s="310"/>
      <c r="O61" s="311"/>
      <c r="P61" s="309"/>
      <c r="Q61" s="310"/>
      <c r="R61" s="310"/>
      <c r="S61" s="310"/>
      <c r="T61" s="310"/>
      <c r="U61" s="311"/>
      <c r="V61" s="309"/>
      <c r="W61" s="310"/>
      <c r="X61" s="310"/>
      <c r="Y61" s="310"/>
      <c r="Z61" s="310"/>
      <c r="AA61" s="311"/>
      <c r="AB61" s="309"/>
      <c r="AC61" s="310"/>
      <c r="AD61" s="310"/>
      <c r="AE61" s="310"/>
      <c r="AF61" s="310"/>
      <c r="AG61" s="311"/>
      <c r="AH61" s="309"/>
      <c r="AI61" s="310"/>
      <c r="AJ61" s="310"/>
      <c r="AK61" s="310"/>
      <c r="AL61" s="310"/>
      <c r="AM61" s="311"/>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row>
    <row r="62" spans="1:80" x14ac:dyDescent="0.25">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row>
    <row r="63" spans="1:80" ht="15" customHeight="1" x14ac:dyDescent="0.25">
      <c r="A63" s="69"/>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69"/>
      <c r="AV63" s="69"/>
      <c r="AW63" s="69"/>
      <c r="AX63" s="69"/>
      <c r="AY63" s="69"/>
      <c r="AZ63" s="69"/>
      <c r="BA63" s="69"/>
      <c r="BB63" s="69"/>
      <c r="BC63" s="69"/>
      <c r="BD63" s="69"/>
      <c r="BE63" s="69"/>
      <c r="BF63" s="69"/>
      <c r="BG63" s="69"/>
      <c r="BH63" s="69"/>
    </row>
    <row r="64" spans="1:80" ht="15" customHeight="1" x14ac:dyDescent="0.25">
      <c r="A64" s="69"/>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69"/>
      <c r="AV64" s="69"/>
      <c r="AW64" s="69"/>
      <c r="AX64" s="69"/>
      <c r="AY64" s="69"/>
      <c r="AZ64" s="69"/>
      <c r="BA64" s="69"/>
      <c r="BB64" s="69"/>
      <c r="BC64" s="69"/>
      <c r="BD64" s="69"/>
      <c r="BE64" s="69"/>
      <c r="BF64" s="69"/>
      <c r="BG64" s="69"/>
      <c r="BH64" s="69"/>
    </row>
    <row r="65" spans="1:60" x14ac:dyDescent="0.25">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row>
    <row r="66" spans="1:60" x14ac:dyDescent="0.25">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row>
    <row r="67" spans="1:60" x14ac:dyDescent="0.25">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row>
    <row r="68" spans="1:60" x14ac:dyDescent="0.25">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row>
    <row r="69" spans="1:60" x14ac:dyDescent="0.25">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row>
    <row r="70" spans="1:60" x14ac:dyDescent="0.25">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row>
    <row r="71" spans="1:60" x14ac:dyDescent="0.25">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row>
    <row r="72" spans="1:60" x14ac:dyDescent="0.25">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row>
    <row r="73" spans="1:60" x14ac:dyDescent="0.25">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row>
    <row r="74" spans="1:60" x14ac:dyDescent="0.25">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row>
    <row r="75" spans="1:60" x14ac:dyDescent="0.25">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row>
    <row r="76" spans="1:60" x14ac:dyDescent="0.25">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row>
    <row r="77" spans="1:60" x14ac:dyDescent="0.25">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row>
    <row r="78" spans="1:60" x14ac:dyDescent="0.25">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row>
    <row r="79" spans="1:60" x14ac:dyDescent="0.25">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row>
    <row r="80" spans="1:60" x14ac:dyDescent="0.25">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row>
    <row r="81" spans="1:60" x14ac:dyDescent="0.25">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row>
    <row r="82" spans="1:60" x14ac:dyDescent="0.25">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row>
    <row r="83" spans="1:60" x14ac:dyDescent="0.25">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row>
    <row r="84" spans="1:60" x14ac:dyDescent="0.25">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row>
    <row r="85" spans="1:60" x14ac:dyDescent="0.25">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row>
    <row r="86" spans="1:60" x14ac:dyDescent="0.25">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row>
    <row r="87" spans="1:60" x14ac:dyDescent="0.25">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row>
    <row r="88" spans="1:60" x14ac:dyDescent="0.25">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row>
    <row r="89" spans="1:60" x14ac:dyDescent="0.25">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row>
    <row r="90" spans="1:60" x14ac:dyDescent="0.25">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row>
    <row r="91" spans="1:60" x14ac:dyDescent="0.25">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row>
    <row r="92" spans="1:60" x14ac:dyDescent="0.25">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row>
    <row r="93" spans="1:60" x14ac:dyDescent="0.25">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row>
    <row r="94" spans="1:60" x14ac:dyDescent="0.25">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row>
    <row r="95" spans="1:60" x14ac:dyDescent="0.25">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row>
    <row r="96" spans="1:60" x14ac:dyDescent="0.25">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row>
    <row r="97" spans="1:60" x14ac:dyDescent="0.25">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row>
    <row r="98" spans="1:60" x14ac:dyDescent="0.25">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row>
    <row r="99" spans="1:60" x14ac:dyDescent="0.25">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row>
    <row r="100" spans="1:60" x14ac:dyDescent="0.25">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row>
    <row r="101" spans="1:60" x14ac:dyDescent="0.25">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row>
    <row r="102" spans="1:60" x14ac:dyDescent="0.25">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row>
    <row r="103" spans="1:60" x14ac:dyDescent="0.25">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row>
    <row r="104" spans="1:60" x14ac:dyDescent="0.25">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row>
    <row r="105" spans="1:60" x14ac:dyDescent="0.25">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row>
    <row r="106" spans="1:60" x14ac:dyDescent="0.25">
      <c r="A106" s="69"/>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row>
    <row r="107" spans="1:60" x14ac:dyDescent="0.25">
      <c r="A107" s="69"/>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row>
    <row r="108" spans="1:60" x14ac:dyDescent="0.25">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row>
    <row r="109" spans="1:60" x14ac:dyDescent="0.25">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row>
    <row r="110" spans="1:60" x14ac:dyDescent="0.25">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row>
    <row r="111" spans="1:60" x14ac:dyDescent="0.25">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row>
    <row r="112" spans="1:60" x14ac:dyDescent="0.25">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row>
    <row r="113" spans="1:60" x14ac:dyDescent="0.25">
      <c r="A113" s="69"/>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row>
    <row r="114" spans="1:60" x14ac:dyDescent="0.25">
      <c r="A114" s="69"/>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row>
    <row r="115" spans="1:60" x14ac:dyDescent="0.25">
      <c r="A115" s="69"/>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row>
    <row r="116" spans="1:60" x14ac:dyDescent="0.25">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row>
    <row r="117" spans="1:60" x14ac:dyDescent="0.25">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row>
    <row r="118" spans="1:60" x14ac:dyDescent="0.25">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row>
    <row r="119" spans="1:60" x14ac:dyDescent="0.25">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row>
    <row r="120" spans="1:60" x14ac:dyDescent="0.25">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row>
    <row r="121" spans="1:60" x14ac:dyDescent="0.25">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row>
    <row r="122" spans="1:60" x14ac:dyDescent="0.25">
      <c r="A122" s="69"/>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row>
    <row r="123" spans="1:60" x14ac:dyDescent="0.25">
      <c r="A123" s="69"/>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row>
    <row r="124" spans="1:60" x14ac:dyDescent="0.25">
      <c r="A124" s="69"/>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row>
    <row r="125" spans="1:60" x14ac:dyDescent="0.25">
      <c r="A125" s="69"/>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row>
    <row r="126" spans="1:60" x14ac:dyDescent="0.25">
      <c r="A126" s="69"/>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row>
    <row r="127" spans="1:60" x14ac:dyDescent="0.25">
      <c r="A127" s="69"/>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row>
    <row r="128" spans="1:60" x14ac:dyDescent="0.25">
      <c r="A128" s="69"/>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row>
    <row r="129" spans="1:60" x14ac:dyDescent="0.25">
      <c r="A129" s="69"/>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row>
    <row r="130" spans="1:60" x14ac:dyDescent="0.25">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row>
    <row r="131" spans="1:60" x14ac:dyDescent="0.25">
      <c r="A131" s="69"/>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row>
    <row r="132" spans="1:60" x14ac:dyDescent="0.25">
      <c r="A132" s="69"/>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row>
    <row r="133" spans="1:60" x14ac:dyDescent="0.25">
      <c r="A133" s="69"/>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row>
    <row r="134" spans="1:60" x14ac:dyDescent="0.25">
      <c r="A134" s="69"/>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row>
    <row r="135" spans="1:60" x14ac:dyDescent="0.25">
      <c r="A135" s="69"/>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row>
    <row r="136" spans="1:60" x14ac:dyDescent="0.25">
      <c r="A136" s="69"/>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row>
    <row r="137" spans="1:60" x14ac:dyDescent="0.25">
      <c r="A137" s="69"/>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row>
    <row r="138" spans="1:60" x14ac:dyDescent="0.25">
      <c r="A138" s="69"/>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row>
    <row r="139" spans="1:60" x14ac:dyDescent="0.25">
      <c r="A139" s="69"/>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row>
    <row r="140" spans="1:60" x14ac:dyDescent="0.25">
      <c r="A140" s="69"/>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row>
    <row r="141" spans="1:60" x14ac:dyDescent="0.25">
      <c r="A141" s="69"/>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row>
    <row r="142" spans="1:60" x14ac:dyDescent="0.25">
      <c r="A142" s="69"/>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row>
    <row r="143" spans="1:60" x14ac:dyDescent="0.25">
      <c r="A143" s="69"/>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row>
    <row r="144" spans="1:60" x14ac:dyDescent="0.25">
      <c r="A144" s="69"/>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row>
    <row r="145" spans="1:60" x14ac:dyDescent="0.25">
      <c r="A145" s="69"/>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c r="BG145" s="69"/>
      <c r="BH145" s="69"/>
    </row>
    <row r="146" spans="1:60" x14ac:dyDescent="0.25">
      <c r="A146" s="69"/>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c r="AY146" s="69"/>
      <c r="AZ146" s="69"/>
      <c r="BA146" s="69"/>
      <c r="BB146" s="69"/>
      <c r="BC146" s="69"/>
      <c r="BD146" s="69"/>
      <c r="BE146" s="69"/>
      <c r="BF146" s="69"/>
      <c r="BG146" s="69"/>
      <c r="BH146" s="69"/>
    </row>
    <row r="147" spans="1:60" x14ac:dyDescent="0.25">
      <c r="A147" s="69"/>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c r="BG147" s="69"/>
      <c r="BH147" s="69"/>
    </row>
    <row r="148" spans="1:60" x14ac:dyDescent="0.25">
      <c r="A148" s="69"/>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row>
    <row r="149" spans="1:60" x14ac:dyDescent="0.25">
      <c r="A149" s="69"/>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row>
    <row r="150" spans="1:60" x14ac:dyDescent="0.25">
      <c r="A150" s="69"/>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row>
    <row r="151" spans="1:60" x14ac:dyDescent="0.25">
      <c r="A151" s="69"/>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c r="AY151" s="69"/>
      <c r="AZ151" s="69"/>
      <c r="BA151" s="69"/>
      <c r="BB151" s="69"/>
      <c r="BC151" s="69"/>
      <c r="BD151" s="69"/>
      <c r="BE151" s="69"/>
      <c r="BF151" s="69"/>
      <c r="BG151" s="69"/>
      <c r="BH151" s="69"/>
    </row>
    <row r="152" spans="1:60" x14ac:dyDescent="0.25">
      <c r="A152" s="69"/>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c r="BG152" s="69"/>
      <c r="BH152" s="69"/>
    </row>
    <row r="153" spans="1:60" x14ac:dyDescent="0.25">
      <c r="A153" s="69"/>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c r="AZ153" s="69"/>
      <c r="BA153" s="69"/>
      <c r="BB153" s="69"/>
      <c r="BC153" s="69"/>
      <c r="BD153" s="69"/>
      <c r="BE153" s="69"/>
      <c r="BF153" s="69"/>
      <c r="BG153" s="69"/>
      <c r="BH153" s="69"/>
    </row>
    <row r="154" spans="1:60" x14ac:dyDescent="0.25">
      <c r="A154" s="69"/>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c r="BG154" s="69"/>
      <c r="BH154" s="69"/>
    </row>
    <row r="155" spans="1:60" x14ac:dyDescent="0.25">
      <c r="A155" s="69"/>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row>
    <row r="156" spans="1:60" x14ac:dyDescent="0.25">
      <c r="A156" s="69"/>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row>
    <row r="157" spans="1:60" x14ac:dyDescent="0.25">
      <c r="A157" s="69"/>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c r="BG157" s="69"/>
      <c r="BH157" s="69"/>
    </row>
    <row r="158" spans="1:60" x14ac:dyDescent="0.25">
      <c r="A158" s="69"/>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69"/>
      <c r="BB158" s="69"/>
      <c r="BC158" s="69"/>
      <c r="BD158" s="69"/>
      <c r="BE158" s="69"/>
      <c r="BF158" s="69"/>
      <c r="BG158" s="69"/>
      <c r="BH158" s="69"/>
    </row>
    <row r="159" spans="1:60" x14ac:dyDescent="0.25">
      <c r="A159" s="69"/>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69"/>
      <c r="BB159" s="69"/>
      <c r="BC159" s="69"/>
      <c r="BD159" s="69"/>
      <c r="BE159" s="69"/>
      <c r="BF159" s="69"/>
      <c r="BG159" s="69"/>
      <c r="BH159" s="69"/>
    </row>
    <row r="160" spans="1:60" x14ac:dyDescent="0.25">
      <c r="A160" s="69"/>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c r="BG160" s="69"/>
      <c r="BH160" s="69"/>
    </row>
    <row r="161" spans="1:60" x14ac:dyDescent="0.25">
      <c r="A161" s="69"/>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9"/>
      <c r="BE161" s="69"/>
      <c r="BF161" s="69"/>
      <c r="BG161" s="69"/>
      <c r="BH161" s="69"/>
    </row>
    <row r="162" spans="1:60" x14ac:dyDescent="0.25">
      <c r="A162" s="69"/>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c r="BG162" s="69"/>
      <c r="BH162" s="69"/>
    </row>
    <row r="163" spans="1:60" x14ac:dyDescent="0.25">
      <c r="A163" s="69"/>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c r="AY163" s="69"/>
      <c r="AZ163" s="69"/>
      <c r="BA163" s="69"/>
      <c r="BB163" s="69"/>
      <c r="BC163" s="69"/>
      <c r="BD163" s="69"/>
      <c r="BE163" s="69"/>
      <c r="BF163" s="69"/>
      <c r="BG163" s="69"/>
      <c r="BH163" s="69"/>
    </row>
    <row r="164" spans="1:60" x14ac:dyDescent="0.25">
      <c r="A164" s="69"/>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row>
    <row r="165" spans="1:60" x14ac:dyDescent="0.25">
      <c r="A165" s="69"/>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c r="BE165" s="69"/>
      <c r="BF165" s="69"/>
      <c r="BG165" s="69"/>
      <c r="BH165" s="69"/>
    </row>
    <row r="166" spans="1:60" x14ac:dyDescent="0.25">
      <c r="A166" s="69"/>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c r="BG166" s="69"/>
      <c r="BH166" s="69"/>
    </row>
    <row r="167" spans="1:60" x14ac:dyDescent="0.25">
      <c r="A167" s="69"/>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69"/>
      <c r="BB167" s="69"/>
      <c r="BC167" s="69"/>
      <c r="BD167" s="69"/>
      <c r="BE167" s="69"/>
      <c r="BF167" s="69"/>
      <c r="BG167" s="69"/>
      <c r="BH167" s="69"/>
    </row>
    <row r="168" spans="1:60" x14ac:dyDescent="0.25">
      <c r="A168" s="69"/>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9"/>
      <c r="BE168" s="69"/>
      <c r="BF168" s="69"/>
      <c r="BG168" s="69"/>
      <c r="BH168" s="69"/>
    </row>
    <row r="169" spans="1:60" x14ac:dyDescent="0.25">
      <c r="A169" s="69"/>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row>
    <row r="170" spans="1:60" x14ac:dyDescent="0.25">
      <c r="A170" s="69"/>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c r="BE170" s="69"/>
      <c r="BF170" s="69"/>
      <c r="BG170" s="69"/>
      <c r="BH170" s="69"/>
    </row>
    <row r="171" spans="1:60" x14ac:dyDescent="0.25">
      <c r="A171" s="69"/>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c r="AY171" s="69"/>
      <c r="AZ171" s="69"/>
      <c r="BA171" s="69"/>
      <c r="BB171" s="69"/>
      <c r="BC171" s="69"/>
      <c r="BD171" s="69"/>
      <c r="BE171" s="69"/>
      <c r="BF171" s="69"/>
      <c r="BG171" s="69"/>
      <c r="BH171" s="69"/>
    </row>
    <row r="172" spans="1:60" x14ac:dyDescent="0.25">
      <c r="A172" s="69"/>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c r="BG172" s="69"/>
      <c r="BH172" s="69"/>
    </row>
    <row r="173" spans="1:60" x14ac:dyDescent="0.25">
      <c r="A173" s="69"/>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c r="BG173" s="69"/>
      <c r="BH173" s="69"/>
    </row>
    <row r="174" spans="1:60" x14ac:dyDescent="0.25">
      <c r="A174" s="69"/>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row>
    <row r="175" spans="1:60" x14ac:dyDescent="0.25">
      <c r="A175" s="69"/>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c r="BG175" s="69"/>
      <c r="BH175" s="69"/>
    </row>
    <row r="176" spans="1:60" x14ac:dyDescent="0.25">
      <c r="A176" s="69"/>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row>
    <row r="177" spans="1:60" x14ac:dyDescent="0.25">
      <c r="A177" s="69"/>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row>
    <row r="178" spans="1:60" x14ac:dyDescent="0.25">
      <c r="A178" s="69"/>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c r="AZ178" s="69"/>
      <c r="BA178" s="69"/>
      <c r="BB178" s="69"/>
      <c r="BC178" s="69"/>
      <c r="BD178" s="69"/>
      <c r="BE178" s="69"/>
      <c r="BF178" s="69"/>
      <c r="BG178" s="69"/>
      <c r="BH178" s="69"/>
    </row>
    <row r="179" spans="1:60" x14ac:dyDescent="0.25">
      <c r="A179" s="69"/>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69"/>
      <c r="BB179" s="69"/>
      <c r="BC179" s="69"/>
      <c r="BD179" s="69"/>
      <c r="BE179" s="69"/>
      <c r="BF179" s="69"/>
      <c r="BG179" s="69"/>
      <c r="BH179" s="69"/>
    </row>
    <row r="180" spans="1:60" x14ac:dyDescent="0.25">
      <c r="A180" s="69"/>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c r="BE180" s="69"/>
      <c r="BF180" s="69"/>
      <c r="BG180" s="69"/>
      <c r="BH180" s="69"/>
    </row>
    <row r="181" spans="1:60" x14ac:dyDescent="0.25">
      <c r="A181" s="69"/>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9"/>
      <c r="BF181" s="69"/>
      <c r="BG181" s="69"/>
      <c r="BH181" s="69"/>
    </row>
    <row r="182" spans="1:60" x14ac:dyDescent="0.25">
      <c r="A182" s="69"/>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c r="BE182" s="69"/>
      <c r="BF182" s="69"/>
      <c r="BG182" s="69"/>
      <c r="BH182" s="69"/>
    </row>
    <row r="183" spans="1:60" x14ac:dyDescent="0.25">
      <c r="A183" s="69"/>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c r="BE183" s="69"/>
      <c r="BF183" s="69"/>
      <c r="BG183" s="69"/>
      <c r="BH183" s="69"/>
    </row>
    <row r="184" spans="1:60" x14ac:dyDescent="0.25">
      <c r="A184" s="69"/>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c r="BE184" s="69"/>
      <c r="BF184" s="69"/>
      <c r="BG184" s="69"/>
      <c r="BH184" s="69"/>
    </row>
    <row r="185" spans="1:60" x14ac:dyDescent="0.25">
      <c r="A185" s="69"/>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9"/>
      <c r="BE185" s="69"/>
      <c r="BF185" s="69"/>
      <c r="BG185" s="69"/>
      <c r="BH185" s="69"/>
    </row>
    <row r="186" spans="1:60" x14ac:dyDescent="0.25">
      <c r="A186" s="69"/>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c r="BG186" s="69"/>
      <c r="BH186" s="69"/>
    </row>
    <row r="187" spans="1:60" x14ac:dyDescent="0.25">
      <c r="A187" s="69"/>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c r="AZ187" s="69"/>
      <c r="BA187" s="69"/>
      <c r="BB187" s="69"/>
      <c r="BC187" s="69"/>
      <c r="BD187" s="69"/>
      <c r="BE187" s="69"/>
      <c r="BF187" s="69"/>
      <c r="BG187" s="69"/>
      <c r="BH187" s="69"/>
    </row>
    <row r="188" spans="1:60" x14ac:dyDescent="0.25">
      <c r="A188" s="69"/>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c r="BE188" s="69"/>
      <c r="BF188" s="69"/>
      <c r="BG188" s="69"/>
      <c r="BH188" s="69"/>
    </row>
    <row r="189" spans="1:60" x14ac:dyDescent="0.25">
      <c r="A189" s="69"/>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69"/>
      <c r="BA189" s="69"/>
      <c r="BB189" s="69"/>
      <c r="BC189" s="69"/>
      <c r="BD189" s="69"/>
      <c r="BE189" s="69"/>
      <c r="BF189" s="69"/>
      <c r="BG189" s="69"/>
      <c r="BH189" s="69"/>
    </row>
    <row r="190" spans="1:60" x14ac:dyDescent="0.25">
      <c r="A190" s="69"/>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c r="BE190" s="69"/>
      <c r="BF190" s="69"/>
      <c r="BG190" s="69"/>
      <c r="BH190" s="69"/>
    </row>
    <row r="191" spans="1:60" x14ac:dyDescent="0.25">
      <c r="A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c r="AY191" s="69"/>
      <c r="AZ191" s="69"/>
      <c r="BA191" s="69"/>
      <c r="BB191" s="69"/>
      <c r="BC191" s="69"/>
      <c r="BD191" s="69"/>
      <c r="BE191" s="69"/>
      <c r="BF191" s="69"/>
      <c r="BG191" s="69"/>
      <c r="BH191" s="69"/>
    </row>
    <row r="192" spans="1:60" x14ac:dyDescent="0.25">
      <c r="A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69"/>
      <c r="BF192" s="69"/>
      <c r="BG192" s="69"/>
      <c r="BH192" s="69"/>
    </row>
    <row r="193" spans="1:60" x14ac:dyDescent="0.25">
      <c r="A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69"/>
      <c r="BF193" s="69"/>
      <c r="BG193" s="69"/>
      <c r="BH193" s="69"/>
    </row>
    <row r="194" spans="1:60" x14ac:dyDescent="0.25">
      <c r="A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row>
    <row r="195" spans="1:60" x14ac:dyDescent="0.25">
      <c r="A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c r="BE195" s="69"/>
      <c r="BF195" s="69"/>
      <c r="BG195" s="69"/>
      <c r="BH195" s="69"/>
    </row>
    <row r="196" spans="1:60" x14ac:dyDescent="0.25">
      <c r="A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c r="BE196" s="69"/>
      <c r="BF196" s="69"/>
      <c r="BG196" s="69"/>
      <c r="BH196" s="69"/>
    </row>
    <row r="197" spans="1:60" x14ac:dyDescent="0.25">
      <c r="A197" s="69"/>
      <c r="J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9"/>
      <c r="BF197" s="69"/>
      <c r="BG197" s="69"/>
      <c r="BH197" s="69"/>
    </row>
    <row r="198" spans="1:60" x14ac:dyDescent="0.25">
      <c r="A198" s="69"/>
      <c r="J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c r="AY198" s="69"/>
      <c r="AZ198" s="69"/>
      <c r="BA198" s="69"/>
      <c r="BB198" s="69"/>
      <c r="BC198" s="69"/>
      <c r="BD198" s="69"/>
      <c r="BE198" s="69"/>
      <c r="BF198" s="69"/>
      <c r="BG198" s="69"/>
      <c r="BH198" s="69"/>
    </row>
    <row r="199" spans="1:60" x14ac:dyDescent="0.25">
      <c r="A199" s="69"/>
      <c r="J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c r="AY199" s="69"/>
      <c r="AZ199" s="69"/>
      <c r="BA199" s="69"/>
      <c r="BB199" s="69"/>
      <c r="BC199" s="69"/>
      <c r="BD199" s="69"/>
      <c r="BE199" s="69"/>
      <c r="BF199" s="69"/>
      <c r="BG199" s="69"/>
      <c r="BH199" s="69"/>
    </row>
    <row r="200" spans="1:60" x14ac:dyDescent="0.25">
      <c r="A200" s="69"/>
      <c r="J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c r="AY200" s="69"/>
      <c r="AZ200" s="69"/>
      <c r="BA200" s="69"/>
      <c r="BB200" s="69"/>
      <c r="BC200" s="69"/>
      <c r="BD200" s="69"/>
      <c r="BE200" s="69"/>
      <c r="BF200" s="69"/>
      <c r="BG200" s="69"/>
      <c r="BH200" s="69"/>
    </row>
    <row r="201" spans="1:60" x14ac:dyDescent="0.25">
      <c r="A201" s="69"/>
      <c r="J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c r="AY201" s="69"/>
      <c r="AZ201" s="69"/>
      <c r="BA201" s="69"/>
      <c r="BB201" s="69"/>
      <c r="BC201" s="69"/>
      <c r="BD201" s="69"/>
      <c r="BE201" s="69"/>
      <c r="BF201" s="69"/>
      <c r="BG201" s="69"/>
      <c r="BH201" s="69"/>
    </row>
    <row r="202" spans="1:60" x14ac:dyDescent="0.25">
      <c r="A202" s="69"/>
      <c r="J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c r="BE202" s="69"/>
      <c r="BF202" s="69"/>
      <c r="BG202" s="69"/>
      <c r="BH202" s="69"/>
    </row>
    <row r="203" spans="1:60" x14ac:dyDescent="0.25">
      <c r="A203" s="69"/>
      <c r="J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row>
    <row r="204" spans="1:60" x14ac:dyDescent="0.25">
      <c r="A204" s="69"/>
      <c r="J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c r="BD204" s="69"/>
      <c r="BE204" s="69"/>
      <c r="BF204" s="69"/>
      <c r="BG204" s="69"/>
      <c r="BH204" s="69"/>
    </row>
    <row r="205" spans="1:60" x14ac:dyDescent="0.25">
      <c r="A205" s="69"/>
      <c r="J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c r="BD205" s="69"/>
      <c r="BE205" s="69"/>
      <c r="BF205" s="69"/>
      <c r="BG205" s="69"/>
      <c r="BH205" s="69"/>
    </row>
    <row r="206" spans="1:60" x14ac:dyDescent="0.25">
      <c r="A206" s="69"/>
      <c r="J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c r="AY206" s="69"/>
      <c r="AZ206" s="69"/>
      <c r="BA206" s="69"/>
      <c r="BB206" s="69"/>
      <c r="BC206" s="69"/>
      <c r="BD206" s="69"/>
      <c r="BE206" s="69"/>
      <c r="BF206" s="69"/>
      <c r="BG206" s="69"/>
      <c r="BH206" s="69"/>
    </row>
    <row r="207" spans="1:60" x14ac:dyDescent="0.25">
      <c r="A207" s="69"/>
      <c r="J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c r="AZ207" s="69"/>
      <c r="BA207" s="69"/>
      <c r="BB207" s="69"/>
      <c r="BC207" s="69"/>
      <c r="BD207" s="69"/>
      <c r="BE207" s="69"/>
      <c r="BF207" s="69"/>
      <c r="BG207" s="69"/>
      <c r="BH207" s="69"/>
    </row>
    <row r="208" spans="1:60" x14ac:dyDescent="0.25">
      <c r="A208" s="69"/>
      <c r="J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c r="AY208" s="69"/>
      <c r="AZ208" s="69"/>
      <c r="BA208" s="69"/>
      <c r="BB208" s="69"/>
      <c r="BC208" s="69"/>
      <c r="BD208" s="69"/>
      <c r="BE208" s="69"/>
      <c r="BF208" s="69"/>
      <c r="BG208" s="69"/>
      <c r="BH208" s="69"/>
    </row>
    <row r="209" spans="1:60" x14ac:dyDescent="0.25">
      <c r="A209" s="69"/>
      <c r="J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c r="AZ209" s="69"/>
      <c r="BA209" s="69"/>
      <c r="BB209" s="69"/>
      <c r="BC209" s="69"/>
      <c r="BD209" s="69"/>
      <c r="BE209" s="69"/>
      <c r="BF209" s="69"/>
      <c r="BG209" s="69"/>
      <c r="BH209" s="69"/>
    </row>
    <row r="210" spans="1:60" x14ac:dyDescent="0.25">
      <c r="A210" s="69"/>
      <c r="J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c r="AZ210" s="69"/>
      <c r="BA210" s="69"/>
      <c r="BB210" s="69"/>
      <c r="BC210" s="69"/>
      <c r="BD210" s="69"/>
      <c r="BE210" s="69"/>
      <c r="BF210" s="69"/>
      <c r="BG210" s="69"/>
      <c r="BH210" s="69"/>
    </row>
    <row r="211" spans="1:60" x14ac:dyDescent="0.25">
      <c r="A211" s="69"/>
      <c r="J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c r="AY211" s="69"/>
      <c r="AZ211" s="69"/>
      <c r="BA211" s="69"/>
      <c r="BB211" s="69"/>
      <c r="BC211" s="69"/>
      <c r="BD211" s="69"/>
      <c r="BE211" s="69"/>
      <c r="BF211" s="69"/>
      <c r="BG211" s="69"/>
      <c r="BH211" s="69"/>
    </row>
    <row r="212" spans="1:60" x14ac:dyDescent="0.25">
      <c r="A212" s="69"/>
      <c r="J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c r="BA212" s="69"/>
      <c r="BB212" s="69"/>
      <c r="BC212" s="69"/>
      <c r="BD212" s="69"/>
      <c r="BE212" s="69"/>
      <c r="BF212" s="69"/>
      <c r="BG212" s="69"/>
      <c r="BH212" s="69"/>
    </row>
    <row r="213" spans="1:60" x14ac:dyDescent="0.25">
      <c r="A213" s="69"/>
      <c r="J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c r="AZ213" s="69"/>
      <c r="BA213" s="69"/>
      <c r="BB213" s="69"/>
      <c r="BC213" s="69"/>
      <c r="BD213" s="69"/>
      <c r="BE213" s="69"/>
      <c r="BF213" s="69"/>
      <c r="BG213" s="69"/>
      <c r="BH213" s="69"/>
    </row>
    <row r="214" spans="1:60" x14ac:dyDescent="0.25">
      <c r="A214" s="69"/>
      <c r="J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c r="AY214" s="69"/>
      <c r="AZ214" s="69"/>
      <c r="BA214" s="69"/>
      <c r="BB214" s="69"/>
      <c r="BC214" s="69"/>
      <c r="BD214" s="69"/>
      <c r="BE214" s="69"/>
      <c r="BF214" s="69"/>
      <c r="BG214" s="69"/>
      <c r="BH214" s="69"/>
    </row>
    <row r="215" spans="1:60" x14ac:dyDescent="0.25">
      <c r="A215" s="69"/>
      <c r="J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69"/>
      <c r="AW215" s="69"/>
      <c r="AX215" s="69"/>
      <c r="AY215" s="69"/>
      <c r="AZ215" s="69"/>
      <c r="BA215" s="69"/>
      <c r="BB215" s="69"/>
      <c r="BC215" s="69"/>
      <c r="BD215" s="69"/>
      <c r="BE215" s="69"/>
      <c r="BF215" s="69"/>
      <c r="BG215" s="69"/>
      <c r="BH215" s="69"/>
    </row>
    <row r="216" spans="1:60" x14ac:dyDescent="0.25">
      <c r="A216" s="69"/>
      <c r="J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c r="AY216" s="69"/>
      <c r="AZ216" s="69"/>
      <c r="BA216" s="69"/>
      <c r="BB216" s="69"/>
      <c r="BC216" s="69"/>
      <c r="BD216" s="69"/>
      <c r="BE216" s="69"/>
      <c r="BF216" s="69"/>
      <c r="BG216" s="69"/>
      <c r="BH216" s="69"/>
    </row>
    <row r="217" spans="1:60" x14ac:dyDescent="0.25">
      <c r="A217" s="69"/>
      <c r="J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c r="AY217" s="69"/>
      <c r="AZ217" s="69"/>
      <c r="BA217" s="69"/>
      <c r="BB217" s="69"/>
      <c r="BC217" s="69"/>
      <c r="BD217" s="69"/>
      <c r="BE217" s="69"/>
      <c r="BF217" s="69"/>
      <c r="BG217" s="69"/>
      <c r="BH217" s="69"/>
    </row>
    <row r="218" spans="1:60" x14ac:dyDescent="0.25">
      <c r="A218" s="69"/>
      <c r="J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c r="AY218" s="69"/>
      <c r="AZ218" s="69"/>
      <c r="BA218" s="69"/>
      <c r="BB218" s="69"/>
      <c r="BC218" s="69"/>
      <c r="BD218" s="69"/>
      <c r="BE218" s="69"/>
      <c r="BF218" s="69"/>
      <c r="BG218" s="69"/>
      <c r="BH218" s="69"/>
    </row>
    <row r="219" spans="1:60" x14ac:dyDescent="0.25">
      <c r="A219" s="69"/>
      <c r="J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c r="AY219" s="69"/>
      <c r="AZ219" s="69"/>
      <c r="BA219" s="69"/>
      <c r="BB219" s="69"/>
      <c r="BC219" s="69"/>
      <c r="BD219" s="69"/>
      <c r="BE219" s="69"/>
      <c r="BF219" s="69"/>
      <c r="BG219" s="69"/>
      <c r="BH219" s="69"/>
    </row>
    <row r="220" spans="1:60" x14ac:dyDescent="0.25">
      <c r="A220" s="69"/>
      <c r="J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c r="AY220" s="69"/>
      <c r="AZ220" s="69"/>
      <c r="BA220" s="69"/>
      <c r="BB220" s="69"/>
      <c r="BC220" s="69"/>
      <c r="BD220" s="69"/>
      <c r="BE220" s="69"/>
      <c r="BF220" s="69"/>
      <c r="BG220" s="69"/>
      <c r="BH220" s="69"/>
    </row>
    <row r="221" spans="1:60" x14ac:dyDescent="0.25">
      <c r="A221" s="69"/>
      <c r="J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c r="AH221" s="69"/>
      <c r="AI221" s="69"/>
      <c r="AJ221" s="69"/>
      <c r="AK221" s="69"/>
      <c r="AL221" s="69"/>
      <c r="AM221" s="69"/>
      <c r="AN221" s="69"/>
      <c r="AO221" s="69"/>
      <c r="AP221" s="69"/>
      <c r="AQ221" s="69"/>
      <c r="AR221" s="69"/>
      <c r="AS221" s="69"/>
      <c r="AT221" s="69"/>
      <c r="AU221" s="69"/>
      <c r="AV221" s="69"/>
      <c r="AW221" s="69"/>
      <c r="AX221" s="69"/>
      <c r="AY221" s="69"/>
      <c r="AZ221" s="69"/>
      <c r="BA221" s="69"/>
      <c r="BB221" s="69"/>
      <c r="BC221" s="69"/>
      <c r="BD221" s="69"/>
      <c r="BE221" s="69"/>
      <c r="BF221" s="69"/>
      <c r="BG221" s="69"/>
      <c r="BH221" s="69"/>
    </row>
    <row r="222" spans="1:60" x14ac:dyDescent="0.25">
      <c r="A222" s="69"/>
      <c r="J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c r="AR222" s="69"/>
      <c r="AS222" s="69"/>
      <c r="AT222" s="69"/>
      <c r="AU222" s="69"/>
      <c r="AV222" s="69"/>
      <c r="AW222" s="69"/>
      <c r="AX222" s="69"/>
      <c r="AY222" s="69"/>
      <c r="AZ222" s="69"/>
      <c r="BA222" s="69"/>
      <c r="BB222" s="69"/>
      <c r="BC222" s="69"/>
      <c r="BD222" s="69"/>
      <c r="BE222" s="69"/>
      <c r="BF222" s="69"/>
      <c r="BG222" s="69"/>
      <c r="BH222" s="69"/>
    </row>
    <row r="223" spans="1:60" x14ac:dyDescent="0.25">
      <c r="A223" s="69"/>
      <c r="J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69"/>
      <c r="AI223" s="69"/>
      <c r="AJ223" s="69"/>
      <c r="AK223" s="69"/>
      <c r="AL223" s="69"/>
      <c r="AM223" s="69"/>
      <c r="AN223" s="69"/>
      <c r="AO223" s="69"/>
      <c r="AP223" s="69"/>
      <c r="AQ223" s="69"/>
      <c r="AR223" s="69"/>
      <c r="AS223" s="69"/>
      <c r="AT223" s="69"/>
      <c r="AU223" s="69"/>
      <c r="AV223" s="69"/>
      <c r="AW223" s="69"/>
      <c r="AX223" s="69"/>
      <c r="AY223" s="69"/>
      <c r="AZ223" s="69"/>
      <c r="BA223" s="69"/>
      <c r="BB223" s="69"/>
      <c r="BC223" s="69"/>
      <c r="BD223" s="69"/>
      <c r="BE223" s="69"/>
      <c r="BF223" s="69"/>
      <c r="BG223" s="69"/>
      <c r="BH223" s="69"/>
    </row>
    <row r="224" spans="1:60" x14ac:dyDescent="0.25">
      <c r="A224" s="69"/>
      <c r="J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c r="AR224" s="69"/>
      <c r="AS224" s="69"/>
      <c r="AT224" s="69"/>
      <c r="AU224" s="69"/>
      <c r="AV224" s="69"/>
      <c r="AW224" s="69"/>
      <c r="AX224" s="69"/>
      <c r="AY224" s="69"/>
      <c r="AZ224" s="69"/>
      <c r="BA224" s="69"/>
      <c r="BB224" s="69"/>
      <c r="BC224" s="69"/>
      <c r="BD224" s="69"/>
      <c r="BE224" s="69"/>
      <c r="BF224" s="69"/>
      <c r="BG224" s="69"/>
      <c r="BH224" s="69"/>
    </row>
    <row r="225" spans="1:60" x14ac:dyDescent="0.25">
      <c r="A225" s="69"/>
      <c r="J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69"/>
      <c r="AU225" s="69"/>
      <c r="AV225" s="69"/>
      <c r="AW225" s="69"/>
      <c r="AX225" s="69"/>
      <c r="AY225" s="69"/>
      <c r="AZ225" s="69"/>
      <c r="BA225" s="69"/>
      <c r="BB225" s="69"/>
      <c r="BC225" s="69"/>
      <c r="BD225" s="69"/>
      <c r="BE225" s="69"/>
      <c r="BF225" s="69"/>
      <c r="BG225" s="69"/>
      <c r="BH225" s="69"/>
    </row>
    <row r="226" spans="1:60" x14ac:dyDescent="0.25">
      <c r="A226" s="69"/>
      <c r="J226" s="69"/>
      <c r="K226" s="69"/>
      <c r="L226" s="69"/>
      <c r="M226" s="69"/>
      <c r="N226" s="69"/>
      <c r="O226" s="69"/>
      <c r="P226" s="69"/>
      <c r="Q226" s="69"/>
      <c r="R226" s="69"/>
      <c r="S226" s="69"/>
      <c r="T226" s="69"/>
      <c r="U226" s="69"/>
      <c r="V226" s="69"/>
      <c r="W226" s="69"/>
      <c r="X226" s="69"/>
      <c r="Y226" s="69"/>
      <c r="Z226" s="69"/>
      <c r="AA226" s="69"/>
      <c r="AB226" s="69"/>
      <c r="AC226" s="69"/>
      <c r="AD226" s="69"/>
      <c r="AE226" s="69"/>
      <c r="AF226" s="69"/>
      <c r="AG226" s="69"/>
      <c r="AH226" s="69"/>
      <c r="AI226" s="69"/>
      <c r="AJ226" s="69"/>
      <c r="AK226" s="69"/>
      <c r="AL226" s="69"/>
      <c r="AM226" s="69"/>
      <c r="AN226" s="69"/>
      <c r="AO226" s="69"/>
      <c r="AP226" s="69"/>
      <c r="AQ226" s="69"/>
      <c r="AR226" s="69"/>
      <c r="AS226" s="69"/>
      <c r="AT226" s="69"/>
      <c r="AU226" s="69"/>
      <c r="AV226" s="69"/>
      <c r="AW226" s="69"/>
      <c r="AX226" s="69"/>
      <c r="AY226" s="69"/>
      <c r="AZ226" s="69"/>
      <c r="BA226" s="69"/>
      <c r="BB226" s="69"/>
      <c r="BC226" s="69"/>
      <c r="BD226" s="69"/>
      <c r="BE226" s="69"/>
      <c r="BF226" s="69"/>
      <c r="BG226" s="69"/>
      <c r="BH226" s="69"/>
    </row>
    <row r="227" spans="1:60" x14ac:dyDescent="0.25">
      <c r="A227" s="69"/>
      <c r="J227" s="69"/>
      <c r="K227" s="69"/>
      <c r="L227" s="69"/>
      <c r="M227" s="69"/>
      <c r="N227" s="69"/>
      <c r="O227" s="69"/>
      <c r="P227" s="69"/>
      <c r="Q227" s="69"/>
      <c r="R227" s="69"/>
      <c r="S227" s="69"/>
      <c r="T227" s="69"/>
      <c r="U227" s="69"/>
      <c r="V227" s="69"/>
      <c r="W227" s="69"/>
      <c r="X227" s="69"/>
      <c r="Y227" s="69"/>
      <c r="Z227" s="69"/>
      <c r="AA227" s="69"/>
      <c r="AB227" s="69"/>
      <c r="AC227" s="69"/>
      <c r="AD227" s="69"/>
      <c r="AE227" s="69"/>
      <c r="AF227" s="69"/>
      <c r="AG227" s="69"/>
      <c r="AH227" s="69"/>
      <c r="AI227" s="69"/>
      <c r="AJ227" s="69"/>
      <c r="AK227" s="69"/>
      <c r="AL227" s="69"/>
      <c r="AM227" s="69"/>
      <c r="AN227" s="69"/>
      <c r="AO227" s="69"/>
      <c r="AP227" s="69"/>
      <c r="AQ227" s="69"/>
      <c r="AR227" s="69"/>
      <c r="AS227" s="69"/>
      <c r="AT227" s="69"/>
      <c r="AU227" s="69"/>
      <c r="AV227" s="69"/>
      <c r="AW227" s="69"/>
      <c r="AX227" s="69"/>
      <c r="AY227" s="69"/>
      <c r="AZ227" s="69"/>
      <c r="BA227" s="69"/>
      <c r="BB227" s="69"/>
      <c r="BC227" s="69"/>
      <c r="BD227" s="69"/>
      <c r="BE227" s="69"/>
      <c r="BF227" s="69"/>
      <c r="BG227" s="69"/>
      <c r="BH227" s="69"/>
    </row>
    <row r="228" spans="1:60" x14ac:dyDescent="0.25">
      <c r="A228" s="69"/>
      <c r="J228" s="69"/>
      <c r="K228" s="69"/>
      <c r="L228" s="69"/>
      <c r="M228" s="69"/>
      <c r="N228" s="69"/>
      <c r="O228" s="69"/>
      <c r="P228" s="69"/>
      <c r="Q228" s="69"/>
      <c r="R228" s="69"/>
      <c r="S228" s="69"/>
      <c r="T228" s="69"/>
      <c r="U228" s="69"/>
      <c r="V228" s="69"/>
      <c r="W228" s="69"/>
      <c r="X228" s="69"/>
      <c r="Y228" s="69"/>
      <c r="Z228" s="69"/>
      <c r="AA228" s="69"/>
      <c r="AB228" s="69"/>
      <c r="AC228" s="69"/>
      <c r="AD228" s="69"/>
      <c r="AE228" s="69"/>
      <c r="AF228" s="69"/>
      <c r="AG228" s="69"/>
      <c r="AH228" s="69"/>
      <c r="AI228" s="69"/>
      <c r="AJ228" s="69"/>
      <c r="AK228" s="69"/>
      <c r="AL228" s="69"/>
      <c r="AM228" s="69"/>
      <c r="AN228" s="69"/>
      <c r="AO228" s="69"/>
      <c r="AP228" s="69"/>
      <c r="AQ228" s="69"/>
      <c r="AR228" s="69"/>
      <c r="AS228" s="69"/>
      <c r="AT228" s="69"/>
      <c r="AU228" s="69"/>
      <c r="AV228" s="69"/>
      <c r="AW228" s="69"/>
      <c r="AX228" s="69"/>
      <c r="AY228" s="69"/>
      <c r="AZ228" s="69"/>
      <c r="BA228" s="69"/>
      <c r="BB228" s="69"/>
      <c r="BC228" s="69"/>
      <c r="BD228" s="69"/>
      <c r="BE228" s="69"/>
      <c r="BF228" s="69"/>
      <c r="BG228" s="69"/>
      <c r="BH228" s="69"/>
    </row>
    <row r="229" spans="1:60" x14ac:dyDescent="0.25">
      <c r="A229" s="69"/>
      <c r="J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c r="AH229" s="69"/>
      <c r="AI229" s="69"/>
      <c r="AJ229" s="69"/>
      <c r="AK229" s="69"/>
      <c r="AL229" s="69"/>
      <c r="AM229" s="69"/>
      <c r="AN229" s="69"/>
      <c r="AO229" s="69"/>
      <c r="AP229" s="69"/>
      <c r="AQ229" s="69"/>
      <c r="AR229" s="69"/>
      <c r="AS229" s="69"/>
      <c r="AT229" s="69"/>
      <c r="AU229" s="69"/>
      <c r="AV229" s="69"/>
      <c r="AW229" s="69"/>
      <c r="AX229" s="69"/>
      <c r="AY229" s="69"/>
      <c r="AZ229" s="69"/>
      <c r="BA229" s="69"/>
      <c r="BB229" s="69"/>
      <c r="BC229" s="69"/>
      <c r="BD229" s="69"/>
      <c r="BE229" s="69"/>
      <c r="BF229" s="69"/>
      <c r="BG229" s="69"/>
      <c r="BH229" s="69"/>
    </row>
    <row r="230" spans="1:60" x14ac:dyDescent="0.25">
      <c r="A230" s="69"/>
      <c r="J230" s="69"/>
      <c r="K230" s="69"/>
      <c r="L230" s="69"/>
      <c r="M230" s="69"/>
      <c r="N230" s="69"/>
      <c r="O230" s="69"/>
      <c r="P230" s="69"/>
      <c r="Q230" s="69"/>
      <c r="R230" s="69"/>
      <c r="S230" s="69"/>
      <c r="T230" s="69"/>
      <c r="U230" s="69"/>
      <c r="V230" s="69"/>
      <c r="W230" s="69"/>
      <c r="X230" s="69"/>
      <c r="Y230" s="69"/>
      <c r="Z230" s="69"/>
      <c r="AA230" s="69"/>
      <c r="AB230" s="69"/>
      <c r="AC230" s="69"/>
      <c r="AD230" s="69"/>
      <c r="AE230" s="69"/>
      <c r="AF230" s="69"/>
      <c r="AG230" s="69"/>
      <c r="AH230" s="69"/>
      <c r="AI230" s="69"/>
      <c r="AJ230" s="69"/>
      <c r="AK230" s="69"/>
      <c r="AL230" s="69"/>
      <c r="AM230" s="69"/>
      <c r="AN230" s="69"/>
      <c r="AO230" s="69"/>
      <c r="AP230" s="69"/>
      <c r="AQ230" s="69"/>
      <c r="AR230" s="69"/>
      <c r="AS230" s="69"/>
      <c r="AT230" s="69"/>
      <c r="AU230" s="69"/>
      <c r="AV230" s="69"/>
      <c r="AW230" s="69"/>
      <c r="AX230" s="69"/>
      <c r="AY230" s="69"/>
      <c r="AZ230" s="69"/>
      <c r="BA230" s="69"/>
      <c r="BB230" s="69"/>
      <c r="BC230" s="69"/>
      <c r="BD230" s="69"/>
      <c r="BE230" s="69"/>
      <c r="BF230" s="69"/>
      <c r="BG230" s="69"/>
      <c r="BH230" s="69"/>
    </row>
    <row r="231" spans="1:60" x14ac:dyDescent="0.25">
      <c r="A231" s="69"/>
      <c r="J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c r="AH231" s="69"/>
      <c r="AI231" s="69"/>
      <c r="AJ231" s="69"/>
      <c r="AK231" s="69"/>
      <c r="AL231" s="69"/>
      <c r="AM231" s="69"/>
      <c r="AN231" s="69"/>
      <c r="AO231" s="69"/>
      <c r="AP231" s="69"/>
      <c r="AQ231" s="69"/>
      <c r="AR231" s="69"/>
      <c r="AS231" s="69"/>
      <c r="AT231" s="69"/>
      <c r="AU231" s="69"/>
      <c r="AV231" s="69"/>
      <c r="AW231" s="69"/>
      <c r="AX231" s="69"/>
      <c r="AY231" s="69"/>
      <c r="AZ231" s="69"/>
      <c r="BA231" s="69"/>
      <c r="BB231" s="69"/>
      <c r="BC231" s="69"/>
      <c r="BD231" s="69"/>
      <c r="BE231" s="69"/>
      <c r="BF231" s="69"/>
      <c r="BG231" s="69"/>
      <c r="BH231" s="69"/>
    </row>
    <row r="232" spans="1:60" x14ac:dyDescent="0.25">
      <c r="A232" s="69"/>
      <c r="J232" s="69"/>
      <c r="K232" s="69"/>
      <c r="L232" s="69"/>
      <c r="M232" s="69"/>
      <c r="N232" s="69"/>
      <c r="O232" s="69"/>
      <c r="P232" s="69"/>
      <c r="Q232" s="69"/>
      <c r="R232" s="69"/>
      <c r="S232" s="69"/>
      <c r="T232" s="69"/>
      <c r="U232" s="69"/>
      <c r="V232" s="69"/>
      <c r="W232" s="69"/>
      <c r="X232" s="69"/>
      <c r="Y232" s="69"/>
      <c r="Z232" s="69"/>
      <c r="AA232" s="69"/>
      <c r="AB232" s="69"/>
      <c r="AC232" s="69"/>
      <c r="AD232" s="69"/>
      <c r="AE232" s="69"/>
      <c r="AF232" s="69"/>
      <c r="AG232" s="69"/>
      <c r="AH232" s="69"/>
      <c r="AI232" s="69"/>
      <c r="AJ232" s="69"/>
      <c r="AK232" s="69"/>
      <c r="AL232" s="69"/>
      <c r="AM232" s="69"/>
      <c r="AN232" s="69"/>
      <c r="AO232" s="69"/>
      <c r="AP232" s="69"/>
      <c r="AQ232" s="69"/>
      <c r="AR232" s="69"/>
      <c r="AS232" s="69"/>
      <c r="AT232" s="69"/>
      <c r="AU232" s="69"/>
      <c r="AV232" s="69"/>
      <c r="AW232" s="69"/>
      <c r="AX232" s="69"/>
      <c r="AY232" s="69"/>
      <c r="AZ232" s="69"/>
      <c r="BA232" s="69"/>
      <c r="BB232" s="69"/>
      <c r="BC232" s="69"/>
      <c r="BD232" s="69"/>
      <c r="BE232" s="69"/>
      <c r="BF232" s="69"/>
      <c r="BG232" s="69"/>
      <c r="BH232" s="69"/>
    </row>
    <row r="233" spans="1:60" x14ac:dyDescent="0.25">
      <c r="A233" s="69"/>
      <c r="J233" s="69"/>
      <c r="K233" s="69"/>
      <c r="L233" s="69"/>
      <c r="M233" s="69"/>
      <c r="N233" s="69"/>
      <c r="O233" s="69"/>
      <c r="P233" s="69"/>
      <c r="Q233" s="69"/>
      <c r="R233" s="69"/>
      <c r="S233" s="69"/>
      <c r="T233" s="69"/>
      <c r="U233" s="69"/>
      <c r="V233" s="69"/>
      <c r="W233" s="69"/>
      <c r="X233" s="69"/>
      <c r="Y233" s="69"/>
      <c r="Z233" s="69"/>
      <c r="AA233" s="69"/>
      <c r="AB233" s="69"/>
      <c r="AC233" s="69"/>
      <c r="AD233" s="69"/>
      <c r="AE233" s="69"/>
      <c r="AF233" s="69"/>
      <c r="AG233" s="69"/>
      <c r="AH233" s="69"/>
      <c r="AI233" s="69"/>
      <c r="AJ233" s="69"/>
      <c r="AK233" s="69"/>
      <c r="AL233" s="69"/>
      <c r="AM233" s="69"/>
      <c r="AN233" s="69"/>
      <c r="AO233" s="69"/>
      <c r="AP233" s="69"/>
      <c r="AQ233" s="69"/>
      <c r="AR233" s="69"/>
      <c r="AS233" s="69"/>
      <c r="AT233" s="69"/>
      <c r="AU233" s="69"/>
      <c r="AV233" s="69"/>
      <c r="AW233" s="69"/>
      <c r="AX233" s="69"/>
      <c r="AY233" s="69"/>
      <c r="AZ233" s="69"/>
      <c r="BA233" s="69"/>
      <c r="BB233" s="69"/>
      <c r="BC233" s="69"/>
      <c r="BD233" s="69"/>
      <c r="BE233" s="69"/>
      <c r="BF233" s="69"/>
      <c r="BG233" s="69"/>
      <c r="BH233" s="69"/>
    </row>
    <row r="234" spans="1:60" x14ac:dyDescent="0.25">
      <c r="A234" s="69"/>
      <c r="J234" s="69"/>
      <c r="K234" s="69"/>
      <c r="L234" s="69"/>
      <c r="M234" s="69"/>
      <c r="N234" s="69"/>
      <c r="O234" s="69"/>
      <c r="P234" s="69"/>
      <c r="Q234" s="69"/>
      <c r="R234" s="69"/>
      <c r="S234" s="69"/>
      <c r="T234" s="69"/>
      <c r="U234" s="69"/>
      <c r="V234" s="69"/>
      <c r="W234" s="69"/>
      <c r="X234" s="69"/>
      <c r="Y234" s="69"/>
      <c r="Z234" s="69"/>
      <c r="AA234" s="69"/>
      <c r="AB234" s="69"/>
      <c r="AC234" s="69"/>
      <c r="AD234" s="69"/>
      <c r="AE234" s="69"/>
      <c r="AF234" s="69"/>
      <c r="AG234" s="69"/>
      <c r="AH234" s="69"/>
      <c r="AI234" s="69"/>
      <c r="AJ234" s="69"/>
      <c r="AK234" s="69"/>
      <c r="AL234" s="69"/>
      <c r="AM234" s="69"/>
      <c r="AN234" s="69"/>
      <c r="AO234" s="69"/>
      <c r="AP234" s="69"/>
      <c r="AQ234" s="69"/>
      <c r="AR234" s="69"/>
      <c r="AS234" s="69"/>
      <c r="AT234" s="69"/>
      <c r="AU234" s="69"/>
      <c r="AV234" s="69"/>
      <c r="AW234" s="69"/>
      <c r="AX234" s="69"/>
      <c r="AY234" s="69"/>
      <c r="AZ234" s="69"/>
      <c r="BA234" s="69"/>
      <c r="BB234" s="69"/>
      <c r="BC234" s="69"/>
      <c r="BD234" s="69"/>
      <c r="BE234" s="69"/>
      <c r="BF234" s="69"/>
      <c r="BG234" s="69"/>
      <c r="BH234" s="69"/>
    </row>
    <row r="235" spans="1:60" x14ac:dyDescent="0.25">
      <c r="A235" s="69"/>
      <c r="J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c r="AH235" s="69"/>
      <c r="AI235" s="69"/>
      <c r="AJ235" s="69"/>
      <c r="AK235" s="69"/>
      <c r="AL235" s="69"/>
      <c r="AM235" s="69"/>
      <c r="AN235" s="69"/>
      <c r="AO235" s="69"/>
      <c r="AP235" s="69"/>
      <c r="AQ235" s="69"/>
      <c r="AR235" s="69"/>
      <c r="AS235" s="69"/>
      <c r="AT235" s="69"/>
      <c r="AU235" s="69"/>
      <c r="AV235" s="69"/>
      <c r="AW235" s="69"/>
      <c r="AX235" s="69"/>
      <c r="AY235" s="69"/>
      <c r="AZ235" s="69"/>
      <c r="BA235" s="69"/>
      <c r="BB235" s="69"/>
      <c r="BC235" s="69"/>
      <c r="BD235" s="69"/>
      <c r="BE235" s="69"/>
      <c r="BF235" s="69"/>
      <c r="BG235" s="69"/>
      <c r="BH235" s="69"/>
    </row>
    <row r="236" spans="1:60" x14ac:dyDescent="0.25">
      <c r="A236" s="69"/>
      <c r="J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c r="AH236" s="69"/>
      <c r="AI236" s="69"/>
      <c r="AJ236" s="69"/>
      <c r="AK236" s="69"/>
      <c r="AL236" s="69"/>
      <c r="AM236" s="69"/>
      <c r="AN236" s="69"/>
      <c r="AO236" s="69"/>
      <c r="AP236" s="69"/>
      <c r="AQ236" s="69"/>
      <c r="AR236" s="69"/>
      <c r="AS236" s="69"/>
      <c r="AT236" s="69"/>
      <c r="AU236" s="69"/>
      <c r="AV236" s="69"/>
      <c r="AW236" s="69"/>
      <c r="AX236" s="69"/>
      <c r="AY236" s="69"/>
      <c r="AZ236" s="69"/>
      <c r="BA236" s="69"/>
      <c r="BB236" s="69"/>
      <c r="BC236" s="69"/>
      <c r="BD236" s="69"/>
      <c r="BE236" s="69"/>
      <c r="BF236" s="69"/>
      <c r="BG236" s="69"/>
      <c r="BH236" s="69"/>
    </row>
    <row r="237" spans="1:60" x14ac:dyDescent="0.25">
      <c r="A237" s="69"/>
      <c r="J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c r="AH237" s="69"/>
      <c r="AI237" s="69"/>
      <c r="AJ237" s="69"/>
      <c r="AK237" s="69"/>
      <c r="AL237" s="69"/>
      <c r="AM237" s="69"/>
      <c r="AN237" s="69"/>
      <c r="AO237" s="69"/>
      <c r="AP237" s="69"/>
      <c r="AQ237" s="69"/>
      <c r="AR237" s="69"/>
      <c r="AS237" s="69"/>
      <c r="AT237" s="69"/>
      <c r="AU237" s="69"/>
      <c r="AV237" s="69"/>
      <c r="AW237" s="69"/>
      <c r="AX237" s="69"/>
      <c r="AY237" s="69"/>
      <c r="AZ237" s="69"/>
      <c r="BA237" s="69"/>
      <c r="BB237" s="69"/>
      <c r="BC237" s="69"/>
      <c r="BD237" s="69"/>
      <c r="BE237" s="69"/>
      <c r="BF237" s="69"/>
      <c r="BG237" s="69"/>
      <c r="BH237" s="69"/>
    </row>
    <row r="238" spans="1:60" x14ac:dyDescent="0.25">
      <c r="A238" s="69"/>
      <c r="J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69"/>
      <c r="AN238" s="69"/>
      <c r="AO238" s="69"/>
      <c r="AP238" s="69"/>
      <c r="AQ238" s="69"/>
      <c r="AR238" s="69"/>
      <c r="AS238" s="69"/>
      <c r="AT238" s="69"/>
      <c r="AU238" s="69"/>
      <c r="AV238" s="69"/>
      <c r="AW238" s="69"/>
      <c r="AX238" s="69"/>
      <c r="AY238" s="69"/>
      <c r="AZ238" s="69"/>
      <c r="BA238" s="69"/>
      <c r="BB238" s="69"/>
      <c r="BC238" s="69"/>
      <c r="BD238" s="69"/>
      <c r="BE238" s="69"/>
      <c r="BF238" s="69"/>
      <c r="BG238" s="69"/>
      <c r="BH238" s="69"/>
    </row>
    <row r="239" spans="1:60" x14ac:dyDescent="0.25">
      <c r="A239" s="69"/>
      <c r="J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c r="BE239" s="69"/>
      <c r="BF239" s="69"/>
      <c r="BG239" s="69"/>
      <c r="BH239" s="69"/>
    </row>
    <row r="240" spans="1:60" x14ac:dyDescent="0.25">
      <c r="A240" s="69"/>
      <c r="J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c r="AR240" s="69"/>
      <c r="AS240" s="69"/>
      <c r="AT240" s="69"/>
      <c r="AU240" s="69"/>
      <c r="AV240" s="69"/>
      <c r="AW240" s="69"/>
      <c r="AX240" s="69"/>
      <c r="AY240" s="69"/>
      <c r="AZ240" s="69"/>
      <c r="BA240" s="69"/>
      <c r="BB240" s="69"/>
      <c r="BC240" s="69"/>
      <c r="BD240" s="69"/>
      <c r="BE240" s="69"/>
      <c r="BF240" s="69"/>
      <c r="BG240" s="69"/>
      <c r="BH240" s="69"/>
    </row>
    <row r="241" spans="1:60" x14ac:dyDescent="0.25">
      <c r="A241" s="69"/>
      <c r="J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c r="AR241" s="69"/>
      <c r="AS241" s="69"/>
      <c r="AT241" s="69"/>
      <c r="AU241" s="69"/>
      <c r="AV241" s="69"/>
      <c r="AW241" s="69"/>
      <c r="AX241" s="69"/>
      <c r="AY241" s="69"/>
      <c r="AZ241" s="69"/>
      <c r="BA241" s="69"/>
      <c r="BB241" s="69"/>
      <c r="BC241" s="69"/>
      <c r="BD241" s="69"/>
      <c r="BE241" s="69"/>
      <c r="BF241" s="69"/>
      <c r="BG241" s="69"/>
      <c r="BH241" s="69"/>
    </row>
    <row r="242" spans="1:60" x14ac:dyDescent="0.25">
      <c r="A242" s="69"/>
      <c r="J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c r="AH242" s="69"/>
      <c r="AI242" s="69"/>
      <c r="AJ242" s="69"/>
      <c r="AK242" s="69"/>
      <c r="AL242" s="69"/>
      <c r="AM242" s="69"/>
      <c r="AN242" s="69"/>
      <c r="AO242" s="69"/>
      <c r="AP242" s="69"/>
      <c r="AQ242" s="69"/>
      <c r="AR242" s="69"/>
      <c r="AS242" s="69"/>
      <c r="AT242" s="69"/>
      <c r="AU242" s="69"/>
      <c r="AV242" s="69"/>
      <c r="AW242" s="69"/>
      <c r="AX242" s="69"/>
      <c r="AY242" s="69"/>
      <c r="AZ242" s="69"/>
      <c r="BA242" s="69"/>
      <c r="BB242" s="69"/>
      <c r="BC242" s="69"/>
      <c r="BD242" s="69"/>
      <c r="BE242" s="69"/>
      <c r="BF242" s="69"/>
      <c r="BG242" s="69"/>
      <c r="BH242" s="69"/>
    </row>
    <row r="243" spans="1:60" x14ac:dyDescent="0.25">
      <c r="A243" s="69"/>
      <c r="J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69"/>
      <c r="AI243" s="69"/>
      <c r="AJ243" s="69"/>
      <c r="AK243" s="69"/>
      <c r="AL243" s="69"/>
      <c r="AM243" s="69"/>
      <c r="AN243" s="69"/>
      <c r="AO243" s="69"/>
      <c r="AP243" s="69"/>
      <c r="AQ243" s="69"/>
      <c r="AR243" s="69"/>
      <c r="AS243" s="69"/>
      <c r="AT243" s="69"/>
      <c r="AU243" s="69"/>
      <c r="AV243" s="69"/>
      <c r="AW243" s="69"/>
      <c r="AX243" s="69"/>
      <c r="AY243" s="69"/>
      <c r="AZ243" s="69"/>
      <c r="BA243" s="69"/>
      <c r="BB243" s="69"/>
      <c r="BC243" s="69"/>
      <c r="BD243" s="69"/>
      <c r="BE243" s="69"/>
      <c r="BF243" s="69"/>
      <c r="BG243" s="69"/>
      <c r="BH243" s="69"/>
    </row>
    <row r="244" spans="1:60" x14ac:dyDescent="0.25">
      <c r="A244" s="69"/>
      <c r="J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69"/>
      <c r="AW244" s="69"/>
      <c r="AX244" s="69"/>
      <c r="AY244" s="69"/>
      <c r="AZ244" s="69"/>
      <c r="BA244" s="69"/>
      <c r="BB244" s="69"/>
      <c r="BC244" s="69"/>
      <c r="BD244" s="69"/>
      <c r="BE244" s="69"/>
      <c r="BF244" s="69"/>
      <c r="BG244" s="69"/>
      <c r="BH244" s="69"/>
    </row>
    <row r="245" spans="1:60" x14ac:dyDescent="0.25">
      <c r="A245" s="69"/>
    </row>
    <row r="246" spans="1:60" x14ac:dyDescent="0.25">
      <c r="A246" s="69"/>
    </row>
    <row r="247" spans="1:60" x14ac:dyDescent="0.25">
      <c r="A247" s="69"/>
    </row>
    <row r="248" spans="1:60" x14ac:dyDescent="0.25">
      <c r="A248" s="69"/>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8" sqref="C8"/>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69"/>
      <c r="B1" s="352" t="s">
        <v>199</v>
      </c>
      <c r="C1" s="352"/>
      <c r="D1" s="352"/>
      <c r="E1" s="69"/>
      <c r="F1" s="69"/>
      <c r="G1" s="69"/>
      <c r="H1" s="69"/>
      <c r="I1" s="69"/>
      <c r="J1" s="69"/>
      <c r="K1" s="69"/>
      <c r="L1" s="69"/>
      <c r="M1" s="69"/>
      <c r="N1" s="69"/>
      <c r="O1" s="69"/>
      <c r="P1" s="69"/>
      <c r="Q1" s="69"/>
      <c r="R1" s="69"/>
      <c r="S1" s="69"/>
      <c r="T1" s="69"/>
      <c r="U1" s="69"/>
      <c r="V1" s="69"/>
      <c r="W1" s="69"/>
      <c r="X1" s="69"/>
      <c r="Y1" s="69"/>
      <c r="Z1" s="69"/>
      <c r="AA1" s="69"/>
      <c r="AB1" s="69"/>
      <c r="AC1" s="69"/>
      <c r="AD1" s="69"/>
      <c r="AE1" s="69"/>
    </row>
    <row r="2" spans="1:37"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1:37" ht="25.5" x14ac:dyDescent="0.25">
      <c r="A3" s="69"/>
      <c r="B3" s="3"/>
      <c r="C3" s="4" t="s">
        <v>200</v>
      </c>
      <c r="D3" s="4" t="s">
        <v>183</v>
      </c>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7" ht="51" x14ac:dyDescent="0.25">
      <c r="A4" s="69"/>
      <c r="B4" s="5" t="s">
        <v>201</v>
      </c>
      <c r="C4" s="6" t="s">
        <v>202</v>
      </c>
      <c r="D4" s="7">
        <v>0.2</v>
      </c>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7" ht="51" x14ac:dyDescent="0.25">
      <c r="A5" s="69"/>
      <c r="B5" s="8" t="s">
        <v>203</v>
      </c>
      <c r="C5" s="9" t="s">
        <v>204</v>
      </c>
      <c r="D5" s="10">
        <v>0.4</v>
      </c>
      <c r="E5" s="69"/>
      <c r="F5" s="69"/>
      <c r="G5" s="69"/>
      <c r="H5" s="69"/>
      <c r="I5" s="69"/>
      <c r="J5" s="69"/>
      <c r="K5" s="69"/>
      <c r="L5" s="69"/>
      <c r="M5" s="69"/>
      <c r="N5" s="69"/>
      <c r="O5" s="69"/>
      <c r="P5" s="69"/>
      <c r="Q5" s="69"/>
      <c r="R5" s="69"/>
      <c r="S5" s="69"/>
      <c r="T5" s="69"/>
      <c r="U5" s="69"/>
      <c r="V5" s="69"/>
      <c r="W5" s="69"/>
      <c r="X5" s="69"/>
      <c r="Y5" s="69"/>
      <c r="Z5" s="69"/>
      <c r="AA5" s="69"/>
      <c r="AB5" s="69"/>
      <c r="AC5" s="69"/>
      <c r="AD5" s="69"/>
      <c r="AE5" s="69"/>
    </row>
    <row r="6" spans="1:37" ht="51" x14ac:dyDescent="0.25">
      <c r="A6" s="69"/>
      <c r="B6" s="11" t="s">
        <v>205</v>
      </c>
      <c r="C6" s="9" t="s">
        <v>206</v>
      </c>
      <c r="D6" s="10">
        <v>0.6</v>
      </c>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1:37" ht="76.5" x14ac:dyDescent="0.25">
      <c r="A7" s="69"/>
      <c r="B7" s="12" t="s">
        <v>207</v>
      </c>
      <c r="C7" s="9" t="s">
        <v>208</v>
      </c>
      <c r="D7" s="10">
        <v>0.8</v>
      </c>
      <c r="E7" s="69"/>
      <c r="F7" s="69"/>
      <c r="G7" s="69"/>
      <c r="H7" s="69"/>
      <c r="I7" s="69"/>
      <c r="J7" s="69"/>
      <c r="K7" s="69"/>
      <c r="L7" s="69"/>
      <c r="M7" s="69"/>
      <c r="N7" s="69"/>
      <c r="O7" s="69"/>
      <c r="P7" s="69"/>
      <c r="Q7" s="69"/>
      <c r="R7" s="69"/>
      <c r="S7" s="69"/>
      <c r="T7" s="69"/>
      <c r="U7" s="69"/>
      <c r="V7" s="69"/>
      <c r="W7" s="69"/>
      <c r="X7" s="69"/>
      <c r="Y7" s="69"/>
      <c r="Z7" s="69"/>
      <c r="AA7" s="69"/>
      <c r="AB7" s="69"/>
      <c r="AC7" s="69"/>
      <c r="AD7" s="69"/>
      <c r="AE7" s="69"/>
    </row>
    <row r="8" spans="1:37" ht="51" x14ac:dyDescent="0.25">
      <c r="A8" s="69"/>
      <c r="B8" s="13" t="s">
        <v>209</v>
      </c>
      <c r="C8" s="9" t="s">
        <v>210</v>
      </c>
      <c r="D8" s="10">
        <v>1</v>
      </c>
      <c r="E8" s="69"/>
      <c r="F8" s="69"/>
      <c r="G8" s="69"/>
      <c r="H8" s="69"/>
      <c r="I8" s="69"/>
      <c r="J8" s="69"/>
      <c r="K8" s="69"/>
      <c r="L8" s="69"/>
      <c r="M8" s="69"/>
      <c r="N8" s="69"/>
      <c r="O8" s="69"/>
      <c r="P8" s="69"/>
      <c r="Q8" s="69"/>
      <c r="R8" s="69"/>
      <c r="S8" s="69"/>
      <c r="T8" s="69"/>
      <c r="U8" s="69"/>
      <c r="V8" s="69"/>
      <c r="W8" s="69"/>
      <c r="X8" s="69"/>
      <c r="Y8" s="69"/>
      <c r="Z8" s="69"/>
      <c r="AA8" s="69"/>
      <c r="AB8" s="69"/>
      <c r="AC8" s="69"/>
      <c r="AD8" s="69"/>
      <c r="AE8" s="69"/>
    </row>
    <row r="9" spans="1:37" x14ac:dyDescent="0.25">
      <c r="A9" s="69"/>
      <c r="B9" s="93"/>
      <c r="C9" s="93"/>
      <c r="D9" s="93"/>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row>
    <row r="10" spans="1:37" ht="16.5" x14ac:dyDescent="0.25">
      <c r="A10" s="69"/>
      <c r="B10" s="94"/>
      <c r="C10" s="93"/>
      <c r="D10" s="93"/>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row>
    <row r="11" spans="1:37" x14ac:dyDescent="0.25">
      <c r="A11" s="69"/>
      <c r="B11" s="93"/>
      <c r="C11" s="93"/>
      <c r="D11" s="93"/>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row>
    <row r="12" spans="1:37" x14ac:dyDescent="0.25">
      <c r="A12" s="69"/>
      <c r="B12" s="93"/>
      <c r="C12" s="93"/>
      <c r="D12" s="93"/>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row>
    <row r="13" spans="1:37" x14ac:dyDescent="0.25">
      <c r="A13" s="69"/>
      <c r="B13" s="93"/>
      <c r="C13" s="93"/>
      <c r="D13" s="93"/>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row>
    <row r="14" spans="1:37" x14ac:dyDescent="0.25">
      <c r="A14" s="69"/>
      <c r="B14" s="93"/>
      <c r="C14" s="93"/>
      <c r="D14" s="93"/>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row>
    <row r="15" spans="1:37" x14ac:dyDescent="0.25">
      <c r="A15" s="69"/>
      <c r="B15" s="93"/>
      <c r="C15" s="93"/>
      <c r="D15" s="93"/>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row>
    <row r="16" spans="1:37" x14ac:dyDescent="0.25">
      <c r="A16" s="69"/>
      <c r="B16" s="93"/>
      <c r="C16" s="93"/>
      <c r="D16" s="93"/>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row>
    <row r="17" spans="1:37" x14ac:dyDescent="0.25">
      <c r="A17" s="69"/>
      <c r="B17" s="93"/>
      <c r="C17" s="93"/>
      <c r="D17" s="93"/>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row>
    <row r="18" spans="1:37" x14ac:dyDescent="0.25">
      <c r="A18" s="69"/>
      <c r="B18" s="93"/>
      <c r="C18" s="93"/>
      <c r="D18" s="93"/>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row>
    <row r="19" spans="1:37" x14ac:dyDescent="0.2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row>
    <row r="20" spans="1:37" x14ac:dyDescent="0.25">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row>
    <row r="21" spans="1:37" x14ac:dyDescent="0.25">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1:37"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row>
    <row r="23" spans="1:37" x14ac:dyDescent="0.25">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row>
    <row r="24" spans="1:37" x14ac:dyDescent="0.2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row>
    <row r="25" spans="1:37" x14ac:dyDescent="0.2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row>
    <row r="26" spans="1:37" x14ac:dyDescent="0.2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row>
    <row r="27" spans="1:37" x14ac:dyDescent="0.2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row>
    <row r="28" spans="1:37" x14ac:dyDescent="0.2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row>
    <row r="29" spans="1:37" x14ac:dyDescent="0.2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row>
    <row r="30" spans="1:37" x14ac:dyDescent="0.2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row>
    <row r="31" spans="1:37" x14ac:dyDescent="0.2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row>
    <row r="32" spans="1:37" x14ac:dyDescent="0.2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row>
    <row r="33" spans="1:31" x14ac:dyDescent="0.25">
      <c r="A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row>
    <row r="34" spans="1:31" x14ac:dyDescent="0.25">
      <c r="A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row>
    <row r="35" spans="1:31" x14ac:dyDescent="0.25">
      <c r="A35" s="69"/>
    </row>
    <row r="36" spans="1:31" x14ac:dyDescent="0.25">
      <c r="A36" s="69"/>
    </row>
    <row r="37" spans="1:31" x14ac:dyDescent="0.25">
      <c r="A37" s="69"/>
    </row>
    <row r="38" spans="1:31" x14ac:dyDescent="0.25">
      <c r="A38" s="69"/>
    </row>
    <row r="39" spans="1:31" x14ac:dyDescent="0.25">
      <c r="A39" s="69"/>
    </row>
    <row r="40" spans="1:31" x14ac:dyDescent="0.25">
      <c r="A40" s="69"/>
    </row>
    <row r="41" spans="1:31" x14ac:dyDescent="0.25">
      <c r="A41" s="69"/>
    </row>
    <row r="42" spans="1:31" x14ac:dyDescent="0.25">
      <c r="A42" s="69"/>
    </row>
    <row r="43" spans="1:31" x14ac:dyDescent="0.25">
      <c r="A43" s="69"/>
    </row>
    <row r="44" spans="1:31" x14ac:dyDescent="0.25">
      <c r="A44" s="69"/>
    </row>
    <row r="45" spans="1:31" x14ac:dyDescent="0.25">
      <c r="A45" s="69"/>
    </row>
    <row r="46" spans="1:31" x14ac:dyDescent="0.25">
      <c r="A46" s="69"/>
    </row>
    <row r="47" spans="1:31" x14ac:dyDescent="0.25">
      <c r="A47" s="69"/>
    </row>
    <row r="48" spans="1:31" x14ac:dyDescent="0.25">
      <c r="A48" s="69"/>
    </row>
    <row r="49" spans="1:1" x14ac:dyDescent="0.25">
      <c r="A49" s="69"/>
    </row>
    <row r="50" spans="1:1" x14ac:dyDescent="0.25">
      <c r="A50" s="69"/>
    </row>
    <row r="51" spans="1:1" x14ac:dyDescent="0.25">
      <c r="A51" s="69"/>
    </row>
    <row r="52" spans="1:1" x14ac:dyDescent="0.25">
      <c r="A52" s="69"/>
    </row>
    <row r="53" spans="1:1" x14ac:dyDescent="0.25">
      <c r="A53" s="69"/>
    </row>
    <row r="54" spans="1:1" x14ac:dyDescent="0.25">
      <c r="A54" s="69"/>
    </row>
    <row r="55" spans="1:1" x14ac:dyDescent="0.25">
      <c r="A55" s="69"/>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ColWidth="11.42578125" defaultRowHeight="15" x14ac:dyDescent="0.25"/>
  <cols>
    <col min="2" max="2" width="40.42578125" customWidth="1"/>
    <col min="3" max="3" width="74.85546875" customWidth="1"/>
    <col min="4" max="4" width="135" bestFit="1" customWidth="1"/>
    <col min="5" max="5" width="144.5703125" bestFit="1" customWidth="1"/>
  </cols>
  <sheetData>
    <row r="1" spans="1:21" ht="33.75" x14ac:dyDescent="0.25">
      <c r="A1" s="69"/>
      <c r="B1" s="353" t="s">
        <v>211</v>
      </c>
      <c r="C1" s="353"/>
      <c r="D1" s="353"/>
      <c r="E1" s="69"/>
      <c r="F1" s="69"/>
      <c r="G1" s="69"/>
      <c r="H1" s="69"/>
      <c r="I1" s="69"/>
      <c r="J1" s="69"/>
      <c r="K1" s="69"/>
      <c r="L1" s="69"/>
      <c r="M1" s="69"/>
      <c r="N1" s="69"/>
      <c r="O1" s="69"/>
      <c r="P1" s="69"/>
      <c r="Q1" s="69"/>
      <c r="R1" s="69"/>
      <c r="S1" s="69"/>
      <c r="T1" s="69"/>
      <c r="U1" s="69"/>
    </row>
    <row r="2" spans="1:21" x14ac:dyDescent="0.25">
      <c r="A2" s="69"/>
      <c r="B2" s="69"/>
      <c r="C2" s="69"/>
      <c r="D2" s="69"/>
      <c r="E2" s="69"/>
      <c r="F2" s="69"/>
      <c r="G2" s="69"/>
      <c r="H2" s="69"/>
      <c r="I2" s="69"/>
      <c r="J2" s="69"/>
      <c r="K2" s="69"/>
      <c r="L2" s="69"/>
      <c r="M2" s="69"/>
      <c r="N2" s="69"/>
      <c r="O2" s="69"/>
      <c r="P2" s="69"/>
      <c r="Q2" s="69"/>
      <c r="R2" s="69"/>
      <c r="S2" s="69"/>
      <c r="T2" s="69"/>
      <c r="U2" s="69"/>
    </row>
    <row r="3" spans="1:21" ht="30" x14ac:dyDescent="0.25">
      <c r="A3" s="69"/>
      <c r="B3" s="90"/>
      <c r="C3" s="22" t="s">
        <v>212</v>
      </c>
      <c r="D3" s="22" t="s">
        <v>213</v>
      </c>
      <c r="E3" s="69"/>
      <c r="F3" s="69"/>
      <c r="G3" s="69"/>
      <c r="H3" s="69"/>
      <c r="I3" s="69"/>
      <c r="J3" s="69"/>
      <c r="K3" s="69"/>
      <c r="L3" s="69"/>
      <c r="M3" s="69"/>
      <c r="N3" s="69"/>
      <c r="O3" s="69"/>
      <c r="P3" s="69"/>
      <c r="Q3" s="69"/>
      <c r="R3" s="69"/>
      <c r="S3" s="69"/>
      <c r="T3" s="69"/>
      <c r="U3" s="69"/>
    </row>
    <row r="4" spans="1:21" ht="33.75" x14ac:dyDescent="0.25">
      <c r="A4" s="89" t="s">
        <v>214</v>
      </c>
      <c r="B4" s="25" t="s">
        <v>215</v>
      </c>
      <c r="C4" s="30" t="s">
        <v>216</v>
      </c>
      <c r="D4" s="23" t="s">
        <v>217</v>
      </c>
      <c r="E4" s="69"/>
      <c r="F4" s="69"/>
      <c r="G4" s="69"/>
      <c r="H4" s="69"/>
      <c r="I4" s="69"/>
      <c r="J4" s="69"/>
      <c r="K4" s="69"/>
      <c r="L4" s="69"/>
      <c r="M4" s="69"/>
      <c r="N4" s="69"/>
      <c r="O4" s="69"/>
      <c r="P4" s="69"/>
      <c r="Q4" s="69"/>
      <c r="R4" s="69"/>
      <c r="S4" s="69"/>
      <c r="T4" s="69"/>
      <c r="U4" s="69"/>
    </row>
    <row r="5" spans="1:21" ht="67.5" x14ac:dyDescent="0.25">
      <c r="A5" s="89" t="s">
        <v>218</v>
      </c>
      <c r="B5" s="26" t="s">
        <v>219</v>
      </c>
      <c r="C5" s="31" t="s">
        <v>220</v>
      </c>
      <c r="D5" s="24" t="s">
        <v>221</v>
      </c>
      <c r="E5" s="69"/>
      <c r="F5" s="69"/>
      <c r="G5" s="69"/>
      <c r="H5" s="69"/>
      <c r="I5" s="69"/>
      <c r="J5" s="69"/>
      <c r="K5" s="69"/>
      <c r="L5" s="69"/>
      <c r="M5" s="69"/>
      <c r="N5" s="69"/>
      <c r="O5" s="69"/>
      <c r="P5" s="69"/>
      <c r="Q5" s="69"/>
      <c r="R5" s="69"/>
      <c r="S5" s="69"/>
      <c r="T5" s="69"/>
      <c r="U5" s="69"/>
    </row>
    <row r="6" spans="1:21" ht="67.5" x14ac:dyDescent="0.25">
      <c r="A6" s="89" t="s">
        <v>189</v>
      </c>
      <c r="B6" s="27" t="s">
        <v>222</v>
      </c>
      <c r="C6" s="31" t="s">
        <v>223</v>
      </c>
      <c r="D6" s="24" t="s">
        <v>224</v>
      </c>
      <c r="E6" s="69"/>
      <c r="F6" s="69"/>
      <c r="G6" s="69"/>
      <c r="H6" s="69"/>
      <c r="I6" s="69"/>
      <c r="J6" s="69"/>
      <c r="K6" s="69"/>
      <c r="L6" s="69"/>
      <c r="M6" s="69"/>
      <c r="N6" s="69"/>
      <c r="O6" s="69"/>
      <c r="P6" s="69"/>
      <c r="Q6" s="69"/>
      <c r="R6" s="69"/>
      <c r="S6" s="69"/>
      <c r="T6" s="69"/>
      <c r="U6" s="69"/>
    </row>
    <row r="7" spans="1:21" ht="101.25" x14ac:dyDescent="0.25">
      <c r="A7" s="89" t="s">
        <v>225</v>
      </c>
      <c r="B7" s="28" t="s">
        <v>226</v>
      </c>
      <c r="C7" s="31" t="s">
        <v>227</v>
      </c>
      <c r="D7" s="24" t="s">
        <v>228</v>
      </c>
      <c r="E7" s="69"/>
      <c r="F7" s="69"/>
      <c r="G7" s="69"/>
      <c r="H7" s="69"/>
      <c r="I7" s="69"/>
      <c r="J7" s="69"/>
      <c r="K7" s="69"/>
      <c r="L7" s="69"/>
      <c r="M7" s="69"/>
      <c r="N7" s="69"/>
      <c r="O7" s="69"/>
      <c r="P7" s="69"/>
      <c r="Q7" s="69"/>
      <c r="R7" s="69"/>
      <c r="S7" s="69"/>
      <c r="T7" s="69"/>
      <c r="U7" s="69"/>
    </row>
    <row r="8" spans="1:21" ht="67.5" x14ac:dyDescent="0.25">
      <c r="A8" s="89" t="s">
        <v>229</v>
      </c>
      <c r="B8" s="29" t="s">
        <v>230</v>
      </c>
      <c r="C8" s="31" t="s">
        <v>231</v>
      </c>
      <c r="D8" s="24" t="s">
        <v>232</v>
      </c>
      <c r="E8" s="69"/>
      <c r="F8" s="69"/>
      <c r="G8" s="69"/>
      <c r="H8" s="69"/>
      <c r="I8" s="69"/>
      <c r="J8" s="69"/>
      <c r="K8" s="69"/>
      <c r="L8" s="69"/>
      <c r="M8" s="69"/>
      <c r="N8" s="69"/>
      <c r="O8" s="69"/>
      <c r="P8" s="69"/>
      <c r="Q8" s="69"/>
      <c r="R8" s="69"/>
      <c r="S8" s="69"/>
      <c r="T8" s="69"/>
      <c r="U8" s="69"/>
    </row>
    <row r="9" spans="1:21" ht="20.25" x14ac:dyDescent="0.25">
      <c r="A9" s="89"/>
      <c r="B9" s="89"/>
      <c r="C9" s="91"/>
      <c r="D9" s="91"/>
      <c r="E9" s="69"/>
      <c r="F9" s="69"/>
      <c r="G9" s="69"/>
      <c r="H9" s="69"/>
      <c r="I9" s="69"/>
      <c r="J9" s="69"/>
      <c r="K9" s="69"/>
      <c r="L9" s="69"/>
      <c r="M9" s="69"/>
      <c r="N9" s="69"/>
      <c r="O9" s="69"/>
      <c r="P9" s="69"/>
      <c r="Q9" s="69"/>
      <c r="R9" s="69"/>
      <c r="S9" s="69"/>
      <c r="T9" s="69"/>
      <c r="U9" s="69"/>
    </row>
    <row r="10" spans="1:21" ht="16.5" x14ac:dyDescent="0.25">
      <c r="A10" s="89"/>
      <c r="B10" s="92"/>
      <c r="C10" s="92"/>
      <c r="D10" s="92"/>
      <c r="E10" s="69"/>
      <c r="F10" s="69"/>
      <c r="G10" s="69"/>
      <c r="H10" s="69"/>
      <c r="I10" s="69"/>
      <c r="J10" s="69"/>
      <c r="K10" s="69"/>
      <c r="L10" s="69"/>
      <c r="M10" s="69"/>
      <c r="N10" s="69"/>
      <c r="O10" s="69"/>
      <c r="P10" s="69"/>
      <c r="Q10" s="69"/>
      <c r="R10" s="69"/>
      <c r="S10" s="69"/>
      <c r="T10" s="69"/>
      <c r="U10" s="69"/>
    </row>
    <row r="11" spans="1:21" x14ac:dyDescent="0.25">
      <c r="A11" s="89"/>
      <c r="B11" s="89" t="s">
        <v>233</v>
      </c>
      <c r="C11" s="89" t="s">
        <v>234</v>
      </c>
      <c r="D11" s="89" t="s">
        <v>235</v>
      </c>
      <c r="E11" s="69"/>
      <c r="F11" s="69"/>
      <c r="G11" s="69"/>
      <c r="H11" s="69"/>
      <c r="I11" s="69"/>
      <c r="J11" s="69"/>
      <c r="K11" s="69"/>
      <c r="L11" s="69"/>
      <c r="M11" s="69"/>
      <c r="N11" s="69"/>
      <c r="O11" s="69"/>
      <c r="P11" s="69"/>
      <c r="Q11" s="69"/>
      <c r="R11" s="69"/>
      <c r="S11" s="69"/>
      <c r="T11" s="69"/>
      <c r="U11" s="69"/>
    </row>
    <row r="12" spans="1:21" x14ac:dyDescent="0.25">
      <c r="A12" s="89"/>
      <c r="B12" s="89" t="s">
        <v>236</v>
      </c>
      <c r="C12" s="89" t="s">
        <v>237</v>
      </c>
      <c r="D12" s="89" t="s">
        <v>238</v>
      </c>
      <c r="E12" s="69"/>
      <c r="F12" s="69"/>
      <c r="G12" s="69"/>
      <c r="H12" s="69"/>
      <c r="I12" s="69"/>
      <c r="J12" s="69"/>
      <c r="K12" s="69"/>
      <c r="L12" s="69"/>
      <c r="M12" s="69"/>
      <c r="N12" s="69"/>
      <c r="O12" s="69"/>
      <c r="P12" s="69"/>
      <c r="Q12" s="69"/>
      <c r="R12" s="69"/>
      <c r="S12" s="69"/>
      <c r="T12" s="69"/>
      <c r="U12" s="69"/>
    </row>
    <row r="13" spans="1:21" x14ac:dyDescent="0.25">
      <c r="A13" s="89"/>
      <c r="B13" s="89"/>
      <c r="C13" s="89" t="s">
        <v>239</v>
      </c>
      <c r="D13" s="89" t="s">
        <v>114</v>
      </c>
      <c r="E13" s="69"/>
      <c r="F13" s="69"/>
      <c r="G13" s="69"/>
      <c r="H13" s="69"/>
      <c r="I13" s="69"/>
      <c r="J13" s="69"/>
      <c r="K13" s="69"/>
      <c r="L13" s="69"/>
      <c r="M13" s="69"/>
      <c r="N13" s="69"/>
      <c r="O13" s="69"/>
      <c r="P13" s="69"/>
      <c r="Q13" s="69"/>
      <c r="R13" s="69"/>
      <c r="S13" s="69"/>
      <c r="T13" s="69"/>
      <c r="U13" s="69"/>
    </row>
    <row r="14" spans="1:21" x14ac:dyDescent="0.25">
      <c r="A14" s="89"/>
      <c r="B14" s="89"/>
      <c r="C14" s="89" t="s">
        <v>240</v>
      </c>
      <c r="D14" s="89" t="s">
        <v>132</v>
      </c>
      <c r="E14" s="69"/>
      <c r="F14" s="69"/>
      <c r="G14" s="69"/>
      <c r="H14" s="69"/>
      <c r="I14" s="69"/>
      <c r="J14" s="69"/>
      <c r="K14" s="69"/>
      <c r="L14" s="69"/>
      <c r="M14" s="69"/>
      <c r="N14" s="69"/>
      <c r="O14" s="69"/>
      <c r="P14" s="69"/>
      <c r="Q14" s="69"/>
      <c r="R14" s="69"/>
      <c r="S14" s="69"/>
      <c r="T14" s="69"/>
      <c r="U14" s="69"/>
    </row>
    <row r="15" spans="1:21" x14ac:dyDescent="0.25">
      <c r="A15" s="89"/>
      <c r="B15" s="89"/>
      <c r="C15" s="89" t="s">
        <v>241</v>
      </c>
      <c r="D15" s="89" t="s">
        <v>140</v>
      </c>
      <c r="E15" s="69"/>
      <c r="F15" s="69"/>
      <c r="G15" s="69"/>
      <c r="H15" s="69"/>
      <c r="I15" s="69"/>
      <c r="J15" s="69"/>
      <c r="K15" s="69"/>
      <c r="L15" s="69"/>
      <c r="M15" s="69"/>
      <c r="N15" s="69"/>
      <c r="O15" s="69"/>
      <c r="P15" s="69"/>
      <c r="Q15" s="69"/>
      <c r="R15" s="69"/>
      <c r="S15" s="69"/>
      <c r="T15" s="69"/>
      <c r="U15" s="69"/>
    </row>
    <row r="16" spans="1:21" x14ac:dyDescent="0.25">
      <c r="A16" s="89"/>
      <c r="B16" s="89"/>
      <c r="C16" s="89"/>
      <c r="D16" s="89"/>
      <c r="E16" s="69"/>
      <c r="F16" s="69"/>
      <c r="G16" s="69"/>
      <c r="H16" s="69"/>
      <c r="I16" s="69"/>
      <c r="J16" s="69"/>
      <c r="K16" s="69"/>
      <c r="L16" s="69"/>
      <c r="M16" s="69"/>
      <c r="N16" s="69"/>
      <c r="O16" s="69"/>
    </row>
    <row r="17" spans="1:15" x14ac:dyDescent="0.25">
      <c r="A17" s="89"/>
      <c r="B17" s="89"/>
      <c r="C17" s="89"/>
      <c r="D17" s="89"/>
      <c r="E17" s="69"/>
      <c r="F17" s="69"/>
      <c r="G17" s="69"/>
      <c r="H17" s="69"/>
      <c r="I17" s="69"/>
      <c r="J17" s="69"/>
      <c r="K17" s="69"/>
      <c r="L17" s="69"/>
      <c r="M17" s="69"/>
      <c r="N17" s="69"/>
      <c r="O17" s="69"/>
    </row>
    <row r="18" spans="1:15" x14ac:dyDescent="0.25">
      <c r="A18" s="89"/>
      <c r="B18" s="93"/>
      <c r="C18" s="93"/>
      <c r="D18" s="93"/>
      <c r="E18" s="69"/>
      <c r="F18" s="69"/>
      <c r="G18" s="69"/>
      <c r="H18" s="69"/>
      <c r="I18" s="69"/>
      <c r="J18" s="69"/>
      <c r="K18" s="69"/>
      <c r="L18" s="69"/>
      <c r="M18" s="69"/>
      <c r="N18" s="69"/>
      <c r="O18" s="69"/>
    </row>
    <row r="19" spans="1:15" x14ac:dyDescent="0.25">
      <c r="A19" s="89"/>
      <c r="B19" s="93"/>
      <c r="C19" s="93"/>
      <c r="D19" s="93"/>
      <c r="E19" s="69"/>
      <c r="F19" s="69"/>
      <c r="G19" s="69"/>
      <c r="H19" s="69"/>
      <c r="I19" s="69"/>
      <c r="J19" s="69"/>
      <c r="K19" s="69"/>
      <c r="L19" s="69"/>
      <c r="M19" s="69"/>
      <c r="N19" s="69"/>
      <c r="O19" s="69"/>
    </row>
    <row r="20" spans="1:15" x14ac:dyDescent="0.25">
      <c r="A20" s="89"/>
      <c r="B20" s="93"/>
      <c r="C20" s="93"/>
      <c r="D20" s="93"/>
      <c r="E20" s="69"/>
      <c r="F20" s="69"/>
      <c r="G20" s="69"/>
      <c r="H20" s="69"/>
      <c r="I20" s="69"/>
      <c r="J20" s="69"/>
      <c r="K20" s="69"/>
      <c r="L20" s="69"/>
      <c r="M20" s="69"/>
      <c r="N20" s="69"/>
      <c r="O20" s="69"/>
    </row>
    <row r="21" spans="1:15" x14ac:dyDescent="0.25">
      <c r="A21" s="89"/>
      <c r="B21" s="93"/>
      <c r="C21" s="93"/>
      <c r="D21" s="93"/>
      <c r="E21" s="69"/>
      <c r="F21" s="69"/>
      <c r="G21" s="69"/>
      <c r="H21" s="69"/>
      <c r="I21" s="69"/>
      <c r="J21" s="69"/>
      <c r="K21" s="69"/>
      <c r="L21" s="69"/>
      <c r="M21" s="69"/>
      <c r="N21" s="69"/>
      <c r="O21" s="69"/>
    </row>
    <row r="22" spans="1:15" ht="20.25" x14ac:dyDescent="0.25">
      <c r="A22" s="89"/>
      <c r="B22" s="89"/>
      <c r="C22" s="91"/>
      <c r="D22" s="91"/>
      <c r="E22" s="69"/>
      <c r="F22" s="69"/>
      <c r="G22" s="69"/>
      <c r="H22" s="69"/>
      <c r="I22" s="69"/>
      <c r="J22" s="69"/>
      <c r="K22" s="69"/>
      <c r="L22" s="69"/>
      <c r="M22" s="69"/>
      <c r="N22" s="69"/>
      <c r="O22" s="69"/>
    </row>
    <row r="23" spans="1:15" ht="20.25" x14ac:dyDescent="0.25">
      <c r="A23" s="89"/>
      <c r="B23" s="89"/>
      <c r="C23" s="91"/>
      <c r="D23" s="91"/>
      <c r="E23" s="69"/>
      <c r="F23" s="69"/>
      <c r="G23" s="69"/>
      <c r="H23" s="69"/>
      <c r="I23" s="69"/>
      <c r="J23" s="69"/>
      <c r="K23" s="69"/>
      <c r="L23" s="69"/>
      <c r="M23" s="69"/>
      <c r="N23" s="69"/>
      <c r="O23" s="69"/>
    </row>
    <row r="24" spans="1:15" ht="20.25" x14ac:dyDescent="0.25">
      <c r="A24" s="89"/>
      <c r="B24" s="89"/>
      <c r="C24" s="91"/>
      <c r="D24" s="91"/>
      <c r="E24" s="69"/>
      <c r="F24" s="69"/>
      <c r="G24" s="69"/>
      <c r="H24" s="69"/>
      <c r="I24" s="69"/>
      <c r="J24" s="69"/>
      <c r="K24" s="69"/>
      <c r="L24" s="69"/>
      <c r="M24" s="69"/>
      <c r="N24" s="69"/>
      <c r="O24" s="69"/>
    </row>
    <row r="25" spans="1:15" ht="20.25" x14ac:dyDescent="0.25">
      <c r="A25" s="89"/>
      <c r="B25" s="89"/>
      <c r="C25" s="91"/>
      <c r="D25" s="91"/>
      <c r="E25" s="69"/>
      <c r="F25" s="69"/>
      <c r="G25" s="69"/>
      <c r="H25" s="69"/>
      <c r="I25" s="69"/>
      <c r="J25" s="69"/>
      <c r="K25" s="69"/>
      <c r="L25" s="69"/>
      <c r="M25" s="69"/>
      <c r="N25" s="69"/>
      <c r="O25" s="69"/>
    </row>
    <row r="26" spans="1:15" ht="20.25" x14ac:dyDescent="0.25">
      <c r="A26" s="89"/>
      <c r="B26" s="89"/>
      <c r="C26" s="91"/>
      <c r="D26" s="91"/>
      <c r="E26" s="69"/>
      <c r="F26" s="69"/>
      <c r="G26" s="69"/>
      <c r="H26" s="69"/>
      <c r="I26" s="69"/>
      <c r="J26" s="69"/>
      <c r="K26" s="69"/>
      <c r="L26" s="69"/>
      <c r="M26" s="69"/>
      <c r="N26" s="69"/>
      <c r="O26" s="69"/>
    </row>
    <row r="27" spans="1:15" ht="20.25" x14ac:dyDescent="0.25">
      <c r="A27" s="89"/>
      <c r="B27" s="89"/>
      <c r="C27" s="91"/>
      <c r="D27" s="91"/>
      <c r="E27" s="69"/>
      <c r="F27" s="69"/>
      <c r="G27" s="69"/>
      <c r="H27" s="69"/>
      <c r="I27" s="69"/>
      <c r="J27" s="69"/>
      <c r="K27" s="69"/>
      <c r="L27" s="69"/>
      <c r="M27" s="69"/>
      <c r="N27" s="69"/>
      <c r="O27" s="69"/>
    </row>
    <row r="28" spans="1:15" ht="20.25" x14ac:dyDescent="0.25">
      <c r="A28" s="89"/>
      <c r="B28" s="89"/>
      <c r="C28" s="91"/>
      <c r="D28" s="91"/>
      <c r="E28" s="69"/>
      <c r="F28" s="69"/>
      <c r="G28" s="69"/>
      <c r="H28" s="69"/>
      <c r="I28" s="69"/>
      <c r="J28" s="69"/>
      <c r="K28" s="69"/>
      <c r="L28" s="69"/>
      <c r="M28" s="69"/>
      <c r="N28" s="69"/>
      <c r="O28" s="69"/>
    </row>
    <row r="29" spans="1:15" ht="20.25" x14ac:dyDescent="0.25">
      <c r="A29" s="89"/>
      <c r="B29" s="89"/>
      <c r="C29" s="91"/>
      <c r="D29" s="91"/>
      <c r="E29" s="69"/>
      <c r="F29" s="69"/>
      <c r="G29" s="69"/>
      <c r="H29" s="69"/>
      <c r="I29" s="69"/>
      <c r="J29" s="69"/>
      <c r="K29" s="69"/>
      <c r="L29" s="69"/>
      <c r="M29" s="69"/>
      <c r="N29" s="69"/>
      <c r="O29" s="69"/>
    </row>
    <row r="30" spans="1:15" ht="20.25" x14ac:dyDescent="0.25">
      <c r="A30" s="89"/>
      <c r="B30" s="89"/>
      <c r="C30" s="91"/>
      <c r="D30" s="91"/>
      <c r="E30" s="69"/>
      <c r="F30" s="69"/>
      <c r="G30" s="69"/>
      <c r="H30" s="69"/>
      <c r="I30" s="69"/>
      <c r="J30" s="69"/>
      <c r="K30" s="69"/>
      <c r="L30" s="69"/>
      <c r="M30" s="69"/>
      <c r="N30" s="69"/>
      <c r="O30" s="69"/>
    </row>
    <row r="31" spans="1:15" ht="20.25" x14ac:dyDescent="0.25">
      <c r="A31" s="89"/>
      <c r="B31" s="89"/>
      <c r="C31" s="91"/>
      <c r="D31" s="91"/>
      <c r="E31" s="69"/>
      <c r="F31" s="69"/>
      <c r="G31" s="69"/>
      <c r="H31" s="69"/>
      <c r="I31" s="69"/>
      <c r="J31" s="69"/>
      <c r="K31" s="69"/>
      <c r="L31" s="69"/>
      <c r="M31" s="69"/>
      <c r="N31" s="69"/>
      <c r="O31" s="69"/>
    </row>
    <row r="32" spans="1:15" ht="20.25" x14ac:dyDescent="0.25">
      <c r="A32" s="89"/>
      <c r="B32" s="89"/>
      <c r="C32" s="91"/>
      <c r="D32" s="91"/>
      <c r="E32" s="69"/>
      <c r="F32" s="69"/>
      <c r="G32" s="69"/>
      <c r="H32" s="69"/>
      <c r="I32" s="69"/>
      <c r="J32" s="69"/>
      <c r="K32" s="69"/>
      <c r="L32" s="69"/>
      <c r="M32" s="69"/>
      <c r="N32" s="69"/>
      <c r="O32" s="69"/>
    </row>
    <row r="33" spans="1:15" ht="20.25" x14ac:dyDescent="0.25">
      <c r="A33" s="89"/>
      <c r="B33" s="89"/>
      <c r="C33" s="91"/>
      <c r="D33" s="91"/>
      <c r="E33" s="69"/>
      <c r="F33" s="69"/>
      <c r="G33" s="69"/>
      <c r="H33" s="69"/>
      <c r="I33" s="69"/>
      <c r="J33" s="69"/>
      <c r="K33" s="69"/>
      <c r="L33" s="69"/>
      <c r="M33" s="69"/>
      <c r="N33" s="69"/>
      <c r="O33" s="69"/>
    </row>
    <row r="34" spans="1:15" ht="20.25" x14ac:dyDescent="0.25">
      <c r="A34" s="89"/>
      <c r="B34" s="89"/>
      <c r="C34" s="91"/>
      <c r="D34" s="91"/>
      <c r="E34" s="69"/>
      <c r="F34" s="69"/>
      <c r="G34" s="69"/>
      <c r="H34" s="69"/>
      <c r="I34" s="69"/>
      <c r="J34" s="69"/>
      <c r="K34" s="69"/>
      <c r="L34" s="69"/>
      <c r="M34" s="69"/>
      <c r="N34" s="69"/>
      <c r="O34" s="69"/>
    </row>
    <row r="35" spans="1:15" ht="20.25" x14ac:dyDescent="0.25">
      <c r="A35" s="89"/>
      <c r="B35" s="89"/>
      <c r="C35" s="91"/>
      <c r="D35" s="91"/>
      <c r="E35" s="69"/>
      <c r="F35" s="69"/>
      <c r="G35" s="69"/>
      <c r="H35" s="69"/>
      <c r="I35" s="69"/>
      <c r="J35" s="69"/>
      <c r="K35" s="69"/>
      <c r="L35" s="69"/>
      <c r="M35" s="69"/>
      <c r="N35" s="69"/>
      <c r="O35" s="69"/>
    </row>
    <row r="36" spans="1:15" ht="20.25" x14ac:dyDescent="0.25">
      <c r="A36" s="89"/>
      <c r="B36" s="89"/>
      <c r="C36" s="91"/>
      <c r="D36" s="91"/>
      <c r="E36" s="69"/>
      <c r="F36" s="69"/>
      <c r="G36" s="69"/>
      <c r="H36" s="69"/>
      <c r="I36" s="69"/>
      <c r="J36" s="69"/>
      <c r="K36" s="69"/>
      <c r="L36" s="69"/>
      <c r="M36" s="69"/>
      <c r="N36" s="69"/>
      <c r="O36" s="69"/>
    </row>
    <row r="37" spans="1:15" ht="20.25" x14ac:dyDescent="0.25">
      <c r="A37" s="89"/>
      <c r="B37" s="89"/>
      <c r="C37" s="91"/>
      <c r="D37" s="91"/>
      <c r="E37" s="69"/>
      <c r="F37" s="69"/>
      <c r="G37" s="69"/>
      <c r="H37" s="69"/>
      <c r="I37" s="69"/>
      <c r="J37" s="69"/>
      <c r="K37" s="69"/>
      <c r="L37" s="69"/>
      <c r="M37" s="69"/>
      <c r="N37" s="69"/>
      <c r="O37" s="69"/>
    </row>
    <row r="38" spans="1:15" ht="20.25" x14ac:dyDescent="0.25">
      <c r="A38" s="89"/>
      <c r="B38" s="89"/>
      <c r="C38" s="91"/>
      <c r="D38" s="91"/>
      <c r="E38" s="69"/>
      <c r="F38" s="69"/>
      <c r="G38" s="69"/>
      <c r="H38" s="69"/>
      <c r="I38" s="69"/>
      <c r="J38" s="69"/>
      <c r="K38" s="69"/>
      <c r="L38" s="69"/>
      <c r="M38" s="69"/>
      <c r="N38" s="69"/>
      <c r="O38" s="69"/>
    </row>
    <row r="39" spans="1:15" ht="20.25" x14ac:dyDescent="0.25">
      <c r="A39" s="89"/>
      <c r="B39" s="89"/>
      <c r="C39" s="91"/>
      <c r="D39" s="91"/>
      <c r="E39" s="69"/>
      <c r="F39" s="69"/>
      <c r="G39" s="69"/>
      <c r="H39" s="69"/>
      <c r="I39" s="69"/>
      <c r="J39" s="69"/>
      <c r="K39" s="69"/>
      <c r="L39" s="69"/>
      <c r="M39" s="69"/>
      <c r="N39" s="69"/>
      <c r="O39" s="69"/>
    </row>
    <row r="40" spans="1:15" ht="20.25" x14ac:dyDescent="0.25">
      <c r="A40" s="89"/>
      <c r="B40" s="89"/>
      <c r="C40" s="91"/>
      <c r="D40" s="91"/>
      <c r="E40" s="69"/>
      <c r="F40" s="69"/>
      <c r="G40" s="69"/>
      <c r="H40" s="69"/>
      <c r="I40" s="69"/>
      <c r="J40" s="69"/>
      <c r="K40" s="69"/>
      <c r="L40" s="69"/>
      <c r="M40" s="69"/>
      <c r="N40" s="69"/>
      <c r="O40" s="69"/>
    </row>
    <row r="41" spans="1:15" ht="20.25" x14ac:dyDescent="0.25">
      <c r="A41" s="89"/>
      <c r="B41" s="89"/>
      <c r="C41" s="91"/>
      <c r="D41" s="91"/>
      <c r="E41" s="69"/>
      <c r="F41" s="69"/>
      <c r="G41" s="69"/>
      <c r="H41" s="69"/>
      <c r="I41" s="69"/>
      <c r="J41" s="69"/>
      <c r="K41" s="69"/>
      <c r="L41" s="69"/>
      <c r="M41" s="69"/>
      <c r="N41" s="69"/>
      <c r="O41" s="69"/>
    </row>
    <row r="42" spans="1:15" ht="20.25" x14ac:dyDescent="0.25">
      <c r="A42" s="89"/>
      <c r="B42" s="89"/>
      <c r="C42" s="91"/>
      <c r="D42" s="91"/>
      <c r="E42" s="69"/>
      <c r="F42" s="69"/>
      <c r="G42" s="69"/>
      <c r="H42" s="69"/>
      <c r="I42" s="69"/>
      <c r="J42" s="69"/>
      <c r="K42" s="69"/>
      <c r="L42" s="69"/>
      <c r="M42" s="69"/>
      <c r="N42" s="69"/>
      <c r="O42" s="69"/>
    </row>
    <row r="43" spans="1:15" ht="20.25" x14ac:dyDescent="0.25">
      <c r="A43" s="89"/>
      <c r="B43" s="89"/>
      <c r="C43" s="91"/>
      <c r="D43" s="91"/>
      <c r="E43" s="69"/>
      <c r="F43" s="69"/>
      <c r="G43" s="69"/>
      <c r="H43" s="69"/>
      <c r="I43" s="69"/>
      <c r="J43" s="69"/>
      <c r="K43" s="69"/>
      <c r="L43" s="69"/>
      <c r="M43" s="69"/>
      <c r="N43" s="69"/>
      <c r="O43" s="69"/>
    </row>
    <row r="44" spans="1:15" ht="20.25" x14ac:dyDescent="0.25">
      <c r="A44" s="89"/>
      <c r="B44" s="89"/>
      <c r="C44" s="91"/>
      <c r="D44" s="91"/>
      <c r="E44" s="69"/>
      <c r="F44" s="69"/>
      <c r="G44" s="69"/>
      <c r="H44" s="69"/>
      <c r="I44" s="69"/>
      <c r="J44" s="69"/>
      <c r="K44" s="69"/>
      <c r="L44" s="69"/>
      <c r="M44" s="69"/>
      <c r="N44" s="69"/>
      <c r="O44" s="69"/>
    </row>
    <row r="45" spans="1:15" ht="20.25" x14ac:dyDescent="0.25">
      <c r="A45" s="89"/>
      <c r="B45" s="89"/>
      <c r="C45" s="91"/>
      <c r="D45" s="91"/>
      <c r="E45" s="69"/>
      <c r="F45" s="69"/>
      <c r="G45" s="69"/>
      <c r="H45" s="69"/>
      <c r="I45" s="69"/>
      <c r="J45" s="69"/>
      <c r="K45" s="69"/>
      <c r="L45" s="69"/>
      <c r="M45" s="69"/>
      <c r="N45" s="69"/>
      <c r="O45" s="69"/>
    </row>
    <row r="46" spans="1:15" ht="20.25" x14ac:dyDescent="0.25">
      <c r="A46" s="89"/>
      <c r="B46" s="89"/>
      <c r="C46" s="91"/>
      <c r="D46" s="91"/>
      <c r="E46" s="69"/>
      <c r="F46" s="69"/>
      <c r="G46" s="69"/>
      <c r="H46" s="69"/>
      <c r="I46" s="69"/>
      <c r="J46" s="69"/>
      <c r="K46" s="69"/>
      <c r="L46" s="69"/>
      <c r="M46" s="69"/>
      <c r="N46" s="69"/>
      <c r="O46" s="69"/>
    </row>
    <row r="47" spans="1:15" ht="20.25" x14ac:dyDescent="0.25">
      <c r="A47" s="89"/>
      <c r="B47" s="89"/>
      <c r="C47" s="91"/>
      <c r="D47" s="91"/>
      <c r="E47" s="69"/>
      <c r="F47" s="69"/>
      <c r="G47" s="69"/>
      <c r="H47" s="69"/>
      <c r="I47" s="69"/>
      <c r="J47" s="69"/>
      <c r="K47" s="69"/>
      <c r="L47" s="69"/>
      <c r="M47" s="69"/>
      <c r="N47" s="69"/>
      <c r="O47" s="69"/>
    </row>
    <row r="48" spans="1:15" ht="20.25" x14ac:dyDescent="0.25">
      <c r="A48" s="89"/>
      <c r="B48" s="89"/>
      <c r="C48" s="91"/>
      <c r="D48" s="91"/>
      <c r="E48" s="69"/>
      <c r="F48" s="69"/>
      <c r="G48" s="69"/>
      <c r="H48" s="69"/>
      <c r="I48" s="69"/>
      <c r="J48" s="69"/>
      <c r="K48" s="69"/>
      <c r="L48" s="69"/>
      <c r="M48" s="69"/>
      <c r="N48" s="69"/>
      <c r="O48" s="69"/>
    </row>
    <row r="49" spans="1:15" ht="20.25" x14ac:dyDescent="0.25">
      <c r="A49" s="89"/>
      <c r="B49" s="89"/>
      <c r="C49" s="91"/>
      <c r="D49" s="91"/>
      <c r="E49" s="69"/>
      <c r="F49" s="69"/>
      <c r="G49" s="69"/>
      <c r="H49" s="69"/>
      <c r="I49" s="69"/>
      <c r="J49" s="69"/>
      <c r="K49" s="69"/>
      <c r="L49" s="69"/>
      <c r="M49" s="69"/>
      <c r="N49" s="69"/>
      <c r="O49" s="69"/>
    </row>
    <row r="50" spans="1:15" ht="20.25" x14ac:dyDescent="0.25">
      <c r="A50" s="89"/>
      <c r="B50" s="89"/>
      <c r="C50" s="91"/>
      <c r="D50" s="91"/>
      <c r="E50" s="69"/>
      <c r="F50" s="69"/>
      <c r="G50" s="69"/>
      <c r="H50" s="69"/>
      <c r="I50" s="69"/>
      <c r="J50" s="69"/>
      <c r="K50" s="69"/>
      <c r="L50" s="69"/>
      <c r="M50" s="69"/>
      <c r="N50" s="69"/>
      <c r="O50" s="69"/>
    </row>
    <row r="51" spans="1:15" ht="20.25" x14ac:dyDescent="0.25">
      <c r="A51" s="89"/>
      <c r="B51" s="89"/>
      <c r="C51" s="91"/>
      <c r="D51" s="91"/>
      <c r="E51" s="69"/>
      <c r="F51" s="69"/>
      <c r="G51" s="69"/>
      <c r="H51" s="69"/>
      <c r="I51" s="69"/>
      <c r="J51" s="69"/>
      <c r="K51" s="69"/>
      <c r="L51" s="69"/>
      <c r="M51" s="69"/>
      <c r="N51" s="69"/>
      <c r="O51" s="69"/>
    </row>
    <row r="52" spans="1:15" ht="20.25" x14ac:dyDescent="0.25">
      <c r="A52" s="89"/>
      <c r="B52" s="15"/>
      <c r="C52" s="20"/>
      <c r="D52" s="20"/>
    </row>
    <row r="53" spans="1:15" ht="20.25" x14ac:dyDescent="0.25">
      <c r="A53" s="89"/>
      <c r="B53" s="15"/>
      <c r="C53" s="20"/>
      <c r="D53" s="20"/>
    </row>
    <row r="54" spans="1:15" ht="20.25" x14ac:dyDescent="0.25">
      <c r="A54" s="89"/>
      <c r="B54" s="15"/>
      <c r="C54" s="20"/>
      <c r="D54" s="20"/>
    </row>
    <row r="55" spans="1:15" ht="20.25" x14ac:dyDescent="0.25">
      <c r="A55" s="89"/>
      <c r="B55" s="15"/>
      <c r="C55" s="20"/>
      <c r="D55" s="20"/>
    </row>
    <row r="56" spans="1:15" ht="20.25" x14ac:dyDescent="0.25">
      <c r="A56" s="89"/>
      <c r="B56" s="15"/>
      <c r="C56" s="20"/>
      <c r="D56" s="20"/>
    </row>
    <row r="57" spans="1:15" ht="20.25" x14ac:dyDescent="0.25">
      <c r="A57" s="89"/>
      <c r="B57" s="15"/>
      <c r="C57" s="20"/>
      <c r="D57" s="20"/>
    </row>
    <row r="58" spans="1:15" ht="20.25" x14ac:dyDescent="0.25">
      <c r="A58" s="89"/>
      <c r="B58" s="15"/>
      <c r="C58" s="20"/>
      <c r="D58" s="20"/>
    </row>
    <row r="59" spans="1:15" ht="20.25" x14ac:dyDescent="0.25">
      <c r="A59" s="89"/>
      <c r="B59" s="15"/>
      <c r="C59" s="20"/>
      <c r="D59" s="20"/>
    </row>
    <row r="60" spans="1:15" ht="20.25" x14ac:dyDescent="0.25">
      <c r="A60" s="89"/>
      <c r="B60" s="15"/>
      <c r="C60" s="20"/>
      <c r="D60" s="20"/>
    </row>
    <row r="61" spans="1:15" ht="20.25" x14ac:dyDescent="0.25">
      <c r="A61" s="89"/>
      <c r="B61" s="15"/>
      <c r="C61" s="20"/>
      <c r="D61" s="20"/>
    </row>
    <row r="62" spans="1:15" ht="20.25" x14ac:dyDescent="0.25">
      <c r="A62" s="89"/>
      <c r="B62" s="15"/>
      <c r="C62" s="20"/>
      <c r="D62" s="20"/>
    </row>
    <row r="63" spans="1:15" ht="20.25" x14ac:dyDescent="0.25">
      <c r="A63" s="89"/>
      <c r="B63" s="15"/>
      <c r="C63" s="20"/>
      <c r="D63" s="20"/>
    </row>
    <row r="64" spans="1:15" ht="20.25" x14ac:dyDescent="0.25">
      <c r="A64" s="89"/>
      <c r="B64" s="15"/>
      <c r="C64" s="20"/>
      <c r="D64" s="20"/>
    </row>
    <row r="65" spans="1:4" ht="20.25" x14ac:dyDescent="0.25">
      <c r="A65" s="89"/>
      <c r="B65" s="15"/>
      <c r="C65" s="20"/>
      <c r="D65" s="20"/>
    </row>
    <row r="66" spans="1:4" ht="20.25" x14ac:dyDescent="0.25">
      <c r="A66" s="89"/>
      <c r="B66" s="15"/>
      <c r="C66" s="20"/>
      <c r="D66" s="20"/>
    </row>
    <row r="67" spans="1:4" ht="20.25" x14ac:dyDescent="0.25">
      <c r="A67" s="89"/>
      <c r="B67" s="15"/>
      <c r="C67" s="20"/>
      <c r="D67" s="20"/>
    </row>
    <row r="68" spans="1:4" ht="20.25" x14ac:dyDescent="0.25">
      <c r="A68" s="89"/>
      <c r="B68" s="15"/>
      <c r="C68" s="20"/>
      <c r="D68" s="20"/>
    </row>
    <row r="69" spans="1:4" ht="20.25" x14ac:dyDescent="0.25">
      <c r="A69" s="89"/>
      <c r="B69" s="15"/>
      <c r="C69" s="20"/>
      <c r="D69" s="20"/>
    </row>
    <row r="70" spans="1:4" ht="20.25" x14ac:dyDescent="0.25">
      <c r="A70" s="89"/>
      <c r="B70" s="15"/>
      <c r="C70" s="20"/>
      <c r="D70" s="20"/>
    </row>
    <row r="71" spans="1:4" ht="20.25" x14ac:dyDescent="0.25">
      <c r="A71" s="89"/>
      <c r="B71" s="15"/>
      <c r="C71" s="20"/>
      <c r="D71" s="20"/>
    </row>
    <row r="72" spans="1:4" ht="20.25" x14ac:dyDescent="0.25">
      <c r="A72" s="89"/>
      <c r="B72" s="15"/>
      <c r="C72" s="20"/>
      <c r="D72" s="20"/>
    </row>
    <row r="73" spans="1:4" ht="20.25" x14ac:dyDescent="0.25">
      <c r="A73" s="89"/>
      <c r="B73" s="15"/>
      <c r="C73" s="20"/>
      <c r="D73" s="20"/>
    </row>
    <row r="74" spans="1:4" ht="20.25" x14ac:dyDescent="0.25">
      <c r="A74" s="89"/>
      <c r="B74" s="15"/>
      <c r="C74" s="20"/>
      <c r="D74" s="20"/>
    </row>
    <row r="75" spans="1:4" ht="20.25" x14ac:dyDescent="0.25">
      <c r="A75" s="89"/>
      <c r="B75" s="15"/>
      <c r="C75" s="20"/>
      <c r="D75" s="20"/>
    </row>
    <row r="76" spans="1:4" ht="20.25" x14ac:dyDescent="0.25">
      <c r="A76" s="89"/>
      <c r="B76" s="15"/>
      <c r="C76" s="20"/>
      <c r="D76" s="20"/>
    </row>
    <row r="77" spans="1:4" ht="20.25" x14ac:dyDescent="0.25">
      <c r="A77" s="89"/>
      <c r="B77" s="15"/>
      <c r="C77" s="20"/>
      <c r="D77" s="20"/>
    </row>
    <row r="78" spans="1:4" ht="20.25" x14ac:dyDescent="0.25">
      <c r="A78" s="89"/>
      <c r="B78" s="15"/>
      <c r="C78" s="20"/>
      <c r="D78" s="20"/>
    </row>
    <row r="79" spans="1:4" ht="20.25" x14ac:dyDescent="0.25">
      <c r="A79" s="89"/>
      <c r="B79" s="15"/>
      <c r="C79" s="20"/>
      <c r="D79" s="20"/>
    </row>
    <row r="80" spans="1:4" ht="20.25" x14ac:dyDescent="0.25">
      <c r="A80" s="89"/>
      <c r="B80" s="15"/>
      <c r="C80" s="20"/>
      <c r="D80" s="20"/>
    </row>
    <row r="81" spans="1:4" ht="20.25" x14ac:dyDescent="0.25">
      <c r="A81" s="89"/>
      <c r="B81" s="15"/>
      <c r="C81" s="20"/>
      <c r="D81" s="20"/>
    </row>
    <row r="82" spans="1:4" ht="20.25" x14ac:dyDescent="0.25">
      <c r="A82" s="89"/>
      <c r="B82" s="15"/>
      <c r="C82" s="20"/>
      <c r="D82" s="20"/>
    </row>
    <row r="83" spans="1:4" ht="20.25" x14ac:dyDescent="0.25">
      <c r="A83" s="89"/>
      <c r="B83" s="15"/>
      <c r="C83" s="20"/>
      <c r="D83" s="20"/>
    </row>
    <row r="84" spans="1:4" ht="20.25" x14ac:dyDescent="0.25">
      <c r="A84" s="89"/>
      <c r="B84" s="15"/>
      <c r="C84" s="20"/>
      <c r="D84" s="20"/>
    </row>
    <row r="85" spans="1:4" ht="20.25" x14ac:dyDescent="0.25">
      <c r="A85" s="89"/>
      <c r="B85" s="15"/>
      <c r="C85" s="20"/>
      <c r="D85" s="20"/>
    </row>
    <row r="86" spans="1:4" ht="20.25" x14ac:dyDescent="0.25">
      <c r="A86" s="89"/>
      <c r="B86" s="15"/>
      <c r="C86" s="20"/>
      <c r="D86" s="20"/>
    </row>
    <row r="87" spans="1:4" ht="20.25" x14ac:dyDescent="0.25">
      <c r="A87" s="89"/>
      <c r="B87" s="15"/>
      <c r="C87" s="20"/>
      <c r="D87" s="20"/>
    </row>
    <row r="88" spans="1:4" ht="20.25" x14ac:dyDescent="0.25">
      <c r="A88" s="89"/>
      <c r="B88" s="15"/>
      <c r="C88" s="20"/>
      <c r="D88" s="20"/>
    </row>
    <row r="89" spans="1:4" ht="20.25" x14ac:dyDescent="0.25">
      <c r="A89" s="89"/>
      <c r="B89" s="15"/>
      <c r="C89" s="20"/>
      <c r="D89" s="20"/>
    </row>
    <row r="90" spans="1:4" ht="20.25" x14ac:dyDescent="0.25">
      <c r="A90" s="89"/>
      <c r="B90" s="15"/>
      <c r="C90" s="20"/>
      <c r="D90" s="20"/>
    </row>
    <row r="91" spans="1:4" ht="20.25" x14ac:dyDescent="0.25">
      <c r="A91" s="89"/>
      <c r="B91" s="15"/>
      <c r="C91" s="20"/>
      <c r="D91" s="20"/>
    </row>
    <row r="92" spans="1:4" ht="20.25" x14ac:dyDescent="0.25">
      <c r="A92" s="89"/>
      <c r="B92" s="15"/>
      <c r="C92" s="20"/>
      <c r="D92" s="20"/>
    </row>
    <row r="93" spans="1:4" ht="20.25" x14ac:dyDescent="0.25">
      <c r="A93" s="89"/>
      <c r="B93" s="15"/>
      <c r="C93" s="20"/>
      <c r="D93" s="20"/>
    </row>
    <row r="94" spans="1:4" ht="20.25" x14ac:dyDescent="0.25">
      <c r="A94" s="89"/>
      <c r="B94" s="15"/>
      <c r="C94" s="20"/>
      <c r="D94" s="20"/>
    </row>
    <row r="95" spans="1:4" ht="20.25" x14ac:dyDescent="0.25">
      <c r="A95" s="89"/>
      <c r="B95" s="15"/>
      <c r="C95" s="20"/>
      <c r="D95" s="20"/>
    </row>
    <row r="96" spans="1:4" ht="20.25" x14ac:dyDescent="0.25">
      <c r="A96" s="89"/>
      <c r="B96" s="15"/>
      <c r="C96" s="20"/>
      <c r="D96" s="20"/>
    </row>
    <row r="97" spans="1:4" ht="20.25" x14ac:dyDescent="0.25">
      <c r="A97" s="89"/>
      <c r="B97" s="15"/>
      <c r="C97" s="20"/>
      <c r="D97" s="20"/>
    </row>
    <row r="98" spans="1:4" ht="20.25" x14ac:dyDescent="0.25">
      <c r="A98" s="89"/>
      <c r="B98" s="15"/>
      <c r="C98" s="20"/>
      <c r="D98" s="20"/>
    </row>
    <row r="99" spans="1:4" ht="20.25" x14ac:dyDescent="0.25">
      <c r="A99" s="89"/>
      <c r="B99" s="15"/>
      <c r="C99" s="20"/>
      <c r="D99" s="20"/>
    </row>
    <row r="100" spans="1:4" ht="20.25" x14ac:dyDescent="0.25">
      <c r="A100" s="89"/>
      <c r="B100" s="15"/>
      <c r="C100" s="20"/>
      <c r="D100" s="20"/>
    </row>
    <row r="101" spans="1:4" ht="20.25" x14ac:dyDescent="0.25">
      <c r="A101" s="89"/>
      <c r="B101" s="15"/>
      <c r="C101" s="20"/>
      <c r="D101" s="20"/>
    </row>
    <row r="102" spans="1:4" ht="20.25" x14ac:dyDescent="0.25">
      <c r="A102" s="89"/>
      <c r="B102" s="15"/>
      <c r="C102" s="20"/>
      <c r="D102" s="20"/>
    </row>
    <row r="103" spans="1:4" ht="20.25" x14ac:dyDescent="0.25">
      <c r="A103" s="89"/>
      <c r="B103" s="15"/>
      <c r="C103" s="20"/>
      <c r="D103" s="20"/>
    </row>
    <row r="104" spans="1:4" ht="20.25" x14ac:dyDescent="0.25">
      <c r="A104" s="89"/>
      <c r="B104" s="15"/>
      <c r="C104" s="20"/>
      <c r="D104" s="20"/>
    </row>
    <row r="105" spans="1:4" ht="20.25" x14ac:dyDescent="0.25">
      <c r="A105" s="89"/>
      <c r="B105" s="15"/>
      <c r="C105" s="20"/>
      <c r="D105" s="20"/>
    </row>
    <row r="106" spans="1:4" ht="20.25" x14ac:dyDescent="0.25">
      <c r="A106" s="89"/>
      <c r="B106" s="15"/>
      <c r="C106" s="20"/>
      <c r="D106" s="20"/>
    </row>
    <row r="107" spans="1:4" ht="20.25" x14ac:dyDescent="0.25">
      <c r="A107" s="89"/>
      <c r="B107" s="15"/>
      <c r="C107" s="20"/>
      <c r="D107" s="20"/>
    </row>
    <row r="108" spans="1:4" ht="20.25" x14ac:dyDescent="0.25">
      <c r="A108" s="89"/>
      <c r="B108" s="15"/>
      <c r="C108" s="20"/>
      <c r="D108" s="20"/>
    </row>
    <row r="109" spans="1:4" ht="20.25" x14ac:dyDescent="0.25">
      <c r="A109" s="89"/>
      <c r="B109" s="15"/>
      <c r="C109" s="20"/>
      <c r="D109" s="20"/>
    </row>
    <row r="110" spans="1:4" ht="20.25" x14ac:dyDescent="0.25">
      <c r="A110" s="89"/>
      <c r="B110" s="15"/>
      <c r="C110" s="20"/>
      <c r="D110" s="20"/>
    </row>
    <row r="111" spans="1:4" ht="20.25" x14ac:dyDescent="0.25">
      <c r="A111" s="89"/>
      <c r="B111" s="15"/>
      <c r="C111" s="20"/>
      <c r="D111" s="20"/>
    </row>
    <row r="112" spans="1:4" ht="20.25" x14ac:dyDescent="0.25">
      <c r="A112" s="89"/>
      <c r="B112" s="15"/>
      <c r="C112" s="20"/>
      <c r="D112" s="20"/>
    </row>
    <row r="113" spans="1:4" ht="20.25" x14ac:dyDescent="0.25">
      <c r="A113" s="89"/>
      <c r="B113" s="15"/>
      <c r="C113" s="20"/>
      <c r="D113" s="20"/>
    </row>
    <row r="114" spans="1:4" ht="20.25" x14ac:dyDescent="0.25">
      <c r="A114" s="89"/>
      <c r="B114" s="15"/>
      <c r="C114" s="20"/>
      <c r="D114" s="20"/>
    </row>
    <row r="115" spans="1:4" ht="20.25" x14ac:dyDescent="0.25">
      <c r="A115" s="89"/>
      <c r="B115" s="15"/>
      <c r="C115" s="20"/>
      <c r="D115" s="20"/>
    </row>
    <row r="116" spans="1:4" ht="20.25" x14ac:dyDescent="0.25">
      <c r="A116" s="89"/>
      <c r="B116" s="15"/>
      <c r="C116" s="20"/>
      <c r="D116" s="20"/>
    </row>
    <row r="117" spans="1:4" ht="20.25" x14ac:dyDescent="0.25">
      <c r="A117" s="89"/>
      <c r="B117" s="15"/>
      <c r="C117" s="20"/>
      <c r="D117" s="20"/>
    </row>
    <row r="118" spans="1:4" ht="20.25" x14ac:dyDescent="0.25">
      <c r="A118" s="89"/>
      <c r="B118" s="15"/>
      <c r="C118" s="20"/>
      <c r="D118" s="20"/>
    </row>
    <row r="119" spans="1:4" ht="20.25" x14ac:dyDescent="0.25">
      <c r="A119" s="89"/>
      <c r="B119" s="15"/>
      <c r="C119" s="20"/>
      <c r="D119" s="20"/>
    </row>
    <row r="120" spans="1:4" ht="20.25" x14ac:dyDescent="0.25">
      <c r="A120" s="89"/>
      <c r="B120" s="15"/>
      <c r="C120" s="20"/>
      <c r="D120" s="20"/>
    </row>
    <row r="121" spans="1:4" ht="20.25" x14ac:dyDescent="0.25">
      <c r="A121" s="89"/>
      <c r="B121" s="15"/>
      <c r="C121" s="20"/>
      <c r="D121" s="20"/>
    </row>
    <row r="122" spans="1:4" ht="20.25" x14ac:dyDescent="0.25">
      <c r="A122" s="89"/>
      <c r="B122" s="15"/>
      <c r="C122" s="20"/>
      <c r="D122" s="20"/>
    </row>
    <row r="123" spans="1:4" ht="20.25" x14ac:dyDescent="0.25">
      <c r="A123" s="89"/>
      <c r="B123" s="15"/>
      <c r="C123" s="20"/>
      <c r="D123" s="20"/>
    </row>
    <row r="124" spans="1:4" ht="20.25" x14ac:dyDescent="0.25">
      <c r="A124" s="89"/>
      <c r="B124" s="15"/>
      <c r="C124" s="20"/>
      <c r="D124" s="20"/>
    </row>
    <row r="125" spans="1:4" ht="20.25" x14ac:dyDescent="0.25">
      <c r="A125" s="89"/>
      <c r="B125" s="15"/>
      <c r="C125" s="20"/>
      <c r="D125" s="20"/>
    </row>
    <row r="126" spans="1:4" ht="20.25" x14ac:dyDescent="0.25">
      <c r="A126" s="89"/>
      <c r="B126" s="15"/>
      <c r="C126" s="20"/>
      <c r="D126" s="20"/>
    </row>
    <row r="127" spans="1:4" ht="20.25" x14ac:dyDescent="0.25">
      <c r="A127" s="89"/>
      <c r="B127" s="15"/>
      <c r="C127" s="20"/>
      <c r="D127" s="20"/>
    </row>
    <row r="128" spans="1:4" ht="20.25" x14ac:dyDescent="0.25">
      <c r="A128" s="89"/>
      <c r="B128" s="15"/>
      <c r="C128" s="20"/>
      <c r="D128" s="20"/>
    </row>
    <row r="129" spans="1:4" ht="20.25" x14ac:dyDescent="0.25">
      <c r="A129" s="89"/>
      <c r="B129" s="15"/>
      <c r="C129" s="20"/>
      <c r="D129" s="20"/>
    </row>
    <row r="130" spans="1:4" ht="20.25" x14ac:dyDescent="0.25">
      <c r="A130" s="89"/>
      <c r="B130" s="15"/>
      <c r="C130" s="20"/>
      <c r="D130" s="20"/>
    </row>
    <row r="131" spans="1:4" ht="20.25" x14ac:dyDescent="0.25">
      <c r="A131" s="89"/>
      <c r="B131" s="15"/>
      <c r="C131" s="20"/>
      <c r="D131" s="20"/>
    </row>
    <row r="132" spans="1:4" ht="20.25" x14ac:dyDescent="0.25">
      <c r="A132" s="89"/>
      <c r="B132" s="15"/>
      <c r="C132" s="20"/>
      <c r="D132" s="20"/>
    </row>
    <row r="133" spans="1:4" ht="20.25" x14ac:dyDescent="0.25">
      <c r="A133" s="89"/>
      <c r="B133" s="15"/>
      <c r="C133" s="20"/>
      <c r="D133" s="20"/>
    </row>
    <row r="134" spans="1:4" ht="20.25" x14ac:dyDescent="0.25">
      <c r="A134" s="89"/>
      <c r="B134" s="15"/>
      <c r="C134" s="20"/>
      <c r="D134" s="20"/>
    </row>
    <row r="135" spans="1:4" ht="20.25" x14ac:dyDescent="0.25">
      <c r="A135" s="89"/>
      <c r="B135" s="15"/>
      <c r="C135" s="20"/>
      <c r="D135" s="20"/>
    </row>
    <row r="136" spans="1:4" ht="20.25" x14ac:dyDescent="0.25">
      <c r="A136" s="89"/>
      <c r="B136" s="15"/>
      <c r="C136" s="20"/>
      <c r="D136" s="20"/>
    </row>
    <row r="137" spans="1:4" ht="20.25" x14ac:dyDescent="0.25">
      <c r="A137" s="89"/>
      <c r="B137" s="15"/>
      <c r="C137" s="20"/>
      <c r="D137" s="20"/>
    </row>
    <row r="138" spans="1:4" ht="20.25" x14ac:dyDescent="0.25">
      <c r="A138" s="89"/>
      <c r="B138" s="15"/>
      <c r="C138" s="20"/>
      <c r="D138" s="20"/>
    </row>
    <row r="139" spans="1:4" ht="20.25" x14ac:dyDescent="0.25">
      <c r="A139" s="89"/>
      <c r="B139" s="15"/>
      <c r="C139" s="20"/>
      <c r="D139" s="20"/>
    </row>
    <row r="140" spans="1:4" ht="20.25" x14ac:dyDescent="0.25">
      <c r="A140" s="89"/>
      <c r="B140" s="15"/>
      <c r="C140" s="20"/>
      <c r="D140" s="20"/>
    </row>
    <row r="141" spans="1:4" ht="20.25" x14ac:dyDescent="0.25">
      <c r="A141" s="89"/>
      <c r="B141" s="15"/>
      <c r="C141" s="20"/>
      <c r="D141" s="20"/>
    </row>
    <row r="142" spans="1:4" ht="20.25" x14ac:dyDescent="0.25">
      <c r="A142" s="89"/>
      <c r="B142" s="15"/>
      <c r="C142" s="20"/>
      <c r="D142" s="20"/>
    </row>
    <row r="143" spans="1:4" ht="20.25" x14ac:dyDescent="0.25">
      <c r="A143" s="89"/>
      <c r="B143" s="15"/>
      <c r="C143" s="20"/>
      <c r="D143" s="20"/>
    </row>
    <row r="144" spans="1:4" ht="20.25" x14ac:dyDescent="0.25">
      <c r="A144" s="89"/>
      <c r="B144" s="15"/>
      <c r="C144" s="20"/>
      <c r="D144" s="20"/>
    </row>
    <row r="145" spans="1:4" ht="20.25" x14ac:dyDescent="0.25">
      <c r="A145" s="89"/>
      <c r="B145" s="15"/>
      <c r="C145" s="20"/>
      <c r="D145" s="20"/>
    </row>
    <row r="146" spans="1:4" ht="20.25" x14ac:dyDescent="0.25">
      <c r="A146" s="89"/>
      <c r="B146" s="15"/>
      <c r="C146" s="20"/>
      <c r="D146" s="20"/>
    </row>
    <row r="147" spans="1:4" ht="20.25" x14ac:dyDescent="0.25">
      <c r="A147" s="89"/>
      <c r="B147" s="15"/>
      <c r="C147" s="20"/>
      <c r="D147" s="20"/>
    </row>
    <row r="148" spans="1:4" ht="20.25" x14ac:dyDescent="0.25">
      <c r="A148" s="89"/>
      <c r="B148" s="15"/>
      <c r="C148" s="20"/>
      <c r="D148" s="20"/>
    </row>
    <row r="149" spans="1:4" ht="20.25" x14ac:dyDescent="0.25">
      <c r="A149" s="89"/>
      <c r="B149" s="15"/>
      <c r="C149" s="20"/>
      <c r="D149" s="20"/>
    </row>
    <row r="150" spans="1:4" ht="20.25" x14ac:dyDescent="0.25">
      <c r="A150" s="89"/>
      <c r="B150" s="15"/>
      <c r="C150" s="20"/>
      <c r="D150" s="20"/>
    </row>
    <row r="151" spans="1:4" ht="20.25" x14ac:dyDescent="0.25">
      <c r="A151" s="89"/>
      <c r="B151" s="15"/>
      <c r="C151" s="20"/>
      <c r="D151" s="20"/>
    </row>
    <row r="152" spans="1:4" ht="20.25" x14ac:dyDescent="0.25">
      <c r="A152" s="89"/>
      <c r="B152" s="15"/>
      <c r="C152" s="20"/>
      <c r="D152" s="20"/>
    </row>
    <row r="153" spans="1:4" ht="20.25" x14ac:dyDescent="0.25">
      <c r="A153" s="89"/>
      <c r="B153" s="15"/>
      <c r="C153" s="20"/>
      <c r="D153" s="20"/>
    </row>
    <row r="154" spans="1:4" ht="20.25" x14ac:dyDescent="0.25">
      <c r="A154" s="89"/>
      <c r="B154" s="15"/>
      <c r="C154" s="20"/>
      <c r="D154" s="20"/>
    </row>
    <row r="155" spans="1:4" ht="20.25" x14ac:dyDescent="0.25">
      <c r="A155" s="89"/>
      <c r="B155" s="15"/>
      <c r="C155" s="20"/>
      <c r="D155" s="20"/>
    </row>
    <row r="156" spans="1:4" ht="20.25" x14ac:dyDescent="0.25">
      <c r="A156" s="89"/>
      <c r="B156" s="15"/>
      <c r="C156" s="20"/>
      <c r="D156" s="20"/>
    </row>
    <row r="157" spans="1:4" ht="20.25" x14ac:dyDescent="0.25">
      <c r="A157" s="89"/>
      <c r="B157" s="15"/>
      <c r="C157" s="20"/>
      <c r="D157" s="20"/>
    </row>
    <row r="158" spans="1:4" ht="20.25" x14ac:dyDescent="0.25">
      <c r="A158" s="89"/>
      <c r="B158" s="15"/>
      <c r="C158" s="20"/>
      <c r="D158" s="20"/>
    </row>
    <row r="159" spans="1:4" ht="20.25" x14ac:dyDescent="0.25">
      <c r="A159" s="89"/>
      <c r="B159" s="15"/>
      <c r="C159" s="20"/>
      <c r="D159" s="20"/>
    </row>
    <row r="160" spans="1:4" ht="20.25" x14ac:dyDescent="0.25">
      <c r="A160" s="89"/>
      <c r="B160" s="15"/>
      <c r="C160" s="20"/>
      <c r="D160" s="20"/>
    </row>
    <row r="161" spans="1:4" ht="20.25" x14ac:dyDescent="0.25">
      <c r="A161" s="89"/>
      <c r="B161" s="15"/>
      <c r="C161" s="20"/>
      <c r="D161" s="20"/>
    </row>
    <row r="162" spans="1:4" ht="20.25" x14ac:dyDescent="0.25">
      <c r="A162" s="89"/>
      <c r="B162" s="15"/>
      <c r="C162" s="20"/>
      <c r="D162" s="20"/>
    </row>
    <row r="163" spans="1:4" ht="20.25" x14ac:dyDescent="0.25">
      <c r="A163" s="89"/>
      <c r="B163" s="15"/>
      <c r="C163" s="20"/>
      <c r="D163" s="20"/>
    </row>
    <row r="164" spans="1:4" ht="20.25" x14ac:dyDescent="0.25">
      <c r="A164" s="89"/>
      <c r="B164" s="15"/>
      <c r="C164" s="20"/>
      <c r="D164" s="20"/>
    </row>
    <row r="165" spans="1:4" ht="20.25" x14ac:dyDescent="0.25">
      <c r="A165" s="89"/>
      <c r="B165" s="15"/>
      <c r="C165" s="20"/>
      <c r="D165" s="20"/>
    </row>
    <row r="166" spans="1:4" ht="20.25" x14ac:dyDescent="0.25">
      <c r="A166" s="89"/>
      <c r="B166" s="15"/>
      <c r="C166" s="20"/>
      <c r="D166" s="20"/>
    </row>
    <row r="167" spans="1:4" ht="20.25" x14ac:dyDescent="0.25">
      <c r="A167" s="89"/>
      <c r="B167" s="15"/>
      <c r="C167" s="20"/>
      <c r="D167" s="20"/>
    </row>
    <row r="168" spans="1:4" ht="20.25" x14ac:dyDescent="0.25">
      <c r="A168" s="89"/>
      <c r="B168" s="15"/>
      <c r="C168" s="20"/>
      <c r="D168" s="20"/>
    </row>
    <row r="169" spans="1:4" ht="20.25" x14ac:dyDescent="0.25">
      <c r="A169" s="89"/>
      <c r="B169" s="15"/>
      <c r="C169" s="20"/>
      <c r="D169" s="20"/>
    </row>
    <row r="170" spans="1:4" ht="20.25" x14ac:dyDescent="0.25">
      <c r="A170" s="89"/>
      <c r="B170" s="15"/>
      <c r="C170" s="20"/>
      <c r="D170" s="20"/>
    </row>
    <row r="171" spans="1:4" ht="20.25" x14ac:dyDescent="0.25">
      <c r="A171" s="89"/>
      <c r="B171" s="15"/>
      <c r="C171" s="20"/>
      <c r="D171" s="20"/>
    </row>
    <row r="172" spans="1:4" ht="20.25" x14ac:dyDescent="0.25">
      <c r="A172" s="89"/>
      <c r="B172" s="15"/>
      <c r="C172" s="20"/>
      <c r="D172" s="20"/>
    </row>
    <row r="173" spans="1:4" ht="20.25" x14ac:dyDescent="0.25">
      <c r="A173" s="89"/>
      <c r="B173" s="15"/>
      <c r="C173" s="20"/>
      <c r="D173" s="20"/>
    </row>
    <row r="174" spans="1:4" ht="20.25" x14ac:dyDescent="0.25">
      <c r="A174" s="89"/>
      <c r="B174" s="15"/>
      <c r="C174" s="20"/>
      <c r="D174" s="20"/>
    </row>
    <row r="175" spans="1:4" ht="20.25" x14ac:dyDescent="0.25">
      <c r="A175" s="89"/>
      <c r="B175" s="15"/>
      <c r="C175" s="20"/>
      <c r="D175" s="20"/>
    </row>
    <row r="176" spans="1:4" ht="20.25" x14ac:dyDescent="0.25">
      <c r="A176" s="89"/>
      <c r="B176" s="15"/>
      <c r="C176" s="20"/>
      <c r="D176" s="20"/>
    </row>
    <row r="177" spans="1:4" ht="20.25" x14ac:dyDescent="0.25">
      <c r="A177" s="89"/>
      <c r="B177" s="15"/>
      <c r="C177" s="20"/>
      <c r="D177" s="20"/>
    </row>
    <row r="178" spans="1:4" ht="20.25" x14ac:dyDescent="0.25">
      <c r="A178" s="89"/>
      <c r="B178" s="15"/>
      <c r="C178" s="20"/>
      <c r="D178" s="20"/>
    </row>
    <row r="179" spans="1:4" ht="20.25" x14ac:dyDescent="0.25">
      <c r="A179" s="89"/>
      <c r="B179" s="15"/>
      <c r="C179" s="20"/>
      <c r="D179" s="20"/>
    </row>
    <row r="180" spans="1:4" ht="20.25" x14ac:dyDescent="0.25">
      <c r="A180" s="89"/>
      <c r="B180" s="15"/>
      <c r="C180" s="20"/>
      <c r="D180" s="20"/>
    </row>
    <row r="181" spans="1:4" ht="20.25" x14ac:dyDescent="0.25">
      <c r="A181" s="89"/>
      <c r="B181" s="15"/>
      <c r="C181" s="20"/>
      <c r="D181" s="20"/>
    </row>
    <row r="182" spans="1:4" ht="20.25" x14ac:dyDescent="0.25">
      <c r="A182" s="89"/>
      <c r="B182" s="15"/>
      <c r="C182" s="20"/>
      <c r="D182" s="20"/>
    </row>
    <row r="183" spans="1:4" ht="20.25" x14ac:dyDescent="0.25">
      <c r="A183" s="89"/>
      <c r="B183" s="15"/>
      <c r="C183" s="20"/>
      <c r="D183" s="20"/>
    </row>
    <row r="184" spans="1:4" ht="20.25" x14ac:dyDescent="0.25">
      <c r="A184" s="89"/>
      <c r="B184" s="15"/>
      <c r="C184" s="20"/>
      <c r="D184" s="20"/>
    </row>
    <row r="185" spans="1:4" ht="20.25" x14ac:dyDescent="0.25">
      <c r="A185" s="89"/>
      <c r="B185" s="15"/>
      <c r="C185" s="20"/>
      <c r="D185" s="20"/>
    </row>
    <row r="186" spans="1:4" ht="20.25" x14ac:dyDescent="0.25">
      <c r="A186" s="89"/>
      <c r="B186" s="15"/>
      <c r="C186" s="20"/>
      <c r="D186" s="20"/>
    </row>
    <row r="187" spans="1:4" ht="20.25" x14ac:dyDescent="0.25">
      <c r="A187" s="89"/>
      <c r="B187" s="15"/>
      <c r="C187" s="20"/>
      <c r="D187" s="20"/>
    </row>
    <row r="188" spans="1:4" ht="20.25" x14ac:dyDescent="0.25">
      <c r="A188" s="89"/>
      <c r="B188" s="15"/>
      <c r="C188" s="20"/>
      <c r="D188" s="20"/>
    </row>
    <row r="189" spans="1:4" ht="20.25" x14ac:dyDescent="0.25">
      <c r="A189" s="89"/>
      <c r="B189" s="15"/>
      <c r="C189" s="20"/>
      <c r="D189" s="20"/>
    </row>
    <row r="190" spans="1:4" ht="20.25" x14ac:dyDescent="0.25">
      <c r="A190" s="89"/>
      <c r="B190" s="15"/>
      <c r="C190" s="20"/>
      <c r="D190" s="20"/>
    </row>
    <row r="191" spans="1:4" ht="20.25" x14ac:dyDescent="0.25">
      <c r="A191" s="89"/>
      <c r="B191" s="15"/>
      <c r="C191" s="20"/>
      <c r="D191" s="20"/>
    </row>
    <row r="192" spans="1:4" ht="20.25" x14ac:dyDescent="0.25">
      <c r="A192" s="89"/>
      <c r="B192" s="15"/>
      <c r="C192" s="20"/>
      <c r="D192" s="20"/>
    </row>
    <row r="193" spans="1:4" ht="20.25" x14ac:dyDescent="0.25">
      <c r="A193" s="89"/>
      <c r="B193" s="15"/>
      <c r="C193" s="20"/>
      <c r="D193" s="20"/>
    </row>
    <row r="194" spans="1:4" ht="20.25" x14ac:dyDescent="0.25">
      <c r="A194" s="89"/>
      <c r="B194" s="15"/>
      <c r="C194" s="20"/>
      <c r="D194" s="20"/>
    </row>
    <row r="195" spans="1:4" ht="20.25" x14ac:dyDescent="0.25">
      <c r="A195" s="89"/>
      <c r="B195" s="15"/>
      <c r="C195" s="20"/>
      <c r="D195" s="20"/>
    </row>
    <row r="196" spans="1:4" ht="20.25" x14ac:dyDescent="0.25">
      <c r="A196" s="89"/>
      <c r="B196" s="15"/>
      <c r="C196" s="20"/>
      <c r="D196" s="20"/>
    </row>
    <row r="197" spans="1:4" ht="20.25" x14ac:dyDescent="0.25">
      <c r="A197" s="89"/>
      <c r="B197" s="15"/>
      <c r="C197" s="20"/>
      <c r="D197" s="20"/>
    </row>
    <row r="198" spans="1:4" ht="20.25" x14ac:dyDescent="0.25">
      <c r="A198" s="89"/>
      <c r="B198" s="15"/>
      <c r="C198" s="20"/>
      <c r="D198" s="20"/>
    </row>
    <row r="199" spans="1:4" ht="20.25" x14ac:dyDescent="0.25">
      <c r="A199" s="89"/>
      <c r="B199" s="15"/>
      <c r="C199" s="20"/>
      <c r="D199" s="20"/>
    </row>
    <row r="200" spans="1:4" ht="20.25" x14ac:dyDescent="0.25">
      <c r="A200" s="89"/>
      <c r="B200" s="15"/>
      <c r="C200" s="20"/>
      <c r="D200" s="20"/>
    </row>
    <row r="201" spans="1:4" ht="20.25" x14ac:dyDescent="0.25">
      <c r="A201" s="89"/>
      <c r="B201" s="15"/>
      <c r="C201" s="20"/>
      <c r="D201" s="20"/>
    </row>
    <row r="202" spans="1:4" ht="20.25" x14ac:dyDescent="0.25">
      <c r="A202" s="89"/>
      <c r="B202" s="15"/>
      <c r="C202" s="20"/>
      <c r="D202" s="20"/>
    </row>
    <row r="203" spans="1:4" ht="20.25" x14ac:dyDescent="0.25">
      <c r="A203" s="89"/>
      <c r="B203" s="15"/>
      <c r="C203" s="20"/>
      <c r="D203" s="20"/>
    </row>
    <row r="204" spans="1:4" ht="20.25" x14ac:dyDescent="0.25">
      <c r="A204" s="89"/>
      <c r="B204" s="15"/>
      <c r="C204" s="20"/>
      <c r="D204" s="20"/>
    </row>
    <row r="205" spans="1:4" ht="20.25" x14ac:dyDescent="0.25">
      <c r="A205" s="89"/>
      <c r="B205" s="15"/>
      <c r="C205" s="20"/>
      <c r="D205" s="20"/>
    </row>
    <row r="206" spans="1:4" ht="20.25" x14ac:dyDescent="0.25">
      <c r="A206" s="89"/>
      <c r="B206" s="15"/>
      <c r="C206" s="20"/>
      <c r="D206" s="20"/>
    </row>
    <row r="207" spans="1:4" ht="20.25" x14ac:dyDescent="0.25">
      <c r="A207" s="89"/>
      <c r="B207" s="15"/>
      <c r="C207" s="20"/>
      <c r="D207" s="20"/>
    </row>
    <row r="208" spans="1:4" x14ac:dyDescent="0.25">
      <c r="A208" s="69"/>
      <c r="B208" s="15"/>
      <c r="C208" s="15"/>
      <c r="D208" s="15"/>
    </row>
    <row r="209" spans="1:8" ht="20.25" x14ac:dyDescent="0.25">
      <c r="A209" s="69"/>
      <c r="B209" s="16" t="s">
        <v>242</v>
      </c>
      <c r="C209" s="16" t="s">
        <v>243</v>
      </c>
      <c r="D209" s="19" t="s">
        <v>242</v>
      </c>
      <c r="E209" s="19" t="s">
        <v>243</v>
      </c>
    </row>
    <row r="210" spans="1:8" ht="21" x14ac:dyDescent="0.35">
      <c r="A210" s="69"/>
      <c r="B210" s="17" t="s">
        <v>244</v>
      </c>
      <c r="C210" s="17" t="s">
        <v>245</v>
      </c>
      <c r="D210" t="s">
        <v>244</v>
      </c>
      <c r="F210" t="str">
        <f>IF(NOT(ISBLANK(D210)),D210,IF(NOT(ISBLANK(E210)),"     "&amp;E210,FALSE))</f>
        <v>Afectación Económica o presupuestal</v>
      </c>
      <c r="G210" t="s">
        <v>244</v>
      </c>
      <c r="H210" t="str">
        <f>IF(NOT(ISERROR(MATCH(G210,_xlfn.ANCHORARRAY(B221),0))),F223&amp;"Por favor no seleccionar los criterios de impacto",G210)</f>
        <v>❌Por favor no seleccionar los criterios de impacto</v>
      </c>
    </row>
    <row r="211" spans="1:8" ht="21" x14ac:dyDescent="0.35">
      <c r="A211" s="69"/>
      <c r="B211" s="17" t="s">
        <v>244</v>
      </c>
      <c r="C211" s="17" t="s">
        <v>220</v>
      </c>
      <c r="E211" t="s">
        <v>245</v>
      </c>
      <c r="F211" t="str">
        <f t="shared" ref="F211:F221" si="0">IF(NOT(ISBLANK(D211)),D211,IF(NOT(ISBLANK(E211)),"     "&amp;E211,FALSE))</f>
        <v xml:space="preserve">     Afectación menor a 10 SMLMV .</v>
      </c>
    </row>
    <row r="212" spans="1:8" ht="21" x14ac:dyDescent="0.35">
      <c r="A212" s="69"/>
      <c r="B212" s="17" t="s">
        <v>244</v>
      </c>
      <c r="C212" s="17" t="s">
        <v>223</v>
      </c>
      <c r="E212" t="s">
        <v>220</v>
      </c>
      <c r="F212" t="str">
        <f t="shared" si="0"/>
        <v xml:space="preserve">     Entre 10 y 50 SMLMV </v>
      </c>
    </row>
    <row r="213" spans="1:8" ht="21" x14ac:dyDescent="0.35">
      <c r="A213" s="69"/>
      <c r="B213" s="17" t="s">
        <v>244</v>
      </c>
      <c r="C213" s="17" t="s">
        <v>227</v>
      </c>
      <c r="E213" t="s">
        <v>223</v>
      </c>
      <c r="F213" t="str">
        <f t="shared" si="0"/>
        <v xml:space="preserve">     Entre 50 y 100 SMLMV </v>
      </c>
    </row>
    <row r="214" spans="1:8" ht="21" x14ac:dyDescent="0.35">
      <c r="A214" s="69"/>
      <c r="B214" s="17" t="s">
        <v>244</v>
      </c>
      <c r="C214" s="17" t="s">
        <v>231</v>
      </c>
      <c r="E214" t="s">
        <v>227</v>
      </c>
      <c r="F214" t="str">
        <f t="shared" si="0"/>
        <v xml:space="preserve">     Entre 100 y 500 SMLMV </v>
      </c>
    </row>
    <row r="215" spans="1:8" ht="21" x14ac:dyDescent="0.35">
      <c r="A215" s="69"/>
      <c r="B215" s="17" t="s">
        <v>213</v>
      </c>
      <c r="C215" s="17" t="s">
        <v>217</v>
      </c>
      <c r="E215" t="s">
        <v>231</v>
      </c>
      <c r="F215" t="str">
        <f t="shared" si="0"/>
        <v xml:space="preserve">     Mayor a 500 SMLMV </v>
      </c>
    </row>
    <row r="216" spans="1:8" ht="21" x14ac:dyDescent="0.35">
      <c r="A216" s="69"/>
      <c r="B216" s="17" t="s">
        <v>213</v>
      </c>
      <c r="C216" s="17" t="s">
        <v>221</v>
      </c>
      <c r="D216" t="s">
        <v>213</v>
      </c>
      <c r="F216" t="str">
        <f t="shared" si="0"/>
        <v>Pérdida Reputacional</v>
      </c>
    </row>
    <row r="217" spans="1:8" ht="21" x14ac:dyDescent="0.35">
      <c r="A217" s="69"/>
      <c r="B217" s="17" t="s">
        <v>213</v>
      </c>
      <c r="C217" s="17" t="s">
        <v>224</v>
      </c>
      <c r="E217" t="s">
        <v>217</v>
      </c>
      <c r="F217" t="str">
        <f t="shared" si="0"/>
        <v xml:space="preserve">     El riesgo afecta la imagen de alguna área de la organización</v>
      </c>
    </row>
    <row r="218" spans="1:8" ht="21" x14ac:dyDescent="0.35">
      <c r="A218" s="69"/>
      <c r="B218" s="17" t="s">
        <v>213</v>
      </c>
      <c r="C218" s="17" t="s">
        <v>246</v>
      </c>
      <c r="E218" t="s">
        <v>221</v>
      </c>
      <c r="F218" t="str">
        <f t="shared" si="0"/>
        <v xml:space="preserve">     El riesgo afecta la imagen de la entidad internamente, de conocimiento general, nivel interno, de junta dircetiva y accionistas y/o de provedores</v>
      </c>
    </row>
    <row r="219" spans="1:8" ht="21" x14ac:dyDescent="0.35">
      <c r="A219" s="69"/>
      <c r="B219" s="17" t="s">
        <v>213</v>
      </c>
      <c r="C219" s="17" t="s">
        <v>232</v>
      </c>
      <c r="E219" t="s">
        <v>224</v>
      </c>
      <c r="F219" t="str">
        <f t="shared" si="0"/>
        <v xml:space="preserve">     El riesgo afecta la imagen de la entidad con algunos usuarios de relevancia frente al logro de los objetivos</v>
      </c>
    </row>
    <row r="220" spans="1:8" x14ac:dyDescent="0.25">
      <c r="A220" s="69"/>
      <c r="B220" s="18"/>
      <c r="C220" s="18"/>
      <c r="E220" t="s">
        <v>246</v>
      </c>
      <c r="F220" t="str">
        <f t="shared" si="0"/>
        <v xml:space="preserve">     El riesgo afecta la imagen de de la entidad con efecto publicitario sostenido a nivel de sector administrativo, nivel departamental o municipal</v>
      </c>
    </row>
    <row r="221" spans="1:8" x14ac:dyDescent="0.25">
      <c r="A221" s="69"/>
      <c r="B221" s="18" t="str">
        <f t="array" ref="B221:B223">_xlfn.UNIQUE(Tabla1[[#All],[Criterios]])</f>
        <v>Criterios</v>
      </c>
      <c r="C221" s="18"/>
      <c r="E221" t="s">
        <v>232</v>
      </c>
      <c r="F221" t="str">
        <f t="shared" si="0"/>
        <v xml:space="preserve">     El riesgo afecta la imagen de la entidad a nivel nacional, con efecto publicitarios sostenible a nivel país</v>
      </c>
    </row>
    <row r="222" spans="1:8" x14ac:dyDescent="0.25">
      <c r="A222" s="69"/>
      <c r="B222" s="18" t="str">
        <v>Afectación Económica o presupuestal</v>
      </c>
      <c r="C222" s="18"/>
    </row>
    <row r="223" spans="1:8" x14ac:dyDescent="0.25">
      <c r="B223" s="18" t="str">
        <v>Pérdida Reputacional</v>
      </c>
      <c r="C223" s="18"/>
      <c r="F223" s="21" t="s">
        <v>247</v>
      </c>
    </row>
    <row r="224" spans="1:8" x14ac:dyDescent="0.25">
      <c r="B224" s="14"/>
      <c r="C224" s="14"/>
      <c r="F224" s="21" t="s">
        <v>248</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topLeftCell="A10" workbookViewId="0"/>
  </sheetViews>
  <sheetFormatPr baseColWidth="10" defaultColWidth="14.42578125" defaultRowHeight="12.75" x14ac:dyDescent="0.2"/>
  <cols>
    <col min="1" max="2" width="14.42578125" style="74"/>
    <col min="3" max="3" width="17" style="74" customWidth="1"/>
    <col min="4" max="4" width="14.42578125" style="74"/>
    <col min="5" max="5" width="46" style="74" customWidth="1"/>
    <col min="6" max="16384" width="14.42578125" style="74"/>
  </cols>
  <sheetData>
    <row r="1" spans="2:6" ht="24" customHeight="1" thickBot="1" x14ac:dyDescent="0.25">
      <c r="B1" s="354" t="s">
        <v>249</v>
      </c>
      <c r="C1" s="355"/>
      <c r="D1" s="355"/>
      <c r="E1" s="355"/>
      <c r="F1" s="356"/>
    </row>
    <row r="2" spans="2:6" ht="16.5" thickBot="1" x14ac:dyDescent="0.3">
      <c r="B2" s="75"/>
      <c r="C2" s="75"/>
      <c r="D2" s="75"/>
      <c r="E2" s="75"/>
      <c r="F2" s="75"/>
    </row>
    <row r="3" spans="2:6" ht="16.5" thickBot="1" x14ac:dyDescent="0.25">
      <c r="B3" s="358" t="s">
        <v>250</v>
      </c>
      <c r="C3" s="359"/>
      <c r="D3" s="359"/>
      <c r="E3" s="87" t="s">
        <v>251</v>
      </c>
      <c r="F3" s="88" t="s">
        <v>252</v>
      </c>
    </row>
    <row r="4" spans="2:6" ht="31.5" x14ac:dyDescent="0.2">
      <c r="B4" s="360" t="s">
        <v>253</v>
      </c>
      <c r="C4" s="362" t="s">
        <v>78</v>
      </c>
      <c r="D4" s="76" t="s">
        <v>117</v>
      </c>
      <c r="E4" s="77" t="s">
        <v>254</v>
      </c>
      <c r="F4" s="78">
        <v>0.25</v>
      </c>
    </row>
    <row r="5" spans="2:6" ht="47.25" x14ac:dyDescent="0.2">
      <c r="B5" s="361"/>
      <c r="C5" s="363"/>
      <c r="D5" s="79" t="s">
        <v>255</v>
      </c>
      <c r="E5" s="80" t="s">
        <v>256</v>
      </c>
      <c r="F5" s="81">
        <v>0.15</v>
      </c>
    </row>
    <row r="6" spans="2:6" ht="47.25" x14ac:dyDescent="0.2">
      <c r="B6" s="361"/>
      <c r="C6" s="363"/>
      <c r="D6" s="79" t="s">
        <v>257</v>
      </c>
      <c r="E6" s="80" t="s">
        <v>258</v>
      </c>
      <c r="F6" s="81">
        <v>0.1</v>
      </c>
    </row>
    <row r="7" spans="2:6" ht="63" x14ac:dyDescent="0.2">
      <c r="B7" s="361"/>
      <c r="C7" s="363" t="s">
        <v>101</v>
      </c>
      <c r="D7" s="79" t="s">
        <v>118</v>
      </c>
      <c r="E7" s="80" t="s">
        <v>259</v>
      </c>
      <c r="F7" s="81">
        <v>0.25</v>
      </c>
    </row>
    <row r="8" spans="2:6" ht="31.5" x14ac:dyDescent="0.2">
      <c r="B8" s="361"/>
      <c r="C8" s="363"/>
      <c r="D8" s="79" t="s">
        <v>143</v>
      </c>
      <c r="E8" s="80" t="s">
        <v>260</v>
      </c>
      <c r="F8" s="81">
        <v>0.15</v>
      </c>
    </row>
    <row r="9" spans="2:6" ht="47.25" x14ac:dyDescent="0.2">
      <c r="B9" s="361" t="s">
        <v>261</v>
      </c>
      <c r="C9" s="363" t="s">
        <v>103</v>
      </c>
      <c r="D9" s="79" t="s">
        <v>119</v>
      </c>
      <c r="E9" s="80" t="s">
        <v>262</v>
      </c>
      <c r="F9" s="82" t="s">
        <v>263</v>
      </c>
    </row>
    <row r="10" spans="2:6" ht="63" x14ac:dyDescent="0.2">
      <c r="B10" s="361"/>
      <c r="C10" s="363"/>
      <c r="D10" s="79" t="s">
        <v>264</v>
      </c>
      <c r="E10" s="80" t="s">
        <v>265</v>
      </c>
      <c r="F10" s="82" t="s">
        <v>263</v>
      </c>
    </row>
    <row r="11" spans="2:6" ht="47.25" x14ac:dyDescent="0.2">
      <c r="B11" s="361"/>
      <c r="C11" s="363" t="s">
        <v>104</v>
      </c>
      <c r="D11" s="79" t="s">
        <v>120</v>
      </c>
      <c r="E11" s="80" t="s">
        <v>266</v>
      </c>
      <c r="F11" s="82" t="s">
        <v>263</v>
      </c>
    </row>
    <row r="12" spans="2:6" ht="47.25" x14ac:dyDescent="0.2">
      <c r="B12" s="361"/>
      <c r="C12" s="363"/>
      <c r="D12" s="79" t="s">
        <v>267</v>
      </c>
      <c r="E12" s="80" t="s">
        <v>268</v>
      </c>
      <c r="F12" s="82" t="s">
        <v>263</v>
      </c>
    </row>
    <row r="13" spans="2:6" ht="31.5" x14ac:dyDescent="0.2">
      <c r="B13" s="361"/>
      <c r="C13" s="363" t="s">
        <v>105</v>
      </c>
      <c r="D13" s="79" t="s">
        <v>121</v>
      </c>
      <c r="E13" s="80" t="s">
        <v>269</v>
      </c>
      <c r="F13" s="82" t="s">
        <v>263</v>
      </c>
    </row>
    <row r="14" spans="2:6" ht="32.25" thickBot="1" x14ac:dyDescent="0.25">
      <c r="B14" s="364"/>
      <c r="C14" s="365"/>
      <c r="D14" s="83" t="s">
        <v>270</v>
      </c>
      <c r="E14" s="84" t="s">
        <v>271</v>
      </c>
      <c r="F14" s="85" t="s">
        <v>263</v>
      </c>
    </row>
    <row r="15" spans="2:6" ht="49.5" customHeight="1" x14ac:dyDescent="0.2">
      <c r="B15" s="357" t="s">
        <v>272</v>
      </c>
      <c r="C15" s="357"/>
      <c r="D15" s="357"/>
      <c r="E15" s="357"/>
      <c r="F15" s="357"/>
    </row>
    <row r="16" spans="2:6" ht="27" customHeight="1" x14ac:dyDescent="0.25">
      <c r="B16" s="86"/>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273</v>
      </c>
      <c r="E2" t="s">
        <v>274</v>
      </c>
    </row>
    <row r="3" spans="2:5" x14ac:dyDescent="0.25">
      <c r="B3" t="s">
        <v>275</v>
      </c>
      <c r="E3" t="s">
        <v>136</v>
      </c>
    </row>
    <row r="4" spans="2:5" x14ac:dyDescent="0.25">
      <c r="B4" t="s">
        <v>276</v>
      </c>
      <c r="E4" t="s">
        <v>108</v>
      </c>
    </row>
    <row r="5" spans="2:5" x14ac:dyDescent="0.25">
      <c r="B5" t="s">
        <v>122</v>
      </c>
    </row>
    <row r="8" spans="2:5" x14ac:dyDescent="0.25">
      <c r="B8" t="s">
        <v>277</v>
      </c>
    </row>
    <row r="9" spans="2:5" x14ac:dyDescent="0.25">
      <c r="B9" t="s">
        <v>278</v>
      </c>
    </row>
    <row r="10" spans="2:5" x14ac:dyDescent="0.25">
      <c r="B10" t="s">
        <v>279</v>
      </c>
    </row>
    <row r="13" spans="2:5" x14ac:dyDescent="0.25">
      <c r="B13" t="s">
        <v>280</v>
      </c>
    </row>
    <row r="14" spans="2:5" x14ac:dyDescent="0.25">
      <c r="B14" t="s">
        <v>162</v>
      </c>
    </row>
    <row r="15" spans="2:5" x14ac:dyDescent="0.25">
      <c r="B15" t="s">
        <v>111</v>
      </c>
    </row>
    <row r="16" spans="2:5" x14ac:dyDescent="0.25">
      <c r="B16" t="s">
        <v>281</v>
      </c>
    </row>
    <row r="17" spans="2:2" x14ac:dyDescent="0.25">
      <c r="B17" t="s">
        <v>282</v>
      </c>
    </row>
    <row r="18" spans="2:2" x14ac:dyDescent="0.25">
      <c r="B18" t="s">
        <v>283</v>
      </c>
    </row>
    <row r="19" spans="2:2" x14ac:dyDescent="0.25">
      <c r="B19" t="s">
        <v>129</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Diana Marcela Cordoba Vargas</cp:lastModifiedBy>
  <cp:revision/>
  <dcterms:created xsi:type="dcterms:W3CDTF">2020-03-24T23:12:47Z</dcterms:created>
  <dcterms:modified xsi:type="dcterms:W3CDTF">2023-02-14T21:32:50Z</dcterms:modified>
  <cp:category/>
  <cp:contentStatus/>
</cp:coreProperties>
</file>