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acinterno\OneDrive - Escuela Tecnologica Instituto Tecnico Central\CI DIANA\2022\Riesgos\"/>
    </mc:Choice>
  </mc:AlternateContent>
  <bookViews>
    <workbookView xWindow="-120" yWindow="-120" windowWidth="20730" windowHeight="11160" tabRatio="882" activeTab="1"/>
  </bookViews>
  <sheets>
    <sheet name="Intructivo" sheetId="20" r:id="rId1"/>
    <sheet name="Mapa final" sheetId="1" r:id="rId2"/>
    <sheet name="Listas" sheetId="21" state="hidden"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externalReferences>
    <externalReference r:id="rId11"/>
  </externalReferences>
  <calcPr calcId="162913"/>
  <pivotCaches>
    <pivotCache cacheId="0" r:id="rId1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1" l="1"/>
  <c r="V13" i="1"/>
  <c r="O13" i="1"/>
  <c r="P13" i="1" s="1"/>
  <c r="L13" i="1"/>
  <c r="M13" i="1" s="1"/>
  <c r="Y12" i="1"/>
  <c r="V12" i="1"/>
  <c r="O12" i="1"/>
  <c r="P12" i="1" s="1"/>
  <c r="Q12" i="1" s="1"/>
  <c r="L12" i="1"/>
  <c r="Y11" i="1"/>
  <c r="V11" i="1"/>
  <c r="O11" i="1"/>
  <c r="P11" i="1" s="1"/>
  <c r="L11" i="1"/>
  <c r="M11" i="1" s="1"/>
  <c r="L18" i="1"/>
  <c r="AC13" i="1" l="1"/>
  <c r="AE13" i="1" s="1"/>
  <c r="R12" i="1"/>
  <c r="Q11" i="1"/>
  <c r="AG11" i="1" s="1"/>
  <c r="AF11" i="1" s="1"/>
  <c r="R11" i="1"/>
  <c r="R13" i="1"/>
  <c r="Q13" i="1"/>
  <c r="AG13" i="1" s="1"/>
  <c r="AF13" i="1" s="1"/>
  <c r="AG12" i="1"/>
  <c r="AF12" i="1" s="1"/>
  <c r="M12" i="1"/>
  <c r="AC12" i="1" s="1"/>
  <c r="AC11" i="1"/>
  <c r="F221" i="13"/>
  <c r="F211" i="13"/>
  <c r="F212" i="13"/>
  <c r="F213" i="13"/>
  <c r="F214" i="13"/>
  <c r="F215" i="13"/>
  <c r="F216" i="13"/>
  <c r="F217" i="13"/>
  <c r="F218" i="13"/>
  <c r="F219" i="13"/>
  <c r="F220" i="13"/>
  <c r="F210" i="13"/>
  <c r="B221" i="13" a="1"/>
  <c r="AD13" i="1" l="1"/>
  <c r="AH13" i="1" s="1"/>
  <c r="AE11" i="1"/>
  <c r="AD11" i="1"/>
  <c r="AH11" i="1" s="1"/>
  <c r="AE12" i="1"/>
  <c r="AD12" i="1"/>
  <c r="AH12" i="1" s="1"/>
  <c r="B221" i="13"/>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AJ42" i="18"/>
  <c r="AJ18" i="18"/>
  <c r="AD26" i="18"/>
  <c r="L10" i="18"/>
  <c r="AD10" i="18"/>
  <c r="X18" i="18"/>
  <c r="AD42" i="18"/>
  <c r="L18" i="18"/>
  <c r="R10" i="18"/>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T14" i="18"/>
  <c r="T22" i="18"/>
  <c r="N6" i="18"/>
  <c r="AL30" i="18"/>
  <c r="Z22" i="18"/>
  <c r="Z14" i="18"/>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J40" i="18"/>
  <c r="J16" i="18"/>
  <c r="P16" i="18"/>
  <c r="V8" i="18"/>
  <c r="J8" i="18"/>
  <c r="J24" i="18"/>
  <c r="AH16" i="18"/>
  <c r="AB16" i="18"/>
  <c r="AB40" i="18"/>
  <c r="P32" i="18"/>
  <c r="P40" i="18"/>
  <c r="AH24" i="18"/>
  <c r="AB32" i="18"/>
  <c r="J32" i="18"/>
  <c r="V16" i="18"/>
  <c r="V40" i="18"/>
  <c r="AH32" i="18"/>
  <c r="V24" i="18"/>
  <c r="V32" i="18"/>
  <c r="AH8" i="18"/>
  <c r="AB8" i="18"/>
  <c r="P8" i="18"/>
  <c r="AH40" i="18"/>
  <c r="AB24" i="18"/>
  <c r="P24" i="18"/>
  <c r="AD38" i="18"/>
  <c r="L30" i="18"/>
  <c r="AD30" i="18"/>
  <c r="AJ6" i="18"/>
  <c r="L14" i="18"/>
  <c r="L22" i="18"/>
  <c r="X6" i="18"/>
  <c r="L6" i="18"/>
  <c r="R38" i="18"/>
  <c r="AJ38" i="18"/>
  <c r="L38" i="18"/>
  <c r="AD6" i="18"/>
  <c r="R6" i="18"/>
  <c r="AJ30" i="18"/>
  <c r="R30" i="18"/>
  <c r="AD22" i="18"/>
  <c r="AJ14" i="18"/>
  <c r="AJ22" i="18"/>
  <c r="AD14" i="18"/>
  <c r="X38" i="18"/>
  <c r="X14" i="18"/>
  <c r="R22" i="18"/>
  <c r="X22" i="18"/>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AH34" i="18"/>
  <c r="AH42" i="18"/>
  <c r="AH18" i="18"/>
  <c r="AB10" i="18"/>
  <c r="J26" i="18"/>
  <c r="V18" i="18"/>
  <c r="V42" i="18"/>
  <c r="J42" i="18"/>
  <c r="P10" i="18"/>
  <c r="AB26" i="18"/>
  <c r="J34" i="18"/>
  <c r="J18" i="18"/>
  <c r="AH10" i="18"/>
  <c r="AB34" i="18"/>
  <c r="P26" i="18"/>
  <c r="P34" i="18"/>
  <c r="V34" i="18"/>
  <c r="AH26" i="18"/>
  <c r="J10" i="18"/>
  <c r="P18" i="18"/>
  <c r="AB42" i="18"/>
  <c r="V10" i="18"/>
  <c r="AB18" i="18"/>
  <c r="P42" i="18"/>
  <c r="V26" i="18"/>
  <c r="Z32" i="18"/>
  <c r="N24" i="18"/>
  <c r="AL32" i="18"/>
  <c r="AL40" i="18"/>
  <c r="N8" i="18"/>
  <c r="AF24" i="18"/>
  <c r="Z40" i="18"/>
  <c r="Z16" i="18"/>
  <c r="N32" i="18"/>
  <c r="T32" i="18"/>
  <c r="N40" i="18"/>
  <c r="T8" i="18"/>
  <c r="AF32" i="18"/>
  <c r="AL8" i="18"/>
  <c r="T24" i="18"/>
  <c r="N16" i="18"/>
  <c r="T16" i="18"/>
  <c r="Z24" i="18"/>
  <c r="AF16" i="18"/>
  <c r="T40" i="18"/>
  <c r="AF8" i="18"/>
  <c r="AL24" i="18"/>
  <c r="Z8" i="18"/>
  <c r="AF40" i="18"/>
  <c r="AL16" i="18"/>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6" i="19"/>
  <c r="AH16" i="19"/>
  <c r="P16" i="19"/>
  <c r="V46" i="19"/>
  <c r="J6" i="19"/>
  <c r="AB16" i="19"/>
  <c r="V26" i="19"/>
  <c r="V16" i="19"/>
  <c r="AB6" i="19"/>
  <c r="J26" i="19"/>
  <c r="P6" i="19"/>
  <c r="AH46" i="19"/>
  <c r="P46" i="19"/>
  <c r="AH26" i="19"/>
  <c r="AH36" i="19"/>
  <c r="V36" i="19"/>
  <c r="P36" i="19"/>
  <c r="V6" i="19"/>
  <c r="AH6" i="19"/>
  <c r="AB46" i="19"/>
  <c r="AB26" i="19"/>
  <c r="J16" i="19"/>
  <c r="P26" i="19"/>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J47" i="19"/>
  <c r="V27" i="19"/>
  <c r="AH7" i="19"/>
  <c r="P47" i="19"/>
  <c r="AB27" i="19"/>
  <c r="J17" i="19"/>
  <c r="V47" i="19"/>
  <c r="J37" i="19"/>
  <c r="AB37" i="19"/>
  <c r="J27" i="19"/>
  <c r="V7" i="19"/>
  <c r="AH37" i="19"/>
  <c r="P27" i="19"/>
  <c r="AB7" i="19"/>
  <c r="P17" i="19"/>
  <c r="V17" i="19"/>
  <c r="AH47" i="19"/>
  <c r="P37" i="19"/>
  <c r="AB17" i="19"/>
  <c r="J7" i="19"/>
  <c r="V37" i="19"/>
  <c r="AH17" i="19"/>
  <c r="P7" i="19"/>
  <c r="AH27" i="19"/>
  <c r="AB47"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W37" i="19" l="1"/>
  <c r="AI7" i="19"/>
  <c r="W17" i="19"/>
  <c r="W27" i="19"/>
  <c r="Q47" i="19"/>
  <c r="W7" i="19"/>
  <c r="AI17" i="19"/>
  <c r="K47" i="19"/>
  <c r="AI47" i="19"/>
  <c r="Q27" i="19"/>
  <c r="AC27" i="19"/>
  <c r="AC47" i="19"/>
  <c r="AC37" i="19"/>
  <c r="AI37" i="19"/>
  <c r="AC17" i="19"/>
  <c r="K37" i="19"/>
  <c r="AC7" i="19"/>
  <c r="W47" i="19"/>
  <c r="Q37" i="19"/>
  <c r="AI27" i="19"/>
  <c r="Q7" i="19"/>
  <c r="K27" i="19"/>
  <c r="K17" i="19"/>
  <c r="K7" i="19"/>
  <c r="Q17" i="19"/>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<sst xmlns="http://schemas.openxmlformats.org/spreadsheetml/2006/main" count="435" uniqueCount="287">
  <si>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</si>
  <si>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</si>
  <si>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</si>
  <si>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</si>
  <si>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</si>
  <si>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</si>
  <si>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</si>
  <si>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</si>
  <si>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</si>
  <si>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</si>
  <si>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</si>
  <si>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</si>
  <si>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</si>
  <si>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</si>
  <si>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</si>
  <si>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</si>
  <si>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</si>
  <si>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</si>
  <si>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</si>
  <si>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</si>
  <si>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</si>
  <si>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</si>
  <si>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</si>
  <si>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</si>
  <si>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</si>
  <si>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</si>
  <si>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</si>
  <si>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</si>
  <si>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</si>
  <si>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</si>
  <si>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</si>
  <si>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</si>
  <si>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</si>
  <si>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</si>
  <si>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</si>
  <si>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</si>
  <si>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</si>
  <si>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</si>
  <si>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</si>
  <si>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</si>
  <si>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</si>
  <si>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</si>
  <si>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</si>
  <si>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</si>
  <si>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</si>
  <si>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</si>
  <si>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</si>
  <si>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</si>
  <si>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</si>
  <si>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</si>
  <si>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</si>
  <si>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</si>
  <si>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</si>
  <si>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</si>
  <si>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</si>
  <si>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</si>
  <si>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</si>
  <si>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</si>
  <si>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</si>
  <si>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</si>
  <si>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</si>
  <si>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</si>
  <si>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</si>
  <si>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</si>
  <si>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</si>
  <si>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</si>
  <si>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</si>
  <si>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</si>
  <si>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</si>
  <si>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</si>
  <si>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</si>
  <si>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</si>
  <si>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</si>
  <si>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</si>
  <si>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</si>
  <si>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</si>
  <si>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</si>
  <si>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</si>
  <si>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</si>
  <si>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</si>
  <si>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</si>
  <si>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</si>
  <si>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</si>
  <si>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</si>
  <si>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</si>
  <si>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</si>
  <si>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</si>
  <si>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</si>
  <si>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</si>
  <si>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</si>
  <si>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</si>
  <si>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</si>
  <si>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</si>
  <si>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</si>
  <si>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</si>
  <si>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</si>
  <si>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</si>
  <si>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</si>
  <si>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</si>
  <si>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</si>
  <si>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</si>
  <si>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</si>
  <si>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</si>
  <si>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</si>
  <si>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</si>
  <si>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</si>
  <si>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</si>
  <si>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</si>
  <si>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</si>
  <si>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</si>
  <si>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</si>
  <si>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</si>
  <si>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</si>
  <si>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</si>
  <si>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</si>
  <si>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</si>
  <si>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</si>
  <si>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</si>
  <si>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</si>
  <si>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</si>
  <si>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</si>
  <si>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</si>
  <si>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</si>
  <si>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</si>
  <si>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</si>
  <si>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</si>
  <si>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</si>
  <si>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</si>
  <si>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</si>
  <si>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</si>
  <si>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</si>
  <si>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</si>
  <si>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</si>
  <si>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</si>
  <si>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</si>
  <si>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</si>
  <si>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</si>
  <si>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</si>
  <si>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</si>
  <si>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</si>
  <si>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</si>
  <si>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</si>
  <si>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</si>
  <si>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</si>
  <si>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</si>
  <si>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</si>
  <si>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</si>
  <si>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</si>
  <si>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</si>
  <si>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</si>
  <si>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</si>
  <si>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</si>
  <si>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</si>
  <si>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</si>
  <si>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</si>
  <si>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</si>
  <si>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</si>
  <si>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</si>
  <si>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</si>
  <si>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</si>
  <si>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</si>
  <si>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</si>
  <si>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</si>
  <si>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</si>
  <si>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</si>
  <si>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</si>
  <si>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</si>
  <si>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</si>
  <si>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</si>
  <si>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</si>
  <si>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</si>
  <si>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</si>
  <si>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</si>
  <si>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</si>
  <si>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</si>
  <si>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</si>
  <si>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</si>
  <si>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</si>
  <si>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</si>
  <si>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</si>
  <si>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</si>
  <si>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</si>
  <si>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</si>
  <si>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</si>
  <si>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</si>
  <si>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</si>
  <si>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</si>
  <si>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</si>
  <si>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</si>
  <si>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</si>
  <si>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</si>
  <si>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</si>
  <si>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</si>
  <si>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</si>
  <si>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</si>
  <si>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</si>
  <si>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</si>
  <si>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</si>
  <si>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</si>
  <si>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</si>
  <si>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</si>
  <si>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</si>
  <si>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</si>
  <si>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</si>
  <si>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</si>
  <si>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</si>
  <si>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</si>
  <si>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</si>
  <si>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</si>
  <si>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</si>
  <si>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</si>
  <si>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</si>
  <si>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</si>
  <si>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Escuela Tecnológica
Instituto Técnico Central</t>
  </si>
  <si>
    <t>MAPA Y PLAN DE TRATAMIENTO DE RIESGOS</t>
  </si>
  <si>
    <t>CÓDIGO:   GDC-FO-09</t>
  </si>
  <si>
    <t>PÁGINA:    1 de 1</t>
  </si>
  <si>
    <t>CLASIF. DE CONFIDENCIALIDAD</t>
  </si>
  <si>
    <t>IPB</t>
  </si>
  <si>
    <t>CLASIF. DE INTEGRIDAD</t>
  </si>
  <si>
    <t>A</t>
  </si>
  <si>
    <t>CLASIF. DE DISPONIBILIDAD</t>
  </si>
  <si>
    <t>VERSIÓN:  7</t>
  </si>
  <si>
    <t>VIGENCIA: ENERO 25 DE 2022</t>
  </si>
  <si>
    <t>Seguimiento
1º línea de defensa
(Abril)</t>
  </si>
  <si>
    <t>Seguimiento
2º línea de defensa
(Agosto)</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</si>
  <si>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</si>
  <si>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</si>
  <si>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</si>
  <si>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</si>
  <si>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</si>
  <si>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</si>
  <si>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</si>
  <si>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</si>
  <si>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</si>
  <si>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</si>
  <si>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</si>
  <si>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</si>
  <si>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</si>
  <si>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</si>
  <si>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</si>
  <si>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</si>
  <si>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</si>
  <si>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</si>
  <si>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</si>
  <si>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</si>
  <si>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</si>
  <si>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</si>
  <si>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</si>
  <si>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</si>
  <si>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</si>
  <si>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</si>
  <si>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</si>
  <si>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</si>
  <si>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GESTIÓN FINANCIERA</t>
  </si>
  <si>
    <t>Gestionar, registrar, ejecutar, controlar y soportar el manejo de los recursos financieros de la ETITC mediante el uso de herramientas e instrumentos</t>
  </si>
  <si>
    <t>Inicia con la ejeución de los planes de necesidades y adqisiciones articulado con el plan de acción y finaliza con el con el cierre de la ejecución contable, presupuestal y de tesoreria, contratidas durante la vigencia</t>
  </si>
  <si>
    <t>Participar constantemente en las capacitaciones SIIF</t>
  </si>
  <si>
    <t>Cada uno de los profesionales responsables de las areas de presupuesto, contabilidad y tesoreria.</t>
  </si>
  <si>
    <t>Información en el onedrive de cada uno de los integrantes del área financiera</t>
  </si>
  <si>
    <r>
      <rPr>
        <b/>
        <sz val="14"/>
        <rFont val="Arial Narrow"/>
        <family val="2"/>
      </rPr>
      <t>LIDER DEL PROCESO:</t>
    </r>
    <r>
      <rPr>
        <sz val="14"/>
        <rFont val="Arial Narrow"/>
        <family val="2"/>
      </rPr>
      <t xml:space="preserve"> Ariel Tovar Gómez</t>
    </r>
  </si>
  <si>
    <t>Matriz de control en una unidad compartida.</t>
  </si>
  <si>
    <t>Mantener actualizada la matriz de control</t>
  </si>
  <si>
    <t>*Durante el primer seguimiento el riesgo no se materializó.
*Se evidencia reporte de asistencia a las siguientes capacitaciones: 
*Nuevo proceso pago de nómina a beneficiario final
*Modelo de emisión de facturas electrónicas de venta
*Pago por compensación de retenciones en la fuente
*Reportes consultas y procesos del macroproceso contable
*Gestión de Viáticos</t>
  </si>
  <si>
    <t>Cada miembro del equipo del área financiera cuenta con la información en One Drive</t>
  </si>
  <si>
    <t>Inoportunidad y/o duplicidad en el suministro de Información de las áreas a que remiten los soportes de los pagos.</t>
  </si>
  <si>
    <t>Registro de un mayor o menor valor en el hecho economico de servicios públicos</t>
  </si>
  <si>
    <t>Posibilidad de afectación económica debido al registro de un mayor o menor valor en el hecho economico de servicios públicos por inoportunidad y/o duplicidad en el suministro de Información de las áreas a que remiten los soportes de los pagos.</t>
  </si>
  <si>
    <t>Cada uno de los profesionales responsables de las areas de presupuesto, contabilidad y tesoreria verifica y registra cada vez que llega un recibo en la matriz de control los servicios públicos en la unidad compartida.</t>
  </si>
  <si>
    <t>Desconocimiento de las herramientas y/o actualizaciones presentadas en la plataforma de SIIF Nación, por parte de los funcionarios y/o contratistas acorde a los perfiles requeridos en las transacciones para la ejecución de la cadena financiera</t>
  </si>
  <si>
    <t>Inadecuado proceso de gestión y transmisión de del conocimiento por parte de los responsables de uso de la plataforma SIIF Nación.</t>
  </si>
  <si>
    <t>Listado de asistencia de capacitaciones SIIF.</t>
  </si>
  <si>
    <t>Asistir a capacitaciones sobre el manejo de la plataforma SIIF Nación, por parte de cada uno de los profesionales responsables de las areas de presupuesto, contabilidad y tesoreria.</t>
  </si>
  <si>
    <t>Para el periodo de reporte el riesgo no se materializó.
Las responsables asistieron a las siguientes capacitaciones:
- Capacitación reportes consultas y procesos del macroproceso contable, llevada a cabo el 24 de mayo.
- Gestión viáticos, llevada a cabo el 25 de mayo.</t>
  </si>
  <si>
    <t>Afectar la confidencialidad, integridad y disponibilidad de la información.</t>
  </si>
  <si>
    <t>Ausencia de sincronización de la información en el OneDrive Institucional con ocasión de dificultades de acceso a internet.</t>
  </si>
  <si>
    <t>Posibilidad de pérdida reputacional por afectar la confidencialidad, integridad y disponibilidad de la información, debido a ausencia de sincronización de la información en el OneDrive Institucional con ocasión de dificultades de acceso a internet.</t>
  </si>
  <si>
    <t>Información institucional dispuesta en One Drive.</t>
  </si>
  <si>
    <t>Cada uno de los profesionales responsables de las areas de presupuesto, contabilidad y tesoreria deberan mantener y verificar que la información institucional se encuentre en el onedrive de acuerdo a los lineamientos definidos por el área de seguridad de la información.</t>
  </si>
  <si>
    <t>Para el periodo de reporte, la 2º linea de defensa verifica que cada miembro del equipo del área financiera cuenta con la información en One Drive.</t>
  </si>
  <si>
    <t>*Durante el primer seguimiento el riesgo no se materializó.
*Se evidencia la matríz con 99 registros con fecha de corte al 21 de junio de 2022
*Se realiza la actualización una vez la factura sea radicada, obligada y pagada</t>
  </si>
  <si>
    <t>* Para el periodo de seguimiento el riesgo no se materializó, y se recibieron 19 recibos.
*Se evidencia la matríz con 125 registros con fecha de corte al 12 de agosto de 2022
*Se realiza la actualización una vez la factura sea radicada, obligada y pagada.
Como soporte de lo anterior, se evidencia la matriz de servicios públicos, diligenciada por las áreas de Presupuesto, Contabilidad y Tesorería.</t>
  </si>
  <si>
    <t>Posibilidad de afectación reputacional por desconocimiento de las herramientas y/o actualizaciones presentadas en la plataforma de SIIF Nación, por parte de los funcionarios y/o contratistas acorde a los perfiles requeridos en las transacciones para la ejecución de la cadena financiera por un inadecuado proceso de gestión y transmisión del conocimiento por parte de los responsables de uso de la plataforma SIIF Nación.</t>
  </si>
  <si>
    <t>Fecha de actualización 10/11/2022</t>
  </si>
  <si>
    <t>Se cuenta con la matriz de seguimientos a las facturas de servicios públicos, instrumento que contiene; el número del registro, valor, numero de cuenta y dirección a la que corresponde, la cual se encuentra compartida por el One Drive, con los integrantes del equipo de trabajo,  el cual desde la fecha de seguimiento efectuado por la segunda línea de defensa cuenta con 42 registros, observando que, una vez se recibe el soporte de factura, Contabilidad realiza la obligación, seguidamente en tesorería se realiza la orden de pago y realiza la operación de la cual queda el soporte de la transacción realizada, en archivo físico, actividades que contribuyen con el control del riesgo y previenen su materialización.</t>
  </si>
  <si>
    <t>A partir del seguimiento efectuado por la segunda línea de defensa y a la fecha de este seguimiento, no se recibieron convocatorias a capacitación por parte del Ministerio de Hacienda en el aplicativo SIIF Nación, por lo que no fue posible evidenciar capacitaciones realizadas en el periodo comprendido del 13 de agosto al 10 de noviembre de 2022. sin embargo, se observa que el riesgo se encuentra controlado.</t>
  </si>
  <si>
    <t>Mediante este seguimiento, se evidencio que las profesionales de Presupuesto, Contabilidad y Tesorería, cuentan con los documentos generados y manejados por el área, se encuentran debidamente guardados en el one drive, acción que contribuye  con el control del riesgo identificado y previene su materialización.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</si>
</sst>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7"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0">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383">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Fill="1" applyAlignment="1">
      <alignment vertical="center"/>
    </xf>
    <xf numFmtId="0" fontId="28" fillId="0" borderId="0" xfId="0" applyFont="1" applyFill="1"/>
    <xf numFmtId="0" fontId="26" fillId="0" borderId="0" xfId="0" applyFont="1"/>
    <xf numFmtId="0" fontId="0" fillId="0" borderId="0" xfId="0" pivotButton="1"/>
    <xf numFmtId="0" fontId="12" fillId="0" borderId="0" xfId="0" applyFont="1" applyBorder="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applyProtection="1"/>
    <xf numFmtId="0" fontId="48" fillId="3" borderId="40" xfId="2" applyFont="1" applyFill="1" applyBorder="1" applyProtection="1"/>
    <xf numFmtId="0" fontId="48" fillId="3" borderId="41" xfId="2" applyFont="1" applyFill="1" applyBorder="1" applyProtection="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applyProtection="1"/>
    <xf numFmtId="0" fontId="53" fillId="3" borderId="0" xfId="0" applyFont="1" applyFill="1" applyBorder="1" applyAlignment="1" applyProtection="1">
      <alignment horizontal="left" vertical="center" wrapText="1"/>
    </xf>
    <xf numFmtId="0" fontId="54" fillId="3" borderId="0" xfId="0" applyFont="1" applyFill="1" applyBorder="1" applyAlignment="1" applyProtection="1">
      <alignment horizontal="left" vertical="top" wrapText="1"/>
    </xf>
    <xf numFmtId="0" fontId="48" fillId="3" borderId="0" xfId="2" applyFont="1" applyFill="1" applyBorder="1" applyProtection="1"/>
    <xf numFmtId="0" fontId="48" fillId="3" borderId="8" xfId="2" applyFont="1" applyFill="1" applyBorder="1" applyProtection="1"/>
    <xf numFmtId="0" fontId="48" fillId="3" borderId="9" xfId="2" applyFont="1" applyFill="1" applyBorder="1" applyProtection="1"/>
    <xf numFmtId="0" fontId="48" fillId="3" borderId="11" xfId="2" applyFont="1" applyFill="1" applyBorder="1" applyProtection="1"/>
    <xf numFmtId="0" fontId="48" fillId="3" borderId="10" xfId="2" applyFont="1" applyFill="1" applyBorder="1" applyProtection="1"/>
    <xf numFmtId="0" fontId="52" fillId="3" borderId="0" xfId="2" applyFont="1" applyFill="1" applyBorder="1" applyAlignment="1" applyProtection="1">
      <alignment horizontal="left" vertical="center" wrapText="1"/>
    </xf>
    <xf numFmtId="0" fontId="48" fillId="3" borderId="0" xfId="2" applyFont="1" applyFill="1" applyBorder="1" applyAlignment="1" applyProtection="1">
      <alignment horizontal="left" vertical="center" wrapText="1"/>
    </xf>
    <xf numFmtId="0" fontId="48" fillId="3" borderId="0" xfId="2" quotePrefix="1" applyFont="1" applyFill="1" applyBorder="1" applyAlignment="1" applyProtection="1">
      <alignment horizontal="left" vertical="center" wrapText="1"/>
    </xf>
    <xf numFmtId="0" fontId="48" fillId="3" borderId="8" xfId="2" applyFont="1" applyFill="1" applyBorder="1" applyAlignment="1" applyProtection="1"/>
    <xf numFmtId="0" fontId="50" fillId="3" borderId="7" xfId="2" quotePrefix="1" applyFont="1" applyFill="1" applyBorder="1" applyAlignment="1" applyProtection="1">
      <alignment horizontal="left" vertical="top" wrapText="1"/>
    </xf>
    <xf numFmtId="0" fontId="51" fillId="3" borderId="0" xfId="2" quotePrefix="1" applyFont="1" applyFill="1" applyBorder="1" applyAlignment="1" applyProtection="1">
      <alignment horizontal="left" vertical="top" wrapText="1"/>
    </xf>
    <xf numFmtId="0" fontId="51" fillId="3" borderId="8" xfId="2" quotePrefix="1" applyFont="1" applyFill="1" applyBorder="1" applyAlignment="1" applyProtection="1">
      <alignment horizontal="left" vertical="top" wrapText="1"/>
    </xf>
    <xf numFmtId="0" fontId="1" fillId="0" borderId="3" xfId="0" applyFont="1" applyBorder="1" applyAlignment="1">
      <alignment horizontal="center" vertical="center"/>
    </xf>
    <xf numFmtId="0" fontId="1" fillId="0" borderId="21" xfId="0" applyFont="1" applyBorder="1" applyAlignment="1" applyProtection="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6" fillId="0" borderId="21" xfId="0" applyFont="1" applyBorder="1" applyAlignment="1" applyProtection="1">
      <alignment horizontal="justify" vertical="top" wrapText="1"/>
      <protection locked="0"/>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61" fillId="7" borderId="21" xfId="0" applyFont="1" applyFill="1" applyBorder="1" applyAlignment="1">
      <alignment horizontal="center" vertical="center" textRotation="9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Border="1" applyAlignment="1">
      <alignment horizontal="center" vertical="center" wrapText="1"/>
    </xf>
    <xf numFmtId="0" fontId="46" fillId="0" borderId="0" xfId="0" applyFont="1" applyBorder="1" applyAlignment="1">
      <alignment vertical="center" wrapText="1"/>
    </xf>
    <xf numFmtId="0" fontId="46" fillId="0" borderId="0" xfId="0" applyFont="1" applyBorder="1" applyAlignment="1">
      <alignment horizontal="center" vertical="center" wrapText="1"/>
    </xf>
    <xf numFmtId="0" fontId="46" fillId="0" borderId="0" xfId="0" applyFont="1" applyBorder="1" applyAlignment="1">
      <alignment horizontal="left" vertical="center" wrapText="1"/>
    </xf>
    <xf numFmtId="0" fontId="1" fillId="0" borderId="0" xfId="0" applyFont="1" applyBorder="1"/>
    <xf numFmtId="0" fontId="63" fillId="0" borderId="0" xfId="0" applyFont="1" applyBorder="1" applyAlignment="1">
      <alignment horizontal="center"/>
    </xf>
    <xf numFmtId="0" fontId="66" fillId="0" borderId="0" xfId="0" applyFont="1" applyBorder="1" applyAlignment="1">
      <alignment horizontal="center" vertical="center" wrapText="1"/>
    </xf>
    <xf numFmtId="0" fontId="0" fillId="0" borderId="0" xfId="0" applyFont="1" applyBorder="1" applyAlignment="1">
      <alignment wrapText="1"/>
    </xf>
    <xf numFmtId="0" fontId="0" fillId="0" borderId="0" xfId="0" applyFont="1" applyBorder="1" applyAlignment="1">
      <alignment vertical="center"/>
    </xf>
    <xf numFmtId="0" fontId="0" fillId="0" borderId="0" xfId="0" applyFont="1" applyBorder="1"/>
    <xf numFmtId="0" fontId="66" fillId="0" borderId="0" xfId="0" applyFont="1" applyBorder="1" applyAlignment="1">
      <alignment vertical="center" wrapText="1"/>
    </xf>
    <xf numFmtId="0" fontId="66" fillId="0" borderId="69" xfId="0" applyFont="1" applyBorder="1" applyAlignment="1">
      <alignment horizontal="center" vertical="center" wrapText="1"/>
    </xf>
    <xf numFmtId="0" fontId="65" fillId="0" borderId="69" xfId="0" applyFont="1" applyBorder="1" applyAlignment="1">
      <alignment vertical="center" wrapText="1"/>
    </xf>
    <xf numFmtId="9" fontId="1" fillId="0" borderId="21" xfId="0" applyNumberFormat="1" applyFont="1" applyBorder="1" applyAlignment="1" applyProtection="1">
      <alignment horizontal="center" vertical="top" wrapText="1"/>
      <protection hidden="1"/>
    </xf>
    <xf numFmtId="0" fontId="1" fillId="0" borderId="21" xfId="0" applyFont="1" applyBorder="1" applyAlignment="1" applyProtection="1">
      <alignment horizontal="center" vertical="top" wrapText="1"/>
      <protection locked="0"/>
    </xf>
    <xf numFmtId="0" fontId="4" fillId="0" borderId="21" xfId="0" applyFont="1" applyBorder="1" applyAlignment="1" applyProtection="1">
      <alignment horizontal="center" vertical="top" textRotation="90" wrapText="1"/>
      <protection hidden="1"/>
    </xf>
    <xf numFmtId="0" fontId="1" fillId="0" borderId="21" xfId="0" applyFont="1" applyBorder="1" applyAlignment="1" applyProtection="1">
      <alignment horizontal="center" vertical="center" wrapText="1"/>
    </xf>
    <xf numFmtId="0" fontId="1" fillId="0" borderId="2" xfId="0" applyFont="1" applyBorder="1" applyAlignment="1">
      <alignment horizontal="center" vertical="center" wrapText="1"/>
    </xf>
    <xf numFmtId="0" fontId="0" fillId="0" borderId="0" xfId="0" applyAlignment="1">
      <alignment wrapText="1"/>
    </xf>
    <xf numFmtId="0" fontId="1" fillId="0" borderId="0" xfId="0" applyFont="1" applyAlignment="1">
      <alignment horizontal="center" vertical="center" wrapText="1"/>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1" fillId="0" borderId="21" xfId="0" applyFont="1" applyBorder="1" applyAlignment="1">
      <alignment horizontal="center" vertical="center"/>
    </xf>
    <xf numFmtId="0" fontId="6" fillId="0" borderId="21" xfId="0" applyFont="1" applyBorder="1" applyAlignment="1" applyProtection="1">
      <alignment horizontal="justify" vertical="center" wrapText="1"/>
      <protection locked="0"/>
    </xf>
    <xf numFmtId="0" fontId="6" fillId="0" borderId="21" xfId="0" applyFont="1" applyFill="1" applyBorder="1" applyAlignment="1" applyProtection="1">
      <alignment horizontal="justify" vertical="center" wrapText="1"/>
      <protection locked="0"/>
    </xf>
    <xf numFmtId="0" fontId="1" fillId="0" borderId="21" xfId="0" applyFont="1" applyBorder="1" applyAlignment="1" applyProtection="1">
      <alignment horizontal="center" vertical="center"/>
      <protection hidden="1"/>
    </xf>
    <xf numFmtId="0" fontId="1" fillId="0" borderId="21" xfId="0" applyFont="1" applyFill="1" applyBorder="1" applyAlignment="1" applyProtection="1">
      <alignment horizontal="center" vertical="center" wrapText="1"/>
      <protection locked="0"/>
    </xf>
    <xf numFmtId="0" fontId="2"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left" vertical="center" wrapText="1"/>
      <protection locked="0"/>
    </xf>
    <xf numFmtId="0" fontId="1" fillId="0" borderId="21" xfId="0" quotePrefix="1" applyFont="1" applyBorder="1" applyAlignment="1" applyProtection="1">
      <alignment horizontal="center" vertical="center" wrapText="1"/>
      <protection locked="0"/>
    </xf>
    <xf numFmtId="0" fontId="0" fillId="0" borderId="0" xfId="0" applyAlignment="1">
      <alignment vertical="center"/>
    </xf>
    <xf numFmtId="0" fontId="2" fillId="0" borderId="21" xfId="0" applyFont="1" applyBorder="1" applyAlignment="1" applyProtection="1">
      <alignment horizontal="left" vertical="center" wrapText="1"/>
      <protection locked="0"/>
    </xf>
    <xf numFmtId="0" fontId="2" fillId="0" borderId="21" xfId="0" applyFont="1" applyBorder="1" applyAlignment="1" applyProtection="1">
      <alignment horizontal="left" vertical="top" wrapText="1"/>
      <protection locked="0"/>
    </xf>
    <xf numFmtId="0" fontId="49" fillId="14" borderId="36" xfId="2" applyFont="1" applyFill="1" applyBorder="1" applyAlignment="1" applyProtection="1">
      <alignment horizontal="center" vertical="center" wrapText="1"/>
    </xf>
    <xf numFmtId="0" fontId="49" fillId="14" borderId="37" xfId="2" applyFont="1" applyFill="1" applyBorder="1" applyAlignment="1" applyProtection="1">
      <alignment horizontal="center" vertical="center" wrapText="1"/>
    </xf>
    <xf numFmtId="0" fontId="49" fillId="14" borderId="38" xfId="2" applyFont="1" applyFill="1" applyBorder="1" applyAlignment="1" applyProtection="1">
      <alignment horizontal="center" vertical="center" wrapText="1"/>
    </xf>
    <xf numFmtId="0" fontId="48" fillId="0" borderId="7" xfId="2" quotePrefix="1" applyFont="1" applyBorder="1" applyAlignment="1" applyProtection="1">
      <alignment horizontal="left" vertical="center" wrapText="1"/>
    </xf>
    <xf numFmtId="0" fontId="48" fillId="0" borderId="0" xfId="2" quotePrefix="1" applyFont="1" applyBorder="1" applyAlignment="1" applyProtection="1">
      <alignment horizontal="left" vertical="center" wrapText="1"/>
    </xf>
    <xf numFmtId="0" fontId="48" fillId="0" borderId="8" xfId="2" quotePrefix="1" applyFont="1" applyBorder="1" applyAlignment="1" applyProtection="1">
      <alignment horizontal="left" vertical="center" wrapText="1"/>
    </xf>
    <xf numFmtId="0" fontId="48" fillId="0" borderId="56" xfId="2" quotePrefix="1" applyFont="1" applyBorder="1" applyAlignment="1" applyProtection="1">
      <alignment horizontal="left" vertical="center" wrapText="1"/>
    </xf>
    <xf numFmtId="0" fontId="48" fillId="0" borderId="57" xfId="2" quotePrefix="1" applyFont="1" applyBorder="1" applyAlignment="1" applyProtection="1">
      <alignment horizontal="left" vertical="center" wrapText="1"/>
    </xf>
    <xf numFmtId="0" fontId="48" fillId="0" borderId="58" xfId="2" quotePrefix="1" applyFont="1" applyBorder="1" applyAlignment="1" applyProtection="1">
      <alignment horizontal="left" vertical="center" wrapText="1"/>
    </xf>
    <xf numFmtId="0" fontId="50" fillId="3" borderId="39" xfId="2" quotePrefix="1" applyFont="1" applyFill="1" applyBorder="1" applyAlignment="1" applyProtection="1">
      <alignment horizontal="left" vertical="top" wrapText="1"/>
    </xf>
    <xf numFmtId="0" fontId="51" fillId="3" borderId="40" xfId="2" quotePrefix="1" applyFont="1" applyFill="1" applyBorder="1" applyAlignment="1" applyProtection="1">
      <alignment horizontal="left" vertical="top" wrapText="1"/>
    </xf>
    <xf numFmtId="0" fontId="51" fillId="3" borderId="41" xfId="2" quotePrefix="1" applyFont="1" applyFill="1" applyBorder="1" applyAlignment="1" applyProtection="1">
      <alignment horizontal="left" vertical="top" wrapText="1"/>
    </xf>
    <xf numFmtId="0" fontId="48" fillId="0" borderId="7" xfId="2" quotePrefix="1" applyFont="1" applyBorder="1" applyAlignment="1" applyProtection="1">
      <alignment horizontal="left" vertical="top" wrapText="1"/>
    </xf>
    <xf numFmtId="0" fontId="48" fillId="0" borderId="0" xfId="2" quotePrefix="1" applyFont="1" applyBorder="1" applyAlignment="1" applyProtection="1">
      <alignment horizontal="left" vertical="top" wrapText="1"/>
    </xf>
    <xf numFmtId="0" fontId="48" fillId="0" borderId="8" xfId="2" quotePrefix="1" applyFont="1" applyBorder="1" applyAlignment="1" applyProtection="1">
      <alignment horizontal="left" vertical="top" wrapText="1"/>
    </xf>
    <xf numFmtId="0" fontId="53" fillId="14" borderId="42" xfId="3" applyFont="1" applyFill="1" applyBorder="1" applyAlignment="1" applyProtection="1">
      <alignment horizontal="center" vertical="center" wrapText="1"/>
    </xf>
    <xf numFmtId="0" fontId="53" fillId="14" borderId="43" xfId="3" applyFont="1" applyFill="1" applyBorder="1" applyAlignment="1" applyProtection="1">
      <alignment horizontal="center" vertical="center" wrapText="1"/>
    </xf>
    <xf numFmtId="0" fontId="53" fillId="14" borderId="44" xfId="2" applyFont="1" applyFill="1" applyBorder="1" applyAlignment="1" applyProtection="1">
      <alignment horizontal="center" vertical="center"/>
    </xf>
    <xf numFmtId="0" fontId="53" fillId="14" borderId="45" xfId="2" applyFont="1" applyFill="1" applyBorder="1" applyAlignment="1" applyProtection="1">
      <alignment horizontal="center" vertical="center"/>
    </xf>
    <xf numFmtId="0" fontId="2" fillId="3" borderId="56" xfId="2" quotePrefix="1" applyFont="1" applyFill="1" applyBorder="1" applyAlignment="1" applyProtection="1">
      <alignment horizontal="justify" vertical="center" wrapText="1"/>
    </xf>
    <xf numFmtId="0" fontId="2" fillId="3" borderId="57" xfId="2" quotePrefix="1" applyFont="1" applyFill="1" applyBorder="1" applyAlignment="1" applyProtection="1">
      <alignment horizontal="justify" vertical="center" wrapText="1"/>
    </xf>
    <xf numFmtId="0" fontId="2" fillId="3" borderId="58" xfId="2" quotePrefix="1" applyFont="1" applyFill="1" applyBorder="1" applyAlignment="1" applyProtection="1">
      <alignment horizontal="justify" vertical="center" wrapText="1"/>
    </xf>
    <xf numFmtId="0" fontId="53" fillId="3" borderId="46" xfId="3" applyFont="1" applyFill="1" applyBorder="1" applyAlignment="1" applyProtection="1">
      <alignment horizontal="left" vertical="top" wrapText="1" readingOrder="1"/>
    </xf>
    <xf numFmtId="0" fontId="53" fillId="3" borderId="47" xfId="3" applyFont="1" applyFill="1" applyBorder="1" applyAlignment="1" applyProtection="1">
      <alignment horizontal="left" vertical="top" wrapText="1" readingOrder="1"/>
    </xf>
    <xf numFmtId="0" fontId="54" fillId="3" borderId="48" xfId="2" applyFont="1" applyFill="1" applyBorder="1" applyAlignment="1" applyProtection="1">
      <alignment horizontal="justify" vertical="center" wrapText="1"/>
    </xf>
    <xf numFmtId="0" fontId="54" fillId="3" borderId="49" xfId="2" applyFont="1" applyFill="1" applyBorder="1" applyAlignment="1" applyProtection="1">
      <alignment horizontal="justify" vertical="center" wrapText="1"/>
    </xf>
    <xf numFmtId="0" fontId="53" fillId="3" borderId="50" xfId="0" applyFont="1" applyFill="1" applyBorder="1" applyAlignment="1" applyProtection="1">
      <alignment horizontal="left" vertical="center" wrapText="1"/>
    </xf>
    <xf numFmtId="0" fontId="53" fillId="3" borderId="51" xfId="0" applyFont="1" applyFill="1" applyBorder="1" applyAlignment="1" applyProtection="1">
      <alignment horizontal="left" vertical="center" wrapText="1"/>
    </xf>
    <xf numFmtId="0" fontId="54" fillId="3" borderId="52" xfId="2" applyFont="1" applyFill="1" applyBorder="1" applyAlignment="1" applyProtection="1">
      <alignment horizontal="justify" vertical="center" wrapText="1"/>
    </xf>
    <xf numFmtId="0" fontId="54" fillId="3" borderId="53" xfId="2" applyFont="1" applyFill="1" applyBorder="1" applyAlignment="1" applyProtection="1">
      <alignment horizontal="justify" vertical="center" wrapText="1"/>
    </xf>
    <xf numFmtId="0" fontId="48" fillId="3" borderId="7" xfId="2" applyFont="1" applyFill="1" applyBorder="1" applyAlignment="1" applyProtection="1">
      <alignment horizontal="left" vertical="top" wrapText="1"/>
    </xf>
    <xf numFmtId="0" fontId="48" fillId="3" borderId="0" xfId="2" applyFont="1" applyFill="1" applyBorder="1" applyAlignment="1" applyProtection="1">
      <alignment horizontal="left" vertical="top" wrapText="1"/>
    </xf>
    <xf numFmtId="0" fontId="48" fillId="3" borderId="8" xfId="2" applyFont="1" applyFill="1" applyBorder="1" applyAlignment="1" applyProtection="1">
      <alignment horizontal="left" vertical="top" wrapText="1"/>
    </xf>
    <xf numFmtId="0" fontId="53" fillId="3" borderId="59" xfId="0" applyFont="1" applyFill="1" applyBorder="1" applyAlignment="1" applyProtection="1">
      <alignment horizontal="left" vertical="center" wrapText="1"/>
    </xf>
    <xf numFmtId="0" fontId="53" fillId="3" borderId="60" xfId="0" applyFont="1" applyFill="1" applyBorder="1" applyAlignment="1" applyProtection="1">
      <alignment horizontal="left" vertical="center" wrapText="1"/>
    </xf>
    <xf numFmtId="0" fontId="53" fillId="3" borderId="61" xfId="0" applyFont="1" applyFill="1" applyBorder="1" applyAlignment="1" applyProtection="1">
      <alignment horizontal="left" vertical="center" wrapText="1"/>
    </xf>
    <xf numFmtId="0" fontId="53" fillId="3" borderId="62" xfId="0" applyFont="1" applyFill="1" applyBorder="1" applyAlignment="1" applyProtection="1">
      <alignment horizontal="left" vertical="center" wrapText="1"/>
    </xf>
    <xf numFmtId="0" fontId="54" fillId="3" borderId="54" xfId="0" applyFont="1" applyFill="1" applyBorder="1" applyAlignment="1" applyProtection="1">
      <alignment horizontal="justify" vertical="center" wrapText="1"/>
    </xf>
    <xf numFmtId="0" fontId="54" fillId="3" borderId="55" xfId="0" applyFont="1" applyFill="1" applyBorder="1" applyAlignment="1" applyProtection="1">
      <alignment horizontal="justify" vertical="center" wrapText="1"/>
    </xf>
    <xf numFmtId="0" fontId="57" fillId="0" borderId="21" xfId="0" applyFont="1" applyBorder="1" applyAlignment="1">
      <alignment horizontal="left" vertical="center"/>
    </xf>
    <xf numFmtId="0" fontId="61" fillId="7" borderId="21" xfId="0" applyFont="1" applyFill="1" applyBorder="1" applyAlignment="1">
      <alignment horizontal="center" vertical="center" wrapText="1"/>
    </xf>
    <xf numFmtId="0" fontId="62" fillId="0" borderId="67" xfId="0" applyFont="1" applyFill="1" applyBorder="1" applyAlignment="1">
      <alignment horizontal="left" vertical="center" wrapText="1"/>
    </xf>
    <xf numFmtId="0" fontId="62" fillId="0" borderId="66" xfId="0" applyFont="1" applyFill="1" applyBorder="1" applyAlignment="1">
      <alignment horizontal="left" vertical="center"/>
    </xf>
    <xf numFmtId="0" fontId="62" fillId="0" borderId="68" xfId="0" applyFont="1" applyFill="1" applyBorder="1" applyAlignment="1">
      <alignment horizontal="left" vertical="center"/>
    </xf>
    <xf numFmtId="0" fontId="62" fillId="0" borderId="67" xfId="0" applyFont="1" applyFill="1" applyBorder="1" applyAlignment="1">
      <alignment horizontal="left" vertical="center"/>
    </xf>
    <xf numFmtId="0" fontId="61" fillId="7" borderId="21" xfId="0" applyFont="1" applyFill="1" applyBorder="1" applyAlignment="1">
      <alignment horizontal="center" vertical="center" textRotation="90" wrapText="1"/>
    </xf>
    <xf numFmtId="0" fontId="59" fillId="0" borderId="21" xfId="0" applyFont="1" applyBorder="1" applyAlignment="1" applyProtection="1">
      <alignment horizontal="center" wrapText="1"/>
      <protection locked="0"/>
    </xf>
    <xf numFmtId="0" fontId="61" fillId="7" borderId="21" xfId="0" applyFont="1" applyFill="1" applyBorder="1" applyAlignment="1">
      <alignment horizontal="center" vertical="center"/>
    </xf>
    <xf numFmtId="0" fontId="61" fillId="7" borderId="22" xfId="0" applyFont="1" applyFill="1" applyBorder="1" applyAlignment="1">
      <alignment horizontal="center" vertical="center"/>
    </xf>
    <xf numFmtId="0" fontId="61" fillId="7" borderId="21" xfId="0" applyFont="1" applyFill="1" applyBorder="1" applyAlignment="1">
      <alignment horizontal="center" vertical="center" textRotation="90"/>
    </xf>
    <xf numFmtId="0" fontId="58" fillId="0" borderId="21" xfId="0" applyFont="1" applyBorder="1" applyAlignment="1" applyProtection="1">
      <alignment horizontal="center" vertical="center"/>
      <protection locked="0"/>
    </xf>
    <xf numFmtId="0" fontId="1" fillId="0" borderId="2" xfId="0" applyFont="1" applyBorder="1" applyAlignment="1">
      <alignment horizontal="left" vertical="center" wrapText="1"/>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64" fillId="0" borderId="21" xfId="0" applyFont="1" applyBorder="1" applyAlignment="1">
      <alignment horizontal="left" vertical="center" wrapText="1"/>
    </xf>
    <xf numFmtId="0" fontId="65" fillId="0" borderId="69" xfId="0" applyFont="1" applyBorder="1" applyAlignment="1">
      <alignment horizontal="center" vertical="center" wrapText="1"/>
    </xf>
    <xf numFmtId="0" fontId="66" fillId="0" borderId="69" xfId="0" applyFont="1" applyBorder="1" applyAlignment="1">
      <alignment horizontal="center" vertical="center" wrapText="1"/>
    </xf>
    <xf numFmtId="0" fontId="49" fillId="0" borderId="67" xfId="0" applyFont="1" applyBorder="1" applyAlignment="1">
      <alignment horizontal="left" vertical="center" wrapText="1"/>
    </xf>
    <xf numFmtId="0" fontId="49" fillId="0" borderId="66" xfId="0" applyFont="1" applyBorder="1" applyAlignment="1">
      <alignment horizontal="left" vertical="center" wrapText="1"/>
    </xf>
    <xf numFmtId="0" fontId="49" fillId="0" borderId="68" xfId="0" applyFont="1" applyBorder="1" applyAlignment="1">
      <alignment horizontal="left" vertical="center" wrapText="1"/>
    </xf>
    <xf numFmtId="0" fontId="61" fillId="7" borderId="63" xfId="0" applyFont="1" applyFill="1" applyBorder="1" applyAlignment="1">
      <alignment horizontal="center" vertical="center"/>
    </xf>
    <xf numFmtId="0" fontId="61" fillId="7" borderId="57" xfId="0" applyFont="1" applyFill="1" applyBorder="1" applyAlignment="1">
      <alignment horizontal="center" vertical="center"/>
    </xf>
    <xf numFmtId="0" fontId="60" fillId="7" borderId="67" xfId="0" applyFont="1" applyFill="1" applyBorder="1" applyAlignment="1">
      <alignment horizontal="center" vertical="center"/>
    </xf>
    <xf numFmtId="0" fontId="60" fillId="7" borderId="68" xfId="0" applyFont="1" applyFill="1" applyBorder="1" applyAlignment="1">
      <alignment horizontal="center" vertical="center"/>
    </xf>
    <xf numFmtId="0" fontId="25"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5"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17" fillId="0" borderId="0" xfId="0" applyFont="1" applyBorder="1" applyAlignment="1">
      <alignment horizontal="center" vertical="center"/>
    </xf>
    <xf numFmtId="0" fontId="17" fillId="0" borderId="12"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Border="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7" xfId="0" applyFont="1" applyBorder="1" applyAlignment="1">
      <alignment horizontal="center" vertical="center" wrapText="1"/>
    </xf>
    <xf numFmtId="0" fontId="42" fillId="0" borderId="0" xfId="0" applyFont="1" applyBorder="1" applyAlignment="1">
      <alignment horizontal="center" vertical="center"/>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Border="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Border="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Border="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Border="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765661</xdr:colOff>
      <xdr:row>0</xdr:row>
      <xdr:rowOff>44532</xdr:rowOff>
    </xdr:from>
    <xdr:to>
      <xdr:col>2</xdr:col>
      <xdr:colOff>752279</xdr:colOff>
      <xdr:row>1</xdr:row>
      <xdr:rowOff>311892</xdr:rowOff>
    </xdr:to>
    <xdr:pic>
      <xdr:nvPicPr>
        <xdr:cNvPr id="2" name="Imagen 1">
          <a:extLst>
            <a:ext uri="{FF2B5EF4-FFF2-40B4-BE49-F238E27FC236}">
              <a16:creationId xmlns:a16="http://schemas.microsoft.com/office/drawing/2014/main" id="{984BFBA8-C276-4663-946C-ED9384D7E96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81347" y="44532"/>
          <a:ext cx="813932" cy="75721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DAVD/Downloads/mapaderiesgofinanciera%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0" zoomScale="130" zoomScaleNormal="130" workbookViewId="0">
      <selection activeCell="C25" sqref="C25:D25"/>
    </sheetView>
  </sheetViews>
  <sheetFormatPr baseColWidth="10" defaultColWidth="11.42578125" defaultRowHeight="15" x14ac:dyDescent="0.25"/>
  <cols>
    <col min="1" max="1" width="2.7109375" style="76" customWidth="1"/>
    <col min="2" max="3" width="24.7109375" style="76" customWidth="1"/>
    <col min="4" max="4" width="16" style="76" customWidth="1"/>
    <col min="5" max="5" width="24.7109375" style="76" customWidth="1"/>
    <col min="6" max="6" width="27.7109375" style="76" customWidth="1"/>
    <col min="7" max="8" width="24.7109375" style="76" customWidth="1"/>
    <col min="9" max="16384" width="11.42578125" style="76"/>
  </cols>
  <sheetData>
    <row r="1" spans="2:8" ht="15.75" thickBot="1" x14ac:dyDescent="0.3"/>
    <row r="2" spans="2:8" ht="18" x14ac:dyDescent="0.25">
      <c r="B2" s="167" t="s">
        <v>163</v>
      </c>
      <c r="C2" s="168"/>
      <c r="D2" s="168"/>
      <c r="E2" s="168"/>
      <c r="F2" s="168"/>
      <c r="G2" s="168"/>
      <c r="H2" s="169"/>
    </row>
    <row r="3" spans="2:8" x14ac:dyDescent="0.25">
      <c r="B3" s="77"/>
      <c r="C3" s="78"/>
      <c r="D3" s="78"/>
      <c r="E3" s="78"/>
      <c r="F3" s="78"/>
      <c r="G3" s="78"/>
      <c r="H3" s="79"/>
    </row>
    <row r="4" spans="2:8" ht="63" customHeight="1" x14ac:dyDescent="0.25">
      <c r="B4" s="170" t="s">
        <v>206</v>
      </c>
      <c r="C4" s="171"/>
      <c r="D4" s="171"/>
      <c r="E4" s="171"/>
      <c r="F4" s="171"/>
      <c r="G4" s="171"/>
      <c r="H4" s="172"/>
    </row>
    <row r="5" spans="2:8" ht="63" customHeight="1" x14ac:dyDescent="0.25">
      <c r="B5" s="173"/>
      <c r="C5" s="174"/>
      <c r="D5" s="174"/>
      <c r="E5" s="174"/>
      <c r="F5" s="174"/>
      <c r="G5" s="174"/>
      <c r="H5" s="175"/>
    </row>
    <row r="6" spans="2:8" ht="16.5" x14ac:dyDescent="0.25">
      <c r="B6" s="176" t="s">
        <v>161</v>
      </c>
      <c r="C6" s="177"/>
      <c r="D6" s="177"/>
      <c r="E6" s="177"/>
      <c r="F6" s="177"/>
      <c r="G6" s="177"/>
      <c r="H6" s="178"/>
    </row>
    <row r="7" spans="2:8" ht="95.25" customHeight="1" x14ac:dyDescent="0.25">
      <c r="B7" s="186" t="s">
        <v>166</v>
      </c>
      <c r="C7" s="187"/>
      <c r="D7" s="187"/>
      <c r="E7" s="187"/>
      <c r="F7" s="187"/>
      <c r="G7" s="187"/>
      <c r="H7" s="188"/>
    </row>
    <row r="8" spans="2:8" ht="16.5" x14ac:dyDescent="0.25">
      <c r="B8" s="114"/>
      <c r="C8" s="115"/>
      <c r="D8" s="115"/>
      <c r="E8" s="115"/>
      <c r="F8" s="115"/>
      <c r="G8" s="115"/>
      <c r="H8" s="116"/>
    </row>
    <row r="9" spans="2:8" ht="16.5" customHeight="1" x14ac:dyDescent="0.25">
      <c r="B9" s="179" t="s">
        <v>199</v>
      </c>
      <c r="C9" s="180"/>
      <c r="D9" s="180"/>
      <c r="E9" s="180"/>
      <c r="F9" s="180"/>
      <c r="G9" s="180"/>
      <c r="H9" s="181"/>
    </row>
    <row r="10" spans="2:8" ht="44.25" customHeight="1" x14ac:dyDescent="0.25">
      <c r="B10" s="179"/>
      <c r="C10" s="180"/>
      <c r="D10" s="180"/>
      <c r="E10" s="180"/>
      <c r="F10" s="180"/>
      <c r="G10" s="180"/>
      <c r="H10" s="181"/>
    </row>
    <row r="11" spans="2:8" ht="15.75" thickBot="1" x14ac:dyDescent="0.3">
      <c r="B11" s="102"/>
      <c r="C11" s="105"/>
      <c r="D11" s="110"/>
      <c r="E11" s="111"/>
      <c r="F11" s="111"/>
      <c r="G11" s="112"/>
      <c r="H11" s="113"/>
    </row>
    <row r="12" spans="2:8" ht="15.75" thickTop="1" x14ac:dyDescent="0.25">
      <c r="B12" s="102"/>
      <c r="C12" s="182" t="s">
        <v>162</v>
      </c>
      <c r="D12" s="183"/>
      <c r="E12" s="184" t="s">
        <v>200</v>
      </c>
      <c r="F12" s="185"/>
      <c r="G12" s="105"/>
      <c r="H12" s="106"/>
    </row>
    <row r="13" spans="2:8" ht="35.25" customHeight="1" x14ac:dyDescent="0.25">
      <c r="B13" s="102"/>
      <c r="C13" s="189" t="s">
        <v>193</v>
      </c>
      <c r="D13" s="190"/>
      <c r="E13" s="191" t="s">
        <v>198</v>
      </c>
      <c r="F13" s="192"/>
      <c r="G13" s="105"/>
      <c r="H13" s="106"/>
    </row>
    <row r="14" spans="2:8" ht="17.25" customHeight="1" x14ac:dyDescent="0.25">
      <c r="B14" s="102"/>
      <c r="C14" s="189" t="s">
        <v>194</v>
      </c>
      <c r="D14" s="190"/>
      <c r="E14" s="191" t="s">
        <v>196</v>
      </c>
      <c r="F14" s="192"/>
      <c r="G14" s="105"/>
      <c r="H14" s="106"/>
    </row>
    <row r="15" spans="2:8" ht="19.5" customHeight="1" x14ac:dyDescent="0.25">
      <c r="B15" s="102"/>
      <c r="C15" s="189" t="s">
        <v>195</v>
      </c>
      <c r="D15" s="190"/>
      <c r="E15" s="191" t="s">
        <v>197</v>
      </c>
      <c r="F15" s="192"/>
      <c r="G15" s="105"/>
      <c r="H15" s="106"/>
    </row>
    <row r="16" spans="2:8" ht="69.75" customHeight="1" x14ac:dyDescent="0.25">
      <c r="B16" s="102"/>
      <c r="C16" s="189" t="s">
        <v>164</v>
      </c>
      <c r="D16" s="190"/>
      <c r="E16" s="191" t="s">
        <v>165</v>
      </c>
      <c r="F16" s="192"/>
      <c r="G16" s="105"/>
      <c r="H16" s="106"/>
    </row>
    <row r="17" spans="2:8" ht="34.5" customHeight="1" x14ac:dyDescent="0.25">
      <c r="B17" s="102"/>
      <c r="C17" s="193" t="s">
        <v>2</v>
      </c>
      <c r="D17" s="194"/>
      <c r="E17" s="195" t="s">
        <v>207</v>
      </c>
      <c r="F17" s="196"/>
      <c r="G17" s="105"/>
      <c r="H17" s="106"/>
    </row>
    <row r="18" spans="2:8" ht="27.75" customHeight="1" x14ac:dyDescent="0.25">
      <c r="B18" s="102"/>
      <c r="C18" s="193" t="s">
        <v>3</v>
      </c>
      <c r="D18" s="194"/>
      <c r="E18" s="195" t="s">
        <v>208</v>
      </c>
      <c r="F18" s="196"/>
      <c r="G18" s="105"/>
      <c r="H18" s="106"/>
    </row>
    <row r="19" spans="2:8" ht="28.5" customHeight="1" x14ac:dyDescent="0.25">
      <c r="B19" s="102"/>
      <c r="C19" s="193" t="s">
        <v>41</v>
      </c>
      <c r="D19" s="194"/>
      <c r="E19" s="195" t="s">
        <v>209</v>
      </c>
      <c r="F19" s="196"/>
      <c r="G19" s="105"/>
      <c r="H19" s="106"/>
    </row>
    <row r="20" spans="2:8" ht="72.75" customHeight="1" x14ac:dyDescent="0.25">
      <c r="B20" s="102"/>
      <c r="C20" s="193" t="s">
        <v>1</v>
      </c>
      <c r="D20" s="194"/>
      <c r="E20" s="195" t="s">
        <v>210</v>
      </c>
      <c r="F20" s="196"/>
      <c r="G20" s="105"/>
      <c r="H20" s="106"/>
    </row>
    <row r="21" spans="2:8" ht="64.5" customHeight="1" x14ac:dyDescent="0.25">
      <c r="B21" s="102"/>
      <c r="C21" s="193" t="s">
        <v>49</v>
      </c>
      <c r="D21" s="194"/>
      <c r="E21" s="195" t="s">
        <v>168</v>
      </c>
      <c r="F21" s="196"/>
      <c r="G21" s="105"/>
      <c r="H21" s="106"/>
    </row>
    <row r="22" spans="2:8" ht="71.25" customHeight="1" x14ac:dyDescent="0.25">
      <c r="B22" s="102"/>
      <c r="C22" s="193" t="s">
        <v>167</v>
      </c>
      <c r="D22" s="194"/>
      <c r="E22" s="195" t="s">
        <v>169</v>
      </c>
      <c r="F22" s="196"/>
      <c r="G22" s="105"/>
      <c r="H22" s="106"/>
    </row>
    <row r="23" spans="2:8" ht="55.5" customHeight="1" x14ac:dyDescent="0.25">
      <c r="B23" s="102"/>
      <c r="C23" s="200" t="s">
        <v>170</v>
      </c>
      <c r="D23" s="201"/>
      <c r="E23" s="195" t="s">
        <v>171</v>
      </c>
      <c r="F23" s="196"/>
      <c r="G23" s="105"/>
      <c r="H23" s="106"/>
    </row>
    <row r="24" spans="2:8" ht="42" customHeight="1" x14ac:dyDescent="0.25">
      <c r="B24" s="102"/>
      <c r="C24" s="200" t="s">
        <v>47</v>
      </c>
      <c r="D24" s="201"/>
      <c r="E24" s="195" t="s">
        <v>172</v>
      </c>
      <c r="F24" s="196"/>
      <c r="G24" s="105"/>
      <c r="H24" s="106"/>
    </row>
    <row r="25" spans="2:8" ht="59.25" customHeight="1" x14ac:dyDescent="0.25">
      <c r="B25" s="102"/>
      <c r="C25" s="200" t="s">
        <v>160</v>
      </c>
      <c r="D25" s="201"/>
      <c r="E25" s="195" t="s">
        <v>173</v>
      </c>
      <c r="F25" s="196"/>
      <c r="G25" s="105"/>
      <c r="H25" s="106"/>
    </row>
    <row r="26" spans="2:8" ht="23.25" customHeight="1" x14ac:dyDescent="0.25">
      <c r="B26" s="102"/>
      <c r="C26" s="200" t="s">
        <v>12</v>
      </c>
      <c r="D26" s="201"/>
      <c r="E26" s="195" t="s">
        <v>174</v>
      </c>
      <c r="F26" s="196"/>
      <c r="G26" s="105"/>
      <c r="H26" s="106"/>
    </row>
    <row r="27" spans="2:8" ht="30.75" customHeight="1" x14ac:dyDescent="0.25">
      <c r="B27" s="102"/>
      <c r="C27" s="200" t="s">
        <v>178</v>
      </c>
      <c r="D27" s="201"/>
      <c r="E27" s="195" t="s">
        <v>175</v>
      </c>
      <c r="F27" s="196"/>
      <c r="G27" s="105"/>
      <c r="H27" s="106"/>
    </row>
    <row r="28" spans="2:8" ht="35.25" customHeight="1" x14ac:dyDescent="0.25">
      <c r="B28" s="102"/>
      <c r="C28" s="200" t="s">
        <v>179</v>
      </c>
      <c r="D28" s="201"/>
      <c r="E28" s="195" t="s">
        <v>176</v>
      </c>
      <c r="F28" s="196"/>
      <c r="G28" s="105"/>
      <c r="H28" s="106"/>
    </row>
    <row r="29" spans="2:8" ht="33" customHeight="1" x14ac:dyDescent="0.25">
      <c r="B29" s="102"/>
      <c r="C29" s="200" t="s">
        <v>179</v>
      </c>
      <c r="D29" s="201"/>
      <c r="E29" s="195" t="s">
        <v>176</v>
      </c>
      <c r="F29" s="196"/>
      <c r="G29" s="105"/>
      <c r="H29" s="106"/>
    </row>
    <row r="30" spans="2:8" ht="30" customHeight="1" x14ac:dyDescent="0.25">
      <c r="B30" s="102"/>
      <c r="C30" s="200" t="s">
        <v>180</v>
      </c>
      <c r="D30" s="201"/>
      <c r="E30" s="195" t="s">
        <v>177</v>
      </c>
      <c r="F30" s="196"/>
      <c r="G30" s="105"/>
      <c r="H30" s="106"/>
    </row>
    <row r="31" spans="2:8" ht="35.25" customHeight="1" x14ac:dyDescent="0.25">
      <c r="B31" s="102"/>
      <c r="C31" s="200" t="s">
        <v>181</v>
      </c>
      <c r="D31" s="201"/>
      <c r="E31" s="195" t="s">
        <v>182</v>
      </c>
      <c r="F31" s="196"/>
      <c r="G31" s="105"/>
      <c r="H31" s="106"/>
    </row>
    <row r="32" spans="2:8" ht="31.5" customHeight="1" x14ac:dyDescent="0.25">
      <c r="B32" s="102"/>
      <c r="C32" s="200" t="s">
        <v>183</v>
      </c>
      <c r="D32" s="201"/>
      <c r="E32" s="195" t="s">
        <v>184</v>
      </c>
      <c r="F32" s="196"/>
      <c r="G32" s="105"/>
      <c r="H32" s="106"/>
    </row>
    <row r="33" spans="2:8" ht="35.25" customHeight="1" x14ac:dyDescent="0.25">
      <c r="B33" s="102"/>
      <c r="C33" s="200" t="s">
        <v>185</v>
      </c>
      <c r="D33" s="201"/>
      <c r="E33" s="195" t="s">
        <v>186</v>
      </c>
      <c r="F33" s="196"/>
      <c r="G33" s="105"/>
      <c r="H33" s="106"/>
    </row>
    <row r="34" spans="2:8" ht="59.25" customHeight="1" x14ac:dyDescent="0.25">
      <c r="B34" s="102"/>
      <c r="C34" s="200" t="s">
        <v>187</v>
      </c>
      <c r="D34" s="201"/>
      <c r="E34" s="195" t="s">
        <v>188</v>
      </c>
      <c r="F34" s="196"/>
      <c r="G34" s="105"/>
      <c r="H34" s="106"/>
    </row>
    <row r="35" spans="2:8" ht="29.25" customHeight="1" x14ac:dyDescent="0.25">
      <c r="B35" s="102"/>
      <c r="C35" s="200" t="s">
        <v>29</v>
      </c>
      <c r="D35" s="201"/>
      <c r="E35" s="195" t="s">
        <v>189</v>
      </c>
      <c r="F35" s="196"/>
      <c r="G35" s="105"/>
      <c r="H35" s="106"/>
    </row>
    <row r="36" spans="2:8" ht="82.5" customHeight="1" x14ac:dyDescent="0.25">
      <c r="B36" s="102"/>
      <c r="C36" s="200" t="s">
        <v>191</v>
      </c>
      <c r="D36" s="201"/>
      <c r="E36" s="195" t="s">
        <v>190</v>
      </c>
      <c r="F36" s="196"/>
      <c r="G36" s="105"/>
      <c r="H36" s="106"/>
    </row>
    <row r="37" spans="2:8" ht="46.5" customHeight="1" x14ac:dyDescent="0.25">
      <c r="B37" s="102"/>
      <c r="C37" s="200" t="s">
        <v>38</v>
      </c>
      <c r="D37" s="201"/>
      <c r="E37" s="195" t="s">
        <v>192</v>
      </c>
      <c r="F37" s="196"/>
      <c r="G37" s="105"/>
      <c r="H37" s="106"/>
    </row>
    <row r="38" spans="2:8" ht="6.75" customHeight="1" thickBot="1" x14ac:dyDescent="0.3">
      <c r="B38" s="102"/>
      <c r="C38" s="202"/>
      <c r="D38" s="203"/>
      <c r="E38" s="204"/>
      <c r="F38" s="205"/>
      <c r="G38" s="105"/>
      <c r="H38" s="106"/>
    </row>
    <row r="39" spans="2:8" ht="15.75" thickTop="1" x14ac:dyDescent="0.25">
      <c r="B39" s="102"/>
      <c r="C39" s="103"/>
      <c r="D39" s="103"/>
      <c r="E39" s="104"/>
      <c r="F39" s="104"/>
      <c r="G39" s="105"/>
      <c r="H39" s="106"/>
    </row>
    <row r="40" spans="2:8" ht="21" customHeight="1" x14ac:dyDescent="0.25">
      <c r="B40" s="197" t="s">
        <v>201</v>
      </c>
      <c r="C40" s="198"/>
      <c r="D40" s="198"/>
      <c r="E40" s="198"/>
      <c r="F40" s="198"/>
      <c r="G40" s="198"/>
      <c r="H40" s="199"/>
    </row>
    <row r="41" spans="2:8" ht="20.25" customHeight="1" x14ac:dyDescent="0.25">
      <c r="B41" s="197" t="s">
        <v>202</v>
      </c>
      <c r="C41" s="198"/>
      <c r="D41" s="198"/>
      <c r="E41" s="198"/>
      <c r="F41" s="198"/>
      <c r="G41" s="198"/>
      <c r="H41" s="199"/>
    </row>
    <row r="42" spans="2:8" ht="20.25" customHeight="1" x14ac:dyDescent="0.25">
      <c r="B42" s="197" t="s">
        <v>203</v>
      </c>
      <c r="C42" s="198"/>
      <c r="D42" s="198"/>
      <c r="E42" s="198"/>
      <c r="F42" s="198"/>
      <c r="G42" s="198"/>
      <c r="H42" s="199"/>
    </row>
    <row r="43" spans="2:8" ht="20.25" customHeight="1" x14ac:dyDescent="0.25">
      <c r="B43" s="197" t="s">
        <v>204</v>
      </c>
      <c r="C43" s="198"/>
      <c r="D43" s="198"/>
      <c r="E43" s="198"/>
      <c r="F43" s="198"/>
      <c r="G43" s="198"/>
      <c r="H43" s="199"/>
    </row>
    <row r="44" spans="2:8" x14ac:dyDescent="0.25">
      <c r="B44" s="197" t="s">
        <v>205</v>
      </c>
      <c r="C44" s="198"/>
      <c r="D44" s="198"/>
      <c r="E44" s="198"/>
      <c r="F44" s="198"/>
      <c r="G44" s="198"/>
      <c r="H44" s="199"/>
    </row>
    <row r="45" spans="2:8" ht="15.75" thickBot="1" x14ac:dyDescent="0.3">
      <c r="B45" s="107"/>
      <c r="C45" s="108"/>
      <c r="D45" s="108"/>
      <c r="E45" s="108"/>
      <c r="F45" s="108"/>
      <c r="G45" s="108"/>
      <c r="H45" s="109"/>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U20"/>
  <sheetViews>
    <sheetView showGridLines="0" tabSelected="1" topLeftCell="AM10" zoomScale="112" zoomScaleNormal="112" workbookViewId="0">
      <selection activeCell="AT11" sqref="AT11"/>
    </sheetView>
  </sheetViews>
  <sheetFormatPr baseColWidth="10" defaultColWidth="11.42578125" defaultRowHeight="16.5" x14ac:dyDescent="0.3"/>
  <cols>
    <col min="1" max="1" width="4.7109375" style="2" customWidth="1"/>
    <col min="2" max="3" width="12" style="151" customWidth="1"/>
    <col min="4" max="4" width="14.140625" style="2" customWidth="1"/>
    <col min="5" max="5" width="31.7109375" style="2" customWidth="1"/>
    <col min="6" max="6" width="31.28515625" style="2" customWidth="1"/>
    <col min="7" max="7" width="48.7109375" style="1" customWidth="1"/>
    <col min="8" max="10" width="19" style="4" customWidth="1"/>
    <col min="11" max="11" width="17.7109375" style="1" customWidth="1"/>
    <col min="12" max="12" width="16.42578125" style="1" customWidth="1"/>
    <col min="13" max="13" width="6.28515625" style="1" customWidth="1"/>
    <col min="14" max="14" width="27.28515625" style="1" customWidth="1"/>
    <col min="15" max="15" width="30.42578125" style="1" customWidth="1"/>
    <col min="16" max="16" width="17.42578125" style="1" customWidth="1"/>
    <col min="17" max="17" width="6.28515625" style="1" customWidth="1"/>
    <col min="18" max="18" width="16" style="1" customWidth="1"/>
    <col min="19" max="19" width="5.7109375" style="1" customWidth="1"/>
    <col min="20" max="20" width="31" style="1" customWidth="1"/>
    <col min="21" max="21" width="30.140625" style="1" customWidth="1"/>
    <col min="22" max="22" width="15.140625" style="1" hidden="1" customWidth="1"/>
    <col min="23" max="23" width="6.7109375" style="1" hidden="1" customWidth="1"/>
    <col min="24" max="24" width="5" style="1" hidden="1" customWidth="1"/>
    <col min="25" max="25" width="5.42578125" style="1" hidden="1" customWidth="1"/>
    <col min="26" max="26" width="7.140625" style="1" hidden="1" customWidth="1"/>
    <col min="27" max="27" width="6.7109375" style="1" hidden="1" customWidth="1"/>
    <col min="28" max="28" width="7.42578125" style="1" hidden="1" customWidth="1"/>
    <col min="29" max="29" width="38.28515625" style="1" hidden="1" customWidth="1"/>
    <col min="30" max="30" width="8.7109375" style="1" hidden="1" customWidth="1"/>
    <col min="31" max="31" width="10.42578125" style="1" hidden="1" customWidth="1"/>
    <col min="32" max="32" width="9.28515625" style="1" hidden="1" customWidth="1"/>
    <col min="33" max="33" width="9.140625" style="1" hidden="1" customWidth="1"/>
    <col min="34" max="34" width="8.42578125" style="1" hidden="1" customWidth="1"/>
    <col min="35" max="35" width="7.28515625" style="1" hidden="1" customWidth="1"/>
    <col min="36" max="36" width="23" style="1" hidden="1" customWidth="1"/>
    <col min="37" max="37" width="18.7109375" style="1" hidden="1" customWidth="1"/>
    <col min="38" max="38" width="16.7109375" style="1" hidden="1" customWidth="1"/>
    <col min="39" max="39" width="14.7109375" style="1" customWidth="1"/>
    <col min="40" max="40" width="45.140625" style="1" hidden="1" customWidth="1"/>
    <col min="41" max="41" width="17.28515625" style="1" hidden="1" customWidth="1"/>
    <col min="42" max="42" width="14.140625" style="1" hidden="1" customWidth="1"/>
    <col min="43" max="43" width="59.7109375" style="1" hidden="1" customWidth="1"/>
    <col min="44" max="44" width="13.28515625" style="1" hidden="1" customWidth="1"/>
    <col min="45" max="45" width="15.42578125" style="1" customWidth="1"/>
    <col min="46" max="46" width="49.42578125" style="1" customWidth="1"/>
    <col min="47" max="47" width="17.28515625" style="1" customWidth="1"/>
    <col min="48" max="16384" width="11.42578125" style="1"/>
  </cols>
  <sheetData>
    <row r="1" spans="1:73" ht="38.450000000000003" customHeight="1" x14ac:dyDescent="0.3">
      <c r="A1" s="213" t="s">
        <v>213</v>
      </c>
      <c r="B1" s="213"/>
      <c r="C1" s="213"/>
      <c r="D1" s="213"/>
      <c r="E1" s="217" t="s">
        <v>214</v>
      </c>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06" t="s">
        <v>215</v>
      </c>
      <c r="AU1" s="206"/>
    </row>
    <row r="2" spans="1:73" ht="33.6" customHeight="1" x14ac:dyDescent="0.3">
      <c r="A2" s="213"/>
      <c r="B2" s="213"/>
      <c r="C2" s="213"/>
      <c r="D2" s="213"/>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06" t="s">
        <v>222</v>
      </c>
      <c r="AU2" s="206"/>
    </row>
    <row r="3" spans="1:73" ht="13.9" customHeight="1" x14ac:dyDescent="0.3">
      <c r="A3" s="213"/>
      <c r="B3" s="213"/>
      <c r="C3" s="213"/>
      <c r="D3" s="213"/>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06" t="s">
        <v>223</v>
      </c>
      <c r="AU3" s="206"/>
    </row>
    <row r="4" spans="1:73" ht="13.9" customHeight="1" x14ac:dyDescent="0.3">
      <c r="A4" s="213"/>
      <c r="B4" s="213"/>
      <c r="C4" s="213"/>
      <c r="D4" s="213"/>
      <c r="E4" s="217"/>
      <c r="F4" s="217"/>
      <c r="G4" s="217"/>
      <c r="H4" s="217"/>
      <c r="I4" s="217"/>
      <c r="J4" s="217"/>
      <c r="K4" s="217"/>
      <c r="L4" s="217"/>
      <c r="M4" s="217"/>
      <c r="N4" s="217"/>
      <c r="O4" s="217"/>
      <c r="P4" s="217"/>
      <c r="Q4" s="217"/>
      <c r="R4" s="217"/>
      <c r="S4" s="217"/>
      <c r="T4" s="217"/>
      <c r="U4" s="217"/>
      <c r="V4" s="217"/>
      <c r="W4" s="217"/>
      <c r="X4" s="217"/>
      <c r="Y4" s="217"/>
      <c r="Z4" s="217"/>
      <c r="AA4" s="217"/>
      <c r="AB4" s="217"/>
      <c r="AC4" s="217"/>
      <c r="AD4" s="217"/>
      <c r="AE4" s="217"/>
      <c r="AF4" s="217"/>
      <c r="AG4" s="217"/>
      <c r="AH4" s="217"/>
      <c r="AI4" s="217"/>
      <c r="AJ4" s="217"/>
      <c r="AK4" s="217"/>
      <c r="AL4" s="217"/>
      <c r="AM4" s="217"/>
      <c r="AN4" s="217"/>
      <c r="AO4" s="217"/>
      <c r="AP4" s="217"/>
      <c r="AQ4" s="217"/>
      <c r="AR4" s="217"/>
      <c r="AS4" s="217"/>
      <c r="AT4" s="206" t="s">
        <v>216</v>
      </c>
      <c r="AU4" s="206"/>
    </row>
    <row r="5" spans="1:73" ht="26.25" customHeight="1" x14ac:dyDescent="0.3">
      <c r="A5" s="229" t="s">
        <v>42</v>
      </c>
      <c r="B5" s="230"/>
      <c r="C5" s="211" t="s">
        <v>254</v>
      </c>
      <c r="D5" s="209"/>
      <c r="E5" s="209"/>
      <c r="F5" s="209"/>
      <c r="G5" s="209"/>
      <c r="H5" s="209"/>
      <c r="I5" s="209"/>
      <c r="J5" s="209"/>
      <c r="K5" s="209"/>
      <c r="L5" s="209"/>
      <c r="M5" s="209"/>
      <c r="N5" s="209"/>
      <c r="O5" s="209"/>
      <c r="P5" s="209"/>
      <c r="Q5" s="209"/>
      <c r="R5" s="209"/>
      <c r="S5" s="209"/>
      <c r="T5" s="209"/>
      <c r="U5" s="209"/>
      <c r="V5" s="209"/>
      <c r="W5" s="209"/>
      <c r="X5" s="209"/>
      <c r="Y5" s="209"/>
      <c r="Z5" s="209"/>
      <c r="AA5" s="209"/>
      <c r="AB5" s="209"/>
      <c r="AC5" s="209"/>
      <c r="AD5" s="209"/>
      <c r="AE5" s="209"/>
      <c r="AF5" s="209"/>
      <c r="AG5" s="209"/>
      <c r="AH5" s="209"/>
      <c r="AI5" s="209"/>
      <c r="AJ5" s="209"/>
      <c r="AK5" s="209"/>
      <c r="AL5" s="209"/>
      <c r="AM5" s="209"/>
      <c r="AN5" s="209"/>
      <c r="AO5" s="209"/>
      <c r="AP5" s="209"/>
      <c r="AQ5" s="209"/>
      <c r="AR5" s="209"/>
      <c r="AS5" s="209"/>
      <c r="AT5" s="209"/>
      <c r="AU5" s="210"/>
      <c r="AV5" s="5"/>
      <c r="AW5" s="5"/>
      <c r="AX5" s="5"/>
      <c r="AY5" s="5"/>
      <c r="AZ5" s="5"/>
      <c r="BA5" s="5"/>
      <c r="BB5" s="5"/>
      <c r="BC5" s="5"/>
      <c r="BD5" s="5"/>
      <c r="BE5" s="5"/>
      <c r="BF5" s="5"/>
      <c r="BG5" s="5"/>
      <c r="BH5" s="5"/>
      <c r="BI5" s="5"/>
      <c r="BJ5" s="5"/>
      <c r="BK5" s="5"/>
      <c r="BL5" s="5"/>
      <c r="BM5" s="5"/>
      <c r="BN5" s="5"/>
      <c r="BO5" s="5"/>
      <c r="BP5" s="5"/>
      <c r="BQ5" s="5"/>
      <c r="BR5" s="5"/>
      <c r="BS5" s="5"/>
      <c r="BT5" s="5"/>
      <c r="BU5" s="5"/>
    </row>
    <row r="6" spans="1:73" ht="30" customHeight="1" x14ac:dyDescent="0.3">
      <c r="A6" s="229" t="s">
        <v>129</v>
      </c>
      <c r="B6" s="230"/>
      <c r="C6" s="211" t="s">
        <v>255</v>
      </c>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10"/>
      <c r="AV6" s="5"/>
      <c r="AW6" s="5"/>
      <c r="AX6" s="5"/>
      <c r="AY6" s="5"/>
      <c r="AZ6" s="5"/>
      <c r="BA6" s="5"/>
      <c r="BB6" s="5"/>
      <c r="BC6" s="5"/>
      <c r="BD6" s="5"/>
      <c r="BE6" s="5"/>
      <c r="BF6" s="5"/>
      <c r="BG6" s="5"/>
      <c r="BH6" s="5"/>
      <c r="BI6" s="5"/>
      <c r="BJ6" s="5"/>
      <c r="BK6" s="5"/>
      <c r="BL6" s="5"/>
      <c r="BM6" s="5"/>
      <c r="BN6" s="5"/>
      <c r="BO6" s="5"/>
      <c r="BP6" s="5"/>
      <c r="BQ6" s="5"/>
      <c r="BR6" s="5"/>
      <c r="BS6" s="5"/>
      <c r="BT6" s="5"/>
      <c r="BU6" s="5"/>
    </row>
    <row r="7" spans="1:73" ht="24" customHeight="1" x14ac:dyDescent="0.3">
      <c r="A7" s="229" t="s">
        <v>43</v>
      </c>
      <c r="B7" s="230"/>
      <c r="C7" s="208" t="s">
        <v>256</v>
      </c>
      <c r="D7" s="209"/>
      <c r="E7" s="209"/>
      <c r="F7" s="209"/>
      <c r="G7" s="209"/>
      <c r="H7" s="209"/>
      <c r="I7" s="209"/>
      <c r="J7" s="209"/>
      <c r="K7" s="209"/>
      <c r="L7" s="209"/>
      <c r="M7" s="209"/>
      <c r="N7" s="209"/>
      <c r="O7" s="209"/>
      <c r="P7" s="209"/>
      <c r="Q7" s="209"/>
      <c r="R7" s="209"/>
      <c r="S7" s="209"/>
      <c r="T7" s="209"/>
      <c r="U7" s="209"/>
      <c r="V7" s="209"/>
      <c r="W7" s="209"/>
      <c r="X7" s="209"/>
      <c r="Y7" s="209"/>
      <c r="Z7" s="209"/>
      <c r="AA7" s="209"/>
      <c r="AB7" s="209"/>
      <c r="AC7" s="209"/>
      <c r="AD7" s="209"/>
      <c r="AE7" s="209"/>
      <c r="AF7" s="209"/>
      <c r="AG7" s="209"/>
      <c r="AH7" s="209"/>
      <c r="AI7" s="209"/>
      <c r="AJ7" s="209"/>
      <c r="AK7" s="209"/>
      <c r="AL7" s="209"/>
      <c r="AM7" s="209"/>
      <c r="AN7" s="209"/>
      <c r="AO7" s="209"/>
      <c r="AP7" s="209"/>
      <c r="AQ7" s="209"/>
      <c r="AR7" s="209"/>
      <c r="AS7" s="209"/>
      <c r="AT7" s="209"/>
      <c r="AU7" s="210"/>
      <c r="AV7" s="5"/>
      <c r="AW7" s="5"/>
      <c r="AX7" s="5"/>
      <c r="AY7" s="5"/>
      <c r="AZ7" s="5"/>
      <c r="BA7" s="5"/>
      <c r="BB7" s="5"/>
      <c r="BC7" s="5"/>
      <c r="BD7" s="5"/>
      <c r="BE7" s="5"/>
      <c r="BF7" s="5"/>
      <c r="BG7" s="5"/>
      <c r="BH7" s="5"/>
      <c r="BI7" s="5"/>
      <c r="BJ7" s="5"/>
      <c r="BK7" s="5"/>
      <c r="BL7" s="5"/>
      <c r="BM7" s="5"/>
      <c r="BN7" s="5"/>
      <c r="BO7" s="5"/>
      <c r="BP7" s="5"/>
      <c r="BQ7" s="5"/>
      <c r="BR7" s="5"/>
      <c r="BS7" s="5"/>
      <c r="BT7" s="5"/>
      <c r="BU7" s="5"/>
    </row>
    <row r="8" spans="1:73" x14ac:dyDescent="0.3">
      <c r="A8" s="214" t="s">
        <v>138</v>
      </c>
      <c r="B8" s="214"/>
      <c r="C8" s="214"/>
      <c r="D8" s="214"/>
      <c r="E8" s="215"/>
      <c r="F8" s="215"/>
      <c r="G8" s="215"/>
      <c r="H8" s="215"/>
      <c r="I8" s="215"/>
      <c r="J8" s="215"/>
      <c r="K8" s="215"/>
      <c r="L8" s="215" t="s">
        <v>139</v>
      </c>
      <c r="M8" s="215"/>
      <c r="N8" s="215"/>
      <c r="O8" s="215"/>
      <c r="P8" s="215"/>
      <c r="Q8" s="215"/>
      <c r="R8" s="215"/>
      <c r="S8" s="215" t="s">
        <v>140</v>
      </c>
      <c r="T8" s="215"/>
      <c r="U8" s="215"/>
      <c r="V8" s="215"/>
      <c r="W8" s="215"/>
      <c r="X8" s="215"/>
      <c r="Y8" s="215"/>
      <c r="Z8" s="215"/>
      <c r="AA8" s="215"/>
      <c r="AB8" s="215"/>
      <c r="AC8" s="215" t="s">
        <v>141</v>
      </c>
      <c r="AD8" s="215"/>
      <c r="AE8" s="215"/>
      <c r="AF8" s="215"/>
      <c r="AG8" s="215"/>
      <c r="AH8" s="215"/>
      <c r="AI8" s="215"/>
      <c r="AJ8" s="227" t="s">
        <v>34</v>
      </c>
      <c r="AK8" s="228"/>
      <c r="AL8" s="228"/>
      <c r="AM8" s="228"/>
      <c r="AN8" s="228"/>
      <c r="AO8" s="228"/>
      <c r="AP8" s="228"/>
      <c r="AQ8" s="228"/>
      <c r="AR8" s="228"/>
      <c r="AS8" s="228"/>
      <c r="AT8" s="228"/>
      <c r="AU8" s="228"/>
      <c r="AV8" s="5"/>
      <c r="AW8" s="5"/>
      <c r="AX8" s="5"/>
      <c r="AY8" s="5"/>
      <c r="AZ8" s="5"/>
      <c r="BA8" s="5"/>
      <c r="BB8" s="5"/>
      <c r="BC8" s="5"/>
      <c r="BD8" s="5"/>
      <c r="BE8" s="5"/>
      <c r="BF8" s="5"/>
      <c r="BG8" s="5"/>
      <c r="BH8" s="5"/>
      <c r="BI8" s="5"/>
      <c r="BJ8" s="5"/>
      <c r="BK8" s="5"/>
      <c r="BL8" s="5"/>
      <c r="BM8" s="5"/>
      <c r="BN8" s="5"/>
      <c r="BO8" s="5"/>
      <c r="BP8" s="5"/>
      <c r="BQ8" s="5"/>
      <c r="BR8" s="5"/>
      <c r="BS8" s="5"/>
      <c r="BT8" s="5"/>
      <c r="BU8" s="5"/>
    </row>
    <row r="9" spans="1:73" ht="16.5" customHeight="1" x14ac:dyDescent="0.3">
      <c r="A9" s="216" t="s">
        <v>0</v>
      </c>
      <c r="B9" s="207" t="s">
        <v>13</v>
      </c>
      <c r="C9" s="207" t="s">
        <v>236</v>
      </c>
      <c r="D9" s="214" t="s">
        <v>2</v>
      </c>
      <c r="E9" s="207" t="s">
        <v>3</v>
      </c>
      <c r="F9" s="207" t="s">
        <v>41</v>
      </c>
      <c r="G9" s="214" t="s">
        <v>1</v>
      </c>
      <c r="H9" s="207" t="s">
        <v>49</v>
      </c>
      <c r="I9" s="207" t="s">
        <v>252</v>
      </c>
      <c r="J9" s="207" t="s">
        <v>253</v>
      </c>
      <c r="K9" s="207" t="s">
        <v>134</v>
      </c>
      <c r="L9" s="207" t="s">
        <v>33</v>
      </c>
      <c r="M9" s="214" t="s">
        <v>5</v>
      </c>
      <c r="N9" s="207" t="s">
        <v>86</v>
      </c>
      <c r="O9" s="207" t="s">
        <v>91</v>
      </c>
      <c r="P9" s="207" t="s">
        <v>44</v>
      </c>
      <c r="Q9" s="214" t="s">
        <v>5</v>
      </c>
      <c r="R9" s="207" t="s">
        <v>47</v>
      </c>
      <c r="S9" s="212" t="s">
        <v>11</v>
      </c>
      <c r="T9" s="207" t="s">
        <v>160</v>
      </c>
      <c r="U9" s="207" t="s">
        <v>212</v>
      </c>
      <c r="V9" s="207" t="s">
        <v>12</v>
      </c>
      <c r="W9" s="207" t="s">
        <v>8</v>
      </c>
      <c r="X9" s="207"/>
      <c r="Y9" s="207"/>
      <c r="Z9" s="207"/>
      <c r="AA9" s="207"/>
      <c r="AB9" s="207"/>
      <c r="AC9" s="212" t="s">
        <v>137</v>
      </c>
      <c r="AD9" s="212" t="s">
        <v>45</v>
      </c>
      <c r="AE9" s="212" t="s">
        <v>5</v>
      </c>
      <c r="AF9" s="212" t="s">
        <v>46</v>
      </c>
      <c r="AG9" s="212" t="s">
        <v>5</v>
      </c>
      <c r="AH9" s="212" t="s">
        <v>48</v>
      </c>
      <c r="AI9" s="212" t="s">
        <v>29</v>
      </c>
      <c r="AJ9" s="207" t="s">
        <v>34</v>
      </c>
      <c r="AK9" s="207" t="s">
        <v>35</v>
      </c>
      <c r="AL9" s="207" t="s">
        <v>36</v>
      </c>
      <c r="AM9" s="207" t="s">
        <v>37</v>
      </c>
      <c r="AN9" s="207" t="s">
        <v>224</v>
      </c>
      <c r="AO9" s="207" t="s">
        <v>38</v>
      </c>
      <c r="AP9" s="207" t="s">
        <v>37</v>
      </c>
      <c r="AQ9" s="207" t="s">
        <v>225</v>
      </c>
      <c r="AR9" s="207" t="s">
        <v>38</v>
      </c>
      <c r="AS9" s="207" t="s">
        <v>37</v>
      </c>
      <c r="AT9" s="207" t="s">
        <v>226</v>
      </c>
      <c r="AU9" s="207" t="s">
        <v>38</v>
      </c>
      <c r="AV9" s="5"/>
      <c r="AW9" s="5"/>
      <c r="AX9" s="5"/>
      <c r="AY9" s="5"/>
      <c r="AZ9" s="5"/>
      <c r="BA9" s="5"/>
      <c r="BB9" s="5"/>
      <c r="BC9" s="5"/>
      <c r="BD9" s="5"/>
      <c r="BE9" s="5"/>
      <c r="BF9" s="5"/>
      <c r="BG9" s="5"/>
      <c r="BH9" s="5"/>
      <c r="BI9" s="5"/>
      <c r="BJ9" s="5"/>
      <c r="BK9" s="5"/>
      <c r="BL9" s="5"/>
      <c r="BM9" s="5"/>
      <c r="BN9" s="5"/>
      <c r="BO9" s="5"/>
      <c r="BP9" s="5"/>
      <c r="BQ9" s="5"/>
      <c r="BR9" s="5"/>
      <c r="BS9" s="5"/>
      <c r="BT9" s="5"/>
      <c r="BU9" s="5"/>
    </row>
    <row r="10" spans="1:73" s="3" customFormat="1" ht="76.900000000000006" customHeight="1" x14ac:dyDescent="0.25">
      <c r="A10" s="216"/>
      <c r="B10" s="207"/>
      <c r="C10" s="207"/>
      <c r="D10" s="214"/>
      <c r="E10" s="207"/>
      <c r="F10" s="207"/>
      <c r="G10" s="214"/>
      <c r="H10" s="207"/>
      <c r="I10" s="207"/>
      <c r="J10" s="207"/>
      <c r="K10" s="207"/>
      <c r="L10" s="207"/>
      <c r="M10" s="214"/>
      <c r="N10" s="207"/>
      <c r="O10" s="207"/>
      <c r="P10" s="214"/>
      <c r="Q10" s="214"/>
      <c r="R10" s="207"/>
      <c r="S10" s="212"/>
      <c r="T10" s="207"/>
      <c r="U10" s="207"/>
      <c r="V10" s="207"/>
      <c r="W10" s="127" t="s">
        <v>13</v>
      </c>
      <c r="X10" s="127" t="s">
        <v>17</v>
      </c>
      <c r="Y10" s="127" t="s">
        <v>28</v>
      </c>
      <c r="Z10" s="127" t="s">
        <v>18</v>
      </c>
      <c r="AA10" s="127" t="s">
        <v>21</v>
      </c>
      <c r="AB10" s="127" t="s">
        <v>24</v>
      </c>
      <c r="AC10" s="212"/>
      <c r="AD10" s="212"/>
      <c r="AE10" s="212"/>
      <c r="AF10" s="212"/>
      <c r="AG10" s="212"/>
      <c r="AH10" s="212"/>
      <c r="AI10" s="212"/>
      <c r="AJ10" s="207"/>
      <c r="AK10" s="207"/>
      <c r="AL10" s="207"/>
      <c r="AM10" s="207"/>
      <c r="AN10" s="207"/>
      <c r="AO10" s="207"/>
      <c r="AP10" s="207"/>
      <c r="AQ10" s="207"/>
      <c r="AR10" s="207"/>
      <c r="AS10" s="207"/>
      <c r="AT10" s="207"/>
      <c r="AU10" s="207"/>
      <c r="AV10" s="21"/>
      <c r="AW10" s="21"/>
      <c r="AX10" s="21"/>
      <c r="AY10" s="21"/>
      <c r="AZ10" s="21"/>
      <c r="BA10" s="21"/>
      <c r="BB10" s="21"/>
      <c r="BC10" s="21"/>
      <c r="BD10" s="21"/>
      <c r="BE10" s="21"/>
      <c r="BF10" s="21"/>
      <c r="BG10" s="21"/>
      <c r="BH10" s="21"/>
      <c r="BI10" s="21"/>
      <c r="BJ10" s="21"/>
      <c r="BK10" s="21"/>
      <c r="BL10" s="21"/>
      <c r="BM10" s="21"/>
      <c r="BN10" s="21"/>
      <c r="BO10" s="21"/>
      <c r="BP10" s="21"/>
      <c r="BQ10" s="21"/>
      <c r="BR10" s="21"/>
      <c r="BS10" s="21"/>
      <c r="BT10" s="21"/>
      <c r="BU10" s="21"/>
    </row>
    <row r="11" spans="1:73" ht="201.75" customHeight="1" x14ac:dyDescent="0.3">
      <c r="A11" s="118">
        <v>1</v>
      </c>
      <c r="B11" s="148" t="s">
        <v>230</v>
      </c>
      <c r="C11" s="148" t="s">
        <v>230</v>
      </c>
      <c r="D11" s="119" t="s">
        <v>132</v>
      </c>
      <c r="E11" s="119" t="s">
        <v>265</v>
      </c>
      <c r="F11" s="119" t="s">
        <v>266</v>
      </c>
      <c r="G11" s="161" t="s">
        <v>267</v>
      </c>
      <c r="H11" s="119" t="s">
        <v>122</v>
      </c>
      <c r="I11" s="119" t="s">
        <v>245</v>
      </c>
      <c r="J11" s="119" t="s">
        <v>250</v>
      </c>
      <c r="K11" s="120">
        <v>12</v>
      </c>
      <c r="L11" s="152" t="str">
        <f>IF(K11&lt;=0,"",IF(K11&lt;=2,"Muy Baja",IF(K11&lt;=24,"Baja",IF(K11&lt;=500,"Media",IF(K11&lt;=5000,"Alta","Muy Alta")))))</f>
        <v>Baja</v>
      </c>
      <c r="M11" s="153">
        <f>IF(L11="","",IF(L11="Muy Baja",0.2,IF(L11="Baja",0.4,IF(L11="Media",0.6,IF(L11="Alta",0.8,IF(L11="Muy Alta",1,))))))</f>
        <v>0.4</v>
      </c>
      <c r="N11" s="154" t="s">
        <v>148</v>
      </c>
      <c r="O11" s="145" t="str">
        <f>IF(NOT(ISERROR(MATCH(N11,'[1]Tabla Impacto'!$B$221:$B$223,0))),'[1]Tabla Impacto'!$F$223&amp;"Por favor no seleccionar los criterios de impacto(Afectación Económica o presupuestal y Pérdida Reputacional)",N11)</f>
        <v xml:space="preserve">     Entre 100 y 500 SMLMV </v>
      </c>
      <c r="P11" s="152" t="str">
        <f>IF(OR(O11='[1]Tabla Impacto'!$C$11,O11='[1]Tabla Impacto'!$D$11),"Leve",IF(OR(O11='[1]Tabla Impacto'!$C$12,O11='[1]Tabla Impacto'!$D$12),"Menor",IF(OR(O11='[1]Tabla Impacto'!$C$13,O11='[1]Tabla Impacto'!$D$13),"Moderado",IF(OR(O11='[1]Tabla Impacto'!$C$14,O11='[1]Tabla Impacto'!$D$14),"Mayor",IF(OR(O11='[1]Tabla Impacto'!$C$15,O11='[1]Tabla Impacto'!$D$15),"Catastrófico","")))))</f>
        <v>Mayor</v>
      </c>
      <c r="Q11" s="153">
        <f>IF(P11="","",IF(P11="Leve",0.2,IF(P11="Menor",0.4,IF(P11="Moderado",0.6,IF(P11="Mayor",0.8,IF(P11="Catastrófico",1,))))))</f>
        <v>0.8</v>
      </c>
      <c r="R11" s="155" t="str">
        <f>IF(OR(AND(L11="Muy Baja",P11="Leve"),AND(L11="Muy Baja",P11="Menor"),AND(L11="Baja",P11="Leve")),"Bajo",IF(OR(AND(L11="Muy baja",P11="Moderado"),AND(L11="Baja",P11="Menor"),AND(L11="Baja",P11="Moderado"),AND(L11="Media",P11="Leve"),AND(L11="Media",P11="Menor"),AND(L11="Media",P11="Moderado"),AND(L11="Alta",P11="Leve"),AND(L11="Alta",P11="Menor")),"Moderado",IF(OR(AND(L11="Muy Baja",P11="Mayor"),AND(L11="Baja",P11="Mayor"),AND(L11="Media",P11="Mayor"),AND(L11="Alta",P11="Moderado"),AND(L11="Alta",P11="Mayor"),AND(L11="Muy Alta",P11="Leve"),AND(L11="Muy Alta",P11="Menor"),AND(L11="Muy Alta",P11="Moderado"),AND(L11="Muy Alta",P11="Mayor")),"Alto",IF(OR(AND(L11="Muy Baja",P11="Catastrófico"),AND(L11="Baja",P11="Catastrófico"),AND(L11="Media",P11="Catastrófico"),AND(L11="Alta",P11="Catastrófico"),AND(L11="Muy Alta",P11="Catastrófico")),"Extremo",""))))</f>
        <v>Alto</v>
      </c>
      <c r="S11" s="156">
        <v>1</v>
      </c>
      <c r="T11" s="158" t="s">
        <v>268</v>
      </c>
      <c r="U11" s="158" t="s">
        <v>261</v>
      </c>
      <c r="V11" s="159" t="str">
        <f>IF(OR(W11="Preventivo",W11="Detectivo"),"Probabilidad",IF(W11="Correctivo","Impacto",""))</f>
        <v>Probabilidad</v>
      </c>
      <c r="W11" s="122" t="s">
        <v>14</v>
      </c>
      <c r="X11" s="122" t="s">
        <v>9</v>
      </c>
      <c r="Y11" s="123" t="str">
        <f>IF(AND(W11="Preventivo",X11="Automático"),"50%",IF(AND(W11="Preventivo",X11="Manual"),"40%",IF(AND(W11="Detectivo",X11="Automático"),"40%",IF(AND(W11="Detectivo",X11="Manual"),"30%",IF(AND(W11="Correctivo",X11="Automático"),"35%",IF(AND(W11="Correctivo",X11="Manual"),"25%",""))))))</f>
        <v>40%</v>
      </c>
      <c r="Z11" s="122" t="s">
        <v>19</v>
      </c>
      <c r="AA11" s="122" t="s">
        <v>22</v>
      </c>
      <c r="AB11" s="122" t="s">
        <v>118</v>
      </c>
      <c r="AC11" s="124">
        <f>IFERROR(IF(V11="Probabilidad",(M11-(+M11*Y11)),IF(V11="Impacto",M11,"")),"")</f>
        <v>0.24</v>
      </c>
      <c r="AD11" s="147" t="str">
        <f>IFERROR(IF(AC11="","",IF(AC11&lt;=0.2,"Muy Baja",IF(AC11&lt;=0.4,"Baja",IF(AC11&lt;=0.6,"Media",IF(AC11&lt;=0.8,"Alta","Muy Alta"))))),"")</f>
        <v>Baja</v>
      </c>
      <c r="AE11" s="123">
        <f>+AC11</f>
        <v>0.24</v>
      </c>
      <c r="AF11" s="147" t="str">
        <f>IFERROR(IF(AG11="","",IF(AG11&lt;=0.2,"Leve",IF(AG11&lt;=0.4,"Menor",IF(AG11&lt;=0.6,"Moderado",IF(AG11&lt;=0.8,"Mayor","Catastrófico"))))),"")</f>
        <v>Mayor</v>
      </c>
      <c r="AG11" s="123">
        <f>IFERROR(IF(V11="Impacto",(Q11-(+Q11*Y11)),IF(V11="Probabilidad",Q11,"")),"")</f>
        <v>0.8</v>
      </c>
      <c r="AH11" s="125" t="str">
        <f>IFERROR(IF(OR(AND(AD11="Muy Baja",AF11="Leve"),AND(AD11="Muy Baja",AF11="Menor"),AND(AD11="Baja",AF11="Leve")),"Bajo",IF(OR(AND(AD11="Muy baja",AF11="Moderado"),AND(AD11="Baja",AF11="Menor"),AND(AD11="Baja",AF11="Moderado"),AND(AD11="Media",AF11="Leve"),AND(AD11="Media",AF11="Menor"),AND(AD11="Media",AF11="Moderado"),AND(AD11="Alta",AF11="Leve"),AND(AD11="Alta",AF11="Menor")),"Moderado",IF(OR(AND(AD11="Muy Baja",AF11="Mayor"),AND(AD11="Baja",AF11="Mayor"),AND(AD11="Media",AF11="Mayor"),AND(AD11="Alta",AF11="Moderado"),AND(AD11="Alta",AF11="Mayor"),AND(AD11="Muy Alta",AF11="Leve"),AND(AD11="Muy Alta",AF11="Menor"),AND(AD11="Muy Alta",AF11="Moderado"),AND(AD11="Muy Alta",AF11="Mayor")),"Alto",IF(OR(AND(AD11="Muy Baja",AF11="Catastrófico"),AND(AD11="Baja",AF11="Catastrófico"),AND(AD11="Media",AF11="Catastrófico"),AND(AD11="Alta",AF11="Catastrófico"),AND(AD11="Muy Alta",AF11="Catastrófico")),"Extremo","")))),"")</f>
        <v>Alto</v>
      </c>
      <c r="AI11" s="122" t="s">
        <v>135</v>
      </c>
      <c r="AJ11" s="160" t="s">
        <v>262</v>
      </c>
      <c r="AK11" s="119" t="s">
        <v>258</v>
      </c>
      <c r="AL11" s="126">
        <v>44593</v>
      </c>
      <c r="AM11" s="126">
        <v>44733</v>
      </c>
      <c r="AN11" s="119" t="s">
        <v>280</v>
      </c>
      <c r="AO11" s="120" t="s">
        <v>40</v>
      </c>
      <c r="AP11" s="126">
        <v>44785</v>
      </c>
      <c r="AQ11" s="162" t="s">
        <v>281</v>
      </c>
      <c r="AR11" s="120" t="s">
        <v>40</v>
      </c>
      <c r="AS11" s="126">
        <v>44875</v>
      </c>
      <c r="AT11" s="162" t="s">
        <v>284</v>
      </c>
      <c r="AU11" s="120" t="s">
        <v>39</v>
      </c>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row>
    <row r="12" spans="1:73" ht="180.6" customHeight="1" x14ac:dyDescent="0.3">
      <c r="A12" s="118">
        <v>2</v>
      </c>
      <c r="B12" s="148" t="s">
        <v>231</v>
      </c>
      <c r="C12" s="148" t="s">
        <v>240</v>
      </c>
      <c r="D12" s="119" t="s">
        <v>133</v>
      </c>
      <c r="E12" s="119" t="s">
        <v>270</v>
      </c>
      <c r="F12" s="163" t="s">
        <v>269</v>
      </c>
      <c r="G12" s="165" t="s">
        <v>282</v>
      </c>
      <c r="H12" s="146" t="s">
        <v>122</v>
      </c>
      <c r="I12" s="119" t="s">
        <v>245</v>
      </c>
      <c r="J12" s="119" t="s">
        <v>247</v>
      </c>
      <c r="K12" s="120">
        <v>12</v>
      </c>
      <c r="L12" s="152" t="str">
        <f>IF(K12&lt;=0,"",IF(K12&lt;=2,"Muy Baja",IF(K12&lt;=24,"Baja",IF(K12&lt;=500,"Media",IF(K12&lt;=5000,"Alta","Muy Alta")))))</f>
        <v>Baja</v>
      </c>
      <c r="M12" s="153">
        <f>IF(L12="","",IF(L12="Muy Baja",0.2,IF(L12="Baja",0.4,IF(L12="Media",0.6,IF(L12="Alta",0.8,IF(L12="Muy Alta",1,))))))</f>
        <v>0.4</v>
      </c>
      <c r="N12" s="154" t="s">
        <v>153</v>
      </c>
      <c r="O12" s="145" t="str">
        <f>IF(NOT(ISERROR(MATCH(N12,'[1]Tabla Impacto'!$B$221:$B$223,0))),'[1]Tabla Impacto'!$F$223&amp;"Por favor no seleccionar los criterios de impacto(Afectación Económica o presupuestal y Pérdida Reputacional)",N12)</f>
        <v xml:space="preserve">     El riesgo afecta la imagen de de la entidad con efecto publicitario sostenido a nivel de sector administrativo, nivel departamental o municipal</v>
      </c>
      <c r="P12" s="152" t="str">
        <f>IF(OR(O12='[1]Tabla Impacto'!$C$11,O12='[1]Tabla Impacto'!$D$11),"Leve",IF(OR(O12='[1]Tabla Impacto'!$C$12,O12='[1]Tabla Impacto'!$D$12),"Menor",IF(OR(O12='[1]Tabla Impacto'!$C$13,O12='[1]Tabla Impacto'!$D$13),"Moderado",IF(OR(O12='[1]Tabla Impacto'!$C$14,O12='[1]Tabla Impacto'!$D$14),"Mayor",IF(OR(O12='[1]Tabla Impacto'!$C$15,O12='[1]Tabla Impacto'!$D$15),"Catastrófico","")))))</f>
        <v>Mayor</v>
      </c>
      <c r="Q12" s="153">
        <f>IF(P12="","",IF(P12="Leve",0.2,IF(P12="Menor",0.4,IF(P12="Moderado",0.6,IF(P12="Mayor",0.8,IF(P12="Catastrófico",1,))))))</f>
        <v>0.8</v>
      </c>
      <c r="R12" s="155" t="str">
        <f>IF(OR(AND(L12="Muy Baja",P12="Leve"),AND(L12="Muy Baja",P12="Menor"),AND(L12="Baja",P12="Leve")),"Bajo",IF(OR(AND(L12="Muy baja",P12="Moderado"),AND(L12="Baja",P12="Menor"),AND(L12="Baja",P12="Moderado"),AND(L12="Media",P12="Leve"),AND(L12="Media",P12="Menor"),AND(L12="Media",P12="Moderado"),AND(L12="Alta",P12="Leve"),AND(L12="Alta",P12="Menor")),"Moderado",IF(OR(AND(L12="Muy Baja",P12="Mayor"),AND(L12="Baja",P12="Mayor"),AND(L12="Media",P12="Mayor"),AND(L12="Alta",P12="Moderado"),AND(L12="Alta",P12="Mayor"),AND(L12="Muy Alta",P12="Leve"),AND(L12="Muy Alta",P12="Menor"),AND(L12="Muy Alta",P12="Moderado"),AND(L12="Muy Alta",P12="Mayor")),"Alto",IF(OR(AND(L12="Muy Baja",P12="Catastrófico"),AND(L12="Baja",P12="Catastrófico"),AND(L12="Media",P12="Catastrófico"),AND(L12="Alta",P12="Catastrófico"),AND(L12="Muy Alta",P12="Catastrófico")),"Extremo",""))))</f>
        <v>Alto</v>
      </c>
      <c r="S12" s="156">
        <v>2</v>
      </c>
      <c r="T12" s="157" t="s">
        <v>272</v>
      </c>
      <c r="U12" s="158" t="s">
        <v>271</v>
      </c>
      <c r="V12" s="159" t="str">
        <f>IF(OR(W12="Preventivo",W12="Detectivo"),"Probabilidad",IF(W12="Correctivo","Impacto",""))</f>
        <v>Probabilidad</v>
      </c>
      <c r="W12" s="122" t="s">
        <v>14</v>
      </c>
      <c r="X12" s="122" t="s">
        <v>9</v>
      </c>
      <c r="Y12" s="123" t="str">
        <f>IF(AND(W12="Preventivo",X12="Automático"),"50%",IF(AND(W12="Preventivo",X12="Manual"),"40%",IF(AND(W12="Detectivo",X12="Automático"),"40%",IF(AND(W12="Detectivo",X12="Manual"),"30%",IF(AND(W12="Correctivo",X12="Automático"),"35%",IF(AND(W12="Correctivo",X12="Manual"),"25%",""))))))</f>
        <v>40%</v>
      </c>
      <c r="Z12" s="122" t="s">
        <v>19</v>
      </c>
      <c r="AA12" s="122" t="s">
        <v>22</v>
      </c>
      <c r="AB12" s="122" t="s">
        <v>118</v>
      </c>
      <c r="AC12" s="124">
        <f>IFERROR(IF(V12="Probabilidad",(M12-(+M12*Y12)),IF(V12="Impacto",M12,"")),"")</f>
        <v>0.24</v>
      </c>
      <c r="AD12" s="147" t="str">
        <f>IFERROR(IF(AC12="","",IF(AC12&lt;=0.2,"Muy Baja",IF(AC12&lt;=0.4,"Baja",IF(AC12&lt;=0.6,"Media",IF(AC12&lt;=0.8,"Alta","Muy Alta"))))),"")</f>
        <v>Baja</v>
      </c>
      <c r="AE12" s="123">
        <f>+AC12</f>
        <v>0.24</v>
      </c>
      <c r="AF12" s="147" t="str">
        <f>IFERROR(IF(AG12="","",IF(AG12&lt;=0.2,"Leve",IF(AG12&lt;=0.4,"Menor",IF(AG12&lt;=0.6,"Moderado",IF(AG12&lt;=0.8,"Mayor","Catastrófico"))))),"")</f>
        <v>Mayor</v>
      </c>
      <c r="AG12" s="123">
        <f>IFERROR(IF(V12="Impacto",(Q12-(+Q12*Y12)),IF(V12="Probabilidad",Q12,"")),"")</f>
        <v>0.8</v>
      </c>
      <c r="AH12" s="125" t="str">
        <f>IFERROR(IF(OR(AND(AD12="Muy Baja",AF12="Leve"),AND(AD12="Muy Baja",AF12="Menor"),AND(AD12="Baja",AF12="Leve")),"Bajo",IF(OR(AND(AD12="Muy baja",AF12="Moderado"),AND(AD12="Baja",AF12="Menor"),AND(AD12="Baja",AF12="Moderado"),AND(AD12="Media",AF12="Leve"),AND(AD12="Media",AF12="Menor"),AND(AD12="Media",AF12="Moderado"),AND(AD12="Alta",AF12="Leve"),AND(AD12="Alta",AF12="Menor")),"Moderado",IF(OR(AND(AD12="Muy Baja",AF12="Mayor"),AND(AD12="Baja",AF12="Mayor"),AND(AD12="Media",AF12="Mayor"),AND(AD12="Alta",AF12="Moderado"),AND(AD12="Alta",AF12="Mayor"),AND(AD12="Muy Alta",AF12="Leve"),AND(AD12="Muy Alta",AF12="Menor"),AND(AD12="Muy Alta",AF12="Moderado"),AND(AD12="Muy Alta",AF12="Mayor")),"Alto",IF(OR(AND(AD12="Muy Baja",AF12="Catastrófico"),AND(AD12="Baja",AF12="Catastrófico"),AND(AD12="Media",AF12="Catastrófico"),AND(AD12="Alta",AF12="Catastrófico"),AND(AD12="Muy Alta",AF12="Catastrófico")),"Extremo","")))),"")</f>
        <v>Alto</v>
      </c>
      <c r="AI12" s="122" t="s">
        <v>135</v>
      </c>
      <c r="AJ12" s="119" t="s">
        <v>257</v>
      </c>
      <c r="AK12" s="119" t="s">
        <v>258</v>
      </c>
      <c r="AL12" s="126">
        <v>44593</v>
      </c>
      <c r="AM12" s="126">
        <v>44733</v>
      </c>
      <c r="AN12" s="119" t="s">
        <v>263</v>
      </c>
      <c r="AO12" s="120" t="s">
        <v>40</v>
      </c>
      <c r="AP12" s="126">
        <v>44785</v>
      </c>
      <c r="AQ12" s="162" t="s">
        <v>273</v>
      </c>
      <c r="AR12" s="120" t="s">
        <v>40</v>
      </c>
      <c r="AS12" s="126">
        <v>44875</v>
      </c>
      <c r="AT12" s="162" t="s">
        <v>285</v>
      </c>
      <c r="AU12" s="120" t="s">
        <v>39</v>
      </c>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row>
    <row r="13" spans="1:73" ht="99" x14ac:dyDescent="0.3">
      <c r="A13" s="118">
        <v>3</v>
      </c>
      <c r="B13" s="148" t="s">
        <v>232</v>
      </c>
      <c r="C13" s="148" t="s">
        <v>240</v>
      </c>
      <c r="D13" s="119" t="s">
        <v>131</v>
      </c>
      <c r="E13" s="119" t="s">
        <v>275</v>
      </c>
      <c r="F13" s="119" t="s">
        <v>274</v>
      </c>
      <c r="G13" s="166" t="s">
        <v>276</v>
      </c>
      <c r="H13" s="146" t="s">
        <v>122</v>
      </c>
      <c r="I13" s="119" t="s">
        <v>244</v>
      </c>
      <c r="J13" s="119" t="s">
        <v>249</v>
      </c>
      <c r="K13" s="120">
        <v>12</v>
      </c>
      <c r="L13" s="152" t="str">
        <f t="shared" ref="L13" si="0">IF(K13&lt;=0,"",IF(K13&lt;=2,"Muy Baja",IF(K13&lt;=24,"Baja",IF(K13&lt;=500,"Media",IF(K13&lt;=5000,"Alta","Muy Alta")))))</f>
        <v>Baja</v>
      </c>
      <c r="M13" s="153">
        <f t="shared" ref="M13" si="1">IF(L13="","",IF(L13="Muy Baja",0.2,IF(L13="Baja",0.4,IF(L13="Media",0.6,IF(L13="Alta",0.8,IF(L13="Muy Alta",1,))))))</f>
        <v>0.4</v>
      </c>
      <c r="N13" s="154" t="s">
        <v>152</v>
      </c>
      <c r="O13" s="145" t="str">
        <f>IF(NOT(ISERROR(MATCH(N13,'[1]Tabla Impacto'!$B$221:$B$223,0))),'[1]Tabla Impacto'!$F$223&amp;"Por favor no seleccionar los criterios de impacto(Afectación Económica o presupuestal y Pérdida Reputacional)",N13)</f>
        <v xml:space="preserve">     El riesgo afecta la imagen de la entidad con algunos usuarios de relevancia frente al logro de los objetivos</v>
      </c>
      <c r="P13" s="152" t="str">
        <f>IF(OR(O13='[1]Tabla Impacto'!$C$11,O13='[1]Tabla Impacto'!$D$11),"Leve",IF(OR(O13='[1]Tabla Impacto'!$C$12,O13='[1]Tabla Impacto'!$D$12),"Menor",IF(OR(O13='[1]Tabla Impacto'!$C$13,O13='[1]Tabla Impacto'!$D$13),"Moderado",IF(OR(O13='[1]Tabla Impacto'!$C$14,O13='[1]Tabla Impacto'!$D$14),"Mayor",IF(OR(O13='[1]Tabla Impacto'!$C$15,O13='[1]Tabla Impacto'!$D$15),"Catastrófico","")))))</f>
        <v>Moderado</v>
      </c>
      <c r="Q13" s="153">
        <f t="shared" ref="Q13" si="2">IF(P13="","",IF(P13="Leve",0.2,IF(P13="Menor",0.4,IF(P13="Moderado",0.6,IF(P13="Mayor",0.8,IF(P13="Catastrófico",1,))))))</f>
        <v>0.6</v>
      </c>
      <c r="R13" s="155" t="str">
        <f t="shared" ref="R13" si="3">IF(OR(AND(L13="Muy Baja",P13="Leve"),AND(L13="Muy Baja",P13="Menor"),AND(L13="Baja",P13="Leve")),"Bajo",IF(OR(AND(L13="Muy baja",P13="Moderado"),AND(L13="Baja",P13="Menor"),AND(L13="Baja",P13="Moderado"),AND(L13="Media",P13="Leve"),AND(L13="Media",P13="Menor"),AND(L13="Media",P13="Moderado"),AND(L13="Alta",P13="Leve"),AND(L13="Alta",P13="Menor")),"Moderado",IF(OR(AND(L13="Muy Baja",P13="Mayor"),AND(L13="Baja",P13="Mayor"),AND(L13="Media",P13="Mayor"),AND(L13="Alta",P13="Moderado"),AND(L13="Alta",P13="Mayor"),AND(L13="Muy Alta",P13="Leve"),AND(L13="Muy Alta",P13="Menor"),AND(L13="Muy Alta",P13="Moderado"),AND(L13="Muy Alta",P13="Mayor")),"Alto",IF(OR(AND(L13="Muy Baja",P13="Catastrófico"),AND(L13="Baja",P13="Catastrófico"),AND(L13="Media",P13="Catastrófico"),AND(L13="Alta",P13="Catastrófico"),AND(L13="Muy Alta",P13="Catastrófico")),"Extremo",""))))</f>
        <v>Moderado</v>
      </c>
      <c r="S13" s="156">
        <v>3</v>
      </c>
      <c r="T13" s="121" t="s">
        <v>278</v>
      </c>
      <c r="U13" s="158" t="s">
        <v>277</v>
      </c>
      <c r="V13" s="159" t="str">
        <f t="shared" ref="V13" si="4">IF(OR(W13="Preventivo",W13="Detectivo"),"Probabilidad",IF(W13="Correctivo","Impacto",""))</f>
        <v>Probabilidad</v>
      </c>
      <c r="W13" s="122" t="s">
        <v>14</v>
      </c>
      <c r="X13" s="122" t="s">
        <v>9</v>
      </c>
      <c r="Y13" s="123" t="str">
        <f t="shared" ref="Y13" si="5">IF(AND(W13="Preventivo",X13="Automático"),"50%",IF(AND(W13="Preventivo",X13="Manual"),"40%",IF(AND(W13="Detectivo",X13="Automático"),"40%",IF(AND(W13="Detectivo",X13="Manual"),"30%",IF(AND(W13="Correctivo",X13="Automático"),"35%",IF(AND(W13="Correctivo",X13="Manual"),"25%",""))))))</f>
        <v>40%</v>
      </c>
      <c r="Z13" s="122" t="s">
        <v>19</v>
      </c>
      <c r="AA13" s="122" t="s">
        <v>22</v>
      </c>
      <c r="AB13" s="122" t="s">
        <v>118</v>
      </c>
      <c r="AC13" s="124">
        <f t="shared" ref="AC13" si="6">IFERROR(IF(V13="Probabilidad",(M13-(+M13*Y13)),IF(V13="Impacto",M13,"")),"")</f>
        <v>0.24</v>
      </c>
      <c r="AD13" s="147" t="str">
        <f t="shared" ref="AD13" si="7">IFERROR(IF(AC13="","",IF(AC13&lt;=0.2,"Muy Baja",IF(AC13&lt;=0.4,"Baja",IF(AC13&lt;=0.6,"Media",IF(AC13&lt;=0.8,"Alta","Muy Alta"))))),"")</f>
        <v>Baja</v>
      </c>
      <c r="AE13" s="123">
        <f t="shared" ref="AE13" si="8">+AC13</f>
        <v>0.24</v>
      </c>
      <c r="AF13" s="147" t="str">
        <f t="shared" ref="AF13" si="9">IFERROR(IF(AG13="","",IF(AG13&lt;=0.2,"Leve",IF(AG13&lt;=0.4,"Menor",IF(AG13&lt;=0.6,"Moderado",IF(AG13&lt;=0.8,"Mayor","Catastrófico"))))),"")</f>
        <v>Moderado</v>
      </c>
      <c r="AG13" s="123">
        <f t="shared" ref="AG13" si="10">IFERROR(IF(V13="Impacto",(Q13-(+Q13*Y13)),IF(V13="Probabilidad",Q13,"")),"")</f>
        <v>0.6</v>
      </c>
      <c r="AH13" s="125" t="str">
        <f t="shared" ref="AH13" si="11">IFERROR(IF(OR(AND(AD13="Muy Baja",AF13="Leve"),AND(AD13="Muy Baja",AF13="Menor"),AND(AD13="Baja",AF13="Leve")),"Bajo",IF(OR(AND(AD13="Muy baja",AF13="Moderado"),AND(AD13="Baja",AF13="Menor"),AND(AD13="Baja",AF13="Moderado"),AND(AD13="Media",AF13="Leve"),AND(AD13="Media",AF13="Menor"),AND(AD13="Media",AF13="Moderado"),AND(AD13="Alta",AF13="Leve"),AND(AD13="Alta",AF13="Menor")),"Moderado",IF(OR(AND(AD13="Muy Baja",AF13="Mayor"),AND(AD13="Baja",AF13="Mayor"),AND(AD13="Media",AF13="Mayor"),AND(AD13="Alta",AF13="Moderado"),AND(AD13="Alta",AF13="Mayor"),AND(AD13="Muy Alta",AF13="Leve"),AND(AD13="Muy Alta",AF13="Menor"),AND(AD13="Muy Alta",AF13="Moderado"),AND(AD13="Muy Alta",AF13="Mayor")),"Alto",IF(OR(AND(AD13="Muy Baja",AF13="Catastrófico"),AND(AD13="Baja",AF13="Catastrófico"),AND(AD13="Media",AF13="Catastrófico"),AND(AD13="Alta",AF13="Catastrófico"),AND(AD13="Muy Alta",AF13="Catastrófico")),"Extremo","")))),"")</f>
        <v>Moderado</v>
      </c>
      <c r="AI13" s="122" t="s">
        <v>135</v>
      </c>
      <c r="AJ13" s="119" t="s">
        <v>259</v>
      </c>
      <c r="AK13" s="146" t="s">
        <v>258</v>
      </c>
      <c r="AL13" s="126">
        <v>44593</v>
      </c>
      <c r="AM13" s="126">
        <v>44733</v>
      </c>
      <c r="AN13" s="119" t="s">
        <v>264</v>
      </c>
      <c r="AO13" s="120" t="s">
        <v>40</v>
      </c>
      <c r="AP13" s="126">
        <v>44785</v>
      </c>
      <c r="AQ13" s="162" t="s">
        <v>279</v>
      </c>
      <c r="AR13" s="120" t="s">
        <v>40</v>
      </c>
      <c r="AS13" s="126">
        <v>44875</v>
      </c>
      <c r="AT13" s="162" t="s">
        <v>286</v>
      </c>
      <c r="AU13" s="120" t="s">
        <v>39</v>
      </c>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row>
    <row r="14" spans="1:73" ht="49.5" customHeight="1" x14ac:dyDescent="0.3">
      <c r="A14" s="117"/>
      <c r="B14" s="149"/>
      <c r="C14" s="149"/>
      <c r="D14" s="218" t="s">
        <v>130</v>
      </c>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c r="AC14" s="219"/>
      <c r="AD14" s="219"/>
      <c r="AE14" s="219"/>
      <c r="AF14" s="219"/>
      <c r="AG14" s="219"/>
      <c r="AH14" s="219"/>
      <c r="AI14" s="219"/>
      <c r="AJ14" s="219"/>
      <c r="AK14" s="219"/>
      <c r="AL14" s="219"/>
      <c r="AM14" s="219"/>
      <c r="AN14" s="219"/>
      <c r="AO14" s="220"/>
    </row>
    <row r="16" spans="1:73" x14ac:dyDescent="0.3">
      <c r="A16" s="128"/>
      <c r="B16" s="133"/>
      <c r="C16" s="133"/>
      <c r="D16" s="129"/>
      <c r="E16" s="129"/>
      <c r="F16" s="129"/>
      <c r="G16" s="129"/>
      <c r="H16" s="1"/>
      <c r="I16" s="1"/>
      <c r="J16" s="1"/>
      <c r="L16" s="132"/>
      <c r="M16" s="133"/>
      <c r="N16" s="133"/>
      <c r="O16" s="133"/>
      <c r="P16" s="133"/>
      <c r="Q16" s="133"/>
      <c r="R16" s="133"/>
      <c r="S16" s="133"/>
      <c r="T16" s="133"/>
      <c r="U16" s="133"/>
      <c r="V16" s="134"/>
      <c r="W16" s="134"/>
      <c r="X16" s="133"/>
      <c r="Y16" s="133"/>
      <c r="Z16" s="133"/>
      <c r="AA16" s="133"/>
      <c r="AB16" s="133"/>
      <c r="AC16" s="133"/>
      <c r="AD16" s="133"/>
      <c r="AE16" s="133"/>
      <c r="AF16" s="133"/>
      <c r="AG16" s="133"/>
      <c r="AH16" s="133"/>
      <c r="AI16" s="135"/>
      <c r="AJ16" s="135"/>
      <c r="AK16" s="133"/>
      <c r="AL16" s="133"/>
      <c r="AM16" s="133"/>
      <c r="AN16" s="133"/>
      <c r="AO16" s="133"/>
      <c r="AP16" s="133"/>
      <c r="AQ16" s="133"/>
      <c r="AR16" s="136"/>
      <c r="AS16" s="136"/>
      <c r="AT16" s="136"/>
      <c r="AU16" s="136"/>
      <c r="AV16" s="136"/>
      <c r="AW16" s="136"/>
      <c r="AX16" s="136"/>
    </row>
    <row r="17" spans="1:50" ht="18" x14ac:dyDescent="0.3">
      <c r="A17" s="221" t="s">
        <v>260</v>
      </c>
      <c r="B17" s="221"/>
      <c r="C17" s="221"/>
      <c r="D17" s="221"/>
      <c r="E17" s="221"/>
      <c r="F17" s="221"/>
      <c r="G17" s="221"/>
      <c r="H17" s="1"/>
      <c r="I17" s="1"/>
      <c r="J17" s="1"/>
      <c r="K17" s="224" t="s">
        <v>283</v>
      </c>
      <c r="L17" s="225"/>
      <c r="M17" s="225"/>
      <c r="N17" s="226"/>
      <c r="O17" s="133"/>
      <c r="P17" s="133"/>
      <c r="Q17" s="133"/>
      <c r="R17" s="133"/>
      <c r="S17" s="133"/>
      <c r="T17" s="133"/>
      <c r="U17" s="135"/>
      <c r="V17" s="134"/>
      <c r="W17" s="134"/>
      <c r="X17" s="133"/>
      <c r="Y17" s="134"/>
      <c r="Z17" s="134"/>
      <c r="AA17" s="133"/>
      <c r="AB17" s="133"/>
      <c r="AC17" s="133"/>
      <c r="AD17" s="133"/>
      <c r="AE17" s="133"/>
      <c r="AF17" s="133"/>
      <c r="AG17" s="133"/>
      <c r="AH17" s="133"/>
      <c r="AI17" s="133"/>
      <c r="AJ17" s="133"/>
      <c r="AK17" s="133"/>
      <c r="AL17" s="133"/>
      <c r="AM17" s="133"/>
      <c r="AN17" s="133"/>
      <c r="AO17" s="133"/>
      <c r="AP17" s="133"/>
      <c r="AQ17" s="133"/>
      <c r="AR17" s="136"/>
      <c r="AS17" s="136"/>
      <c r="AT17" s="136"/>
      <c r="AU17" s="136"/>
      <c r="AV17" s="136"/>
      <c r="AW17" s="136"/>
      <c r="AX17" s="136"/>
    </row>
    <row r="18" spans="1:50" ht="17.25" thickBot="1" x14ac:dyDescent="0.35">
      <c r="A18"/>
      <c r="B18" s="150"/>
      <c r="C18" s="150"/>
      <c r="D18" s="164"/>
      <c r="E18" s="164"/>
      <c r="F18"/>
      <c r="G18"/>
      <c r="H18" s="1"/>
      <c r="I18" s="1"/>
      <c r="J18" s="1"/>
      <c r="L18" s="130" t="str">
        <f>+IFERROR(VLOOKUP(H18,$H$173:$L$177,3,FALSE)*VLOOKUP(K18,$K$173:$L$177,3,FALSE),"")</f>
        <v/>
      </c>
      <c r="M18"/>
      <c r="N18"/>
      <c r="O18"/>
      <c r="P18"/>
      <c r="Q18"/>
      <c r="R18"/>
      <c r="S18"/>
      <c r="T18"/>
      <c r="U18"/>
      <c r="V18" s="130"/>
      <c r="W18" s="131"/>
      <c r="X18"/>
      <c r="Y18" s="131"/>
      <c r="Z18" s="131"/>
      <c r="AA18" s="139"/>
      <c r="AB18" s="139"/>
      <c r="AC18" s="139"/>
      <c r="AD18" s="139"/>
      <c r="AE18" s="137"/>
      <c r="AF18" s="137"/>
      <c r="AG18" s="139"/>
      <c r="AH18" s="140"/>
      <c r="AI18" s="141"/>
      <c r="AJ18" s="141"/>
      <c r="AK18" s="141"/>
      <c r="AL18" s="139"/>
      <c r="AM18" s="141"/>
      <c r="AN18" s="139"/>
      <c r="AO18" s="141"/>
      <c r="AP18" s="139"/>
      <c r="AQ18" s="141"/>
      <c r="AR18" s="136"/>
      <c r="AS18" s="136"/>
      <c r="AT18" s="136"/>
      <c r="AU18" s="136"/>
      <c r="AV18" s="136"/>
      <c r="AW18" s="136"/>
      <c r="AX18" s="136"/>
    </row>
    <row r="19" spans="1:50" ht="17.45" customHeight="1" thickTop="1" thickBot="1" x14ac:dyDescent="0.35">
      <c r="A19" s="222" t="s">
        <v>217</v>
      </c>
      <c r="B19" s="222"/>
      <c r="C19" s="222"/>
      <c r="D19" s="222"/>
      <c r="E19" s="222"/>
      <c r="F19" s="222"/>
      <c r="G19" s="143" t="s">
        <v>218</v>
      </c>
      <c r="H19" s="222" t="s">
        <v>219</v>
      </c>
      <c r="I19" s="222"/>
      <c r="J19" s="222"/>
      <c r="K19" s="222"/>
      <c r="L19" s="222"/>
      <c r="M19" s="222"/>
      <c r="N19" s="222"/>
      <c r="O19" s="144"/>
      <c r="P19" s="223" t="s">
        <v>220</v>
      </c>
      <c r="Q19" s="223"/>
      <c r="R19" s="223"/>
      <c r="S19" s="222" t="s">
        <v>221</v>
      </c>
      <c r="T19" s="222"/>
      <c r="U19" s="222"/>
      <c r="V19" s="222"/>
      <c r="W19" s="223">
        <v>1</v>
      </c>
      <c r="X19" s="223"/>
      <c r="Y19" s="223"/>
      <c r="Z19" s="223"/>
      <c r="AA19" s="142"/>
      <c r="AB19" s="142"/>
      <c r="AC19" s="142"/>
      <c r="AD19" s="142"/>
      <c r="AE19" s="142"/>
      <c r="AF19" s="142"/>
      <c r="AG19" s="142"/>
      <c r="AH19" s="142"/>
      <c r="AI19" s="142"/>
      <c r="AJ19" s="142"/>
      <c r="AK19" s="142"/>
      <c r="AL19" s="142"/>
      <c r="AM19" s="142"/>
      <c r="AN19" s="142"/>
      <c r="AO19" s="142"/>
      <c r="AP19" s="142"/>
      <c r="AQ19" s="138"/>
      <c r="AR19" s="136"/>
      <c r="AS19" s="136"/>
      <c r="AT19" s="136"/>
      <c r="AU19" s="136"/>
      <c r="AV19" s="136"/>
      <c r="AW19" s="136"/>
      <c r="AX19" s="136"/>
    </row>
    <row r="20" spans="1:50" ht="17.25" thickTop="1" x14ac:dyDescent="0.3"/>
  </sheetData>
  <dataConsolidate/>
  <mergeCells count="67">
    <mergeCell ref="AJ8:AU8"/>
    <mergeCell ref="AR9:AR10"/>
    <mergeCell ref="AS9:AS10"/>
    <mergeCell ref="AT9:AT10"/>
    <mergeCell ref="A5:B5"/>
    <mergeCell ref="A6:B6"/>
    <mergeCell ref="A7:B7"/>
    <mergeCell ref="A8:K8"/>
    <mergeCell ref="L8:R8"/>
    <mergeCell ref="S8:AB8"/>
    <mergeCell ref="S9:S10"/>
    <mergeCell ref="T9:T10"/>
    <mergeCell ref="B9:B10"/>
    <mergeCell ref="V9:V10"/>
    <mergeCell ref="S19:V19"/>
    <mergeCell ref="W19:Z19"/>
    <mergeCell ref="A19:F19"/>
    <mergeCell ref="K17:N17"/>
    <mergeCell ref="H19:N19"/>
    <mergeCell ref="P19:R19"/>
    <mergeCell ref="D14:AO14"/>
    <mergeCell ref="A17:G17"/>
    <mergeCell ref="G9:G10"/>
    <mergeCell ref="F9:F10"/>
    <mergeCell ref="E9:E10"/>
    <mergeCell ref="D9:D10"/>
    <mergeCell ref="R9:R10"/>
    <mergeCell ref="N9:N10"/>
    <mergeCell ref="O9:O10"/>
    <mergeCell ref="AO9:AO10"/>
    <mergeCell ref="AN9:AN10"/>
    <mergeCell ref="AM9:AM10"/>
    <mergeCell ref="AL9:AL10"/>
    <mergeCell ref="AK9:AK10"/>
    <mergeCell ref="C9:C10"/>
    <mergeCell ref="A1:D4"/>
    <mergeCell ref="AF9:AF10"/>
    <mergeCell ref="AD9:AD10"/>
    <mergeCell ref="AE9:AE10"/>
    <mergeCell ref="K9:K10"/>
    <mergeCell ref="L9:L10"/>
    <mergeCell ref="M9:M10"/>
    <mergeCell ref="P9:P10"/>
    <mergeCell ref="Q9:Q10"/>
    <mergeCell ref="W9:AB9"/>
    <mergeCell ref="AC8:AI8"/>
    <mergeCell ref="A9:A10"/>
    <mergeCell ref="H9:H10"/>
    <mergeCell ref="E1:AS4"/>
    <mergeCell ref="AP9:AP10"/>
    <mergeCell ref="AQ9:AQ10"/>
    <mergeCell ref="AT1:AU1"/>
    <mergeCell ref="AT2:AU2"/>
    <mergeCell ref="AT3:AU3"/>
    <mergeCell ref="AT4:AU4"/>
    <mergeCell ref="AJ9:AJ10"/>
    <mergeCell ref="C7:AU7"/>
    <mergeCell ref="C6:AU6"/>
    <mergeCell ref="C5:AU5"/>
    <mergeCell ref="I9:I10"/>
    <mergeCell ref="J9:J10"/>
    <mergeCell ref="AI9:AI10"/>
    <mergeCell ref="AH9:AH10"/>
    <mergeCell ref="AG9:AG10"/>
    <mergeCell ref="AC9:AC10"/>
    <mergeCell ref="U9:U10"/>
    <mergeCell ref="AU9:AU10"/>
  </mergeCells>
  <conditionalFormatting sqref="AE16:AE18">
    <cfRule type="cellIs" dxfId="28" priority="39" stopIfTrue="1" operator="equal">
      <formula>#REF!</formula>
    </cfRule>
    <cfRule type="cellIs" dxfId="27" priority="40" operator="equal">
      <formula>#REF!</formula>
    </cfRule>
    <cfRule type="cellIs" dxfId="26" priority="41" operator="equal">
      <formula>#REF!</formula>
    </cfRule>
  </conditionalFormatting>
  <conditionalFormatting sqref="AF16:AF18">
    <cfRule type="cellIs" dxfId="25" priority="42" stopIfTrue="1" operator="equal">
      <formula>#REF!</formula>
    </cfRule>
    <cfRule type="cellIs" dxfId="24" priority="43" stopIfTrue="1" operator="equal">
      <formula>#REF!</formula>
    </cfRule>
    <cfRule type="cellIs" dxfId="23" priority="44" stopIfTrue="1" operator="equal">
      <formula>#REF!</formula>
    </cfRule>
  </conditionalFormatting>
  <conditionalFormatting sqref="L11:L13 AD11:AD13">
    <cfRule type="cellIs" dxfId="22" priority="34" operator="equal">
      <formula>"Muy Alta"</formula>
    </cfRule>
    <cfRule type="cellIs" dxfId="21" priority="35" operator="equal">
      <formula>"Alta"</formula>
    </cfRule>
    <cfRule type="cellIs" dxfId="20" priority="36" operator="equal">
      <formula>"Media"</formula>
    </cfRule>
    <cfRule type="cellIs" dxfId="19" priority="37" operator="equal">
      <formula>"Baja"</formula>
    </cfRule>
    <cfRule type="cellIs" dxfId="18" priority="38" operator="equal">
      <formula>"Muy Baja"</formula>
    </cfRule>
  </conditionalFormatting>
  <conditionalFormatting sqref="P11:P13 AF11:AF13">
    <cfRule type="cellIs" dxfId="17" priority="29" operator="equal">
      <formula>"Catastrófico"</formula>
    </cfRule>
    <cfRule type="cellIs" dxfId="16" priority="30" operator="equal">
      <formula>"Mayor"</formula>
    </cfRule>
    <cfRule type="cellIs" dxfId="15" priority="31" operator="equal">
      <formula>"Moderado"</formula>
    </cfRule>
    <cfRule type="cellIs" dxfId="14" priority="32" operator="equal">
      <formula>"Menor"</formula>
    </cfRule>
    <cfRule type="cellIs" dxfId="13" priority="33" operator="equal">
      <formula>"Leve"</formula>
    </cfRule>
  </conditionalFormatting>
  <conditionalFormatting sqref="R11 AH11:AH13 R13">
    <cfRule type="cellIs" dxfId="12" priority="25" operator="equal">
      <formula>"Extremo"</formula>
    </cfRule>
    <cfRule type="cellIs" dxfId="11" priority="26" operator="equal">
      <formula>"Alto"</formula>
    </cfRule>
    <cfRule type="cellIs" dxfId="10" priority="27" operator="equal">
      <formula>"Moderado"</formula>
    </cfRule>
    <cfRule type="cellIs" dxfId="9" priority="28" operator="equal">
      <formula>"Bajo"</formula>
    </cfRule>
  </conditionalFormatting>
  <conditionalFormatting sqref="R12">
    <cfRule type="cellIs" dxfId="8" priority="21" operator="equal">
      <formula>"Extremo"</formula>
    </cfRule>
    <cfRule type="cellIs" dxfId="7" priority="22" operator="equal">
      <formula>"Alto"</formula>
    </cfRule>
    <cfRule type="cellIs" dxfId="6" priority="23" operator="equal">
      <formula>"Moderado"</formula>
    </cfRule>
    <cfRule type="cellIs" dxfId="5" priority="24" operator="equal">
      <formula>"Bajo"</formula>
    </cfRule>
  </conditionalFormatting>
  <conditionalFormatting sqref="O11:O13">
    <cfRule type="containsText" dxfId="4" priority="20" operator="containsText" text="❌">
      <formula>NOT(ISERROR(SEARCH("❌",O11)))</formula>
    </cfRule>
  </conditionalFormatting>
  <dataValidations count="7">
    <dataValidation type="list" allowBlank="1" showInputMessage="1" showErrorMessage="1" sqref="G16">
      <formula1>$G$173:$G$182</formula1>
    </dataValidation>
    <dataValidation type="list" allowBlank="1" showInputMessage="1" showErrorMessage="1" sqref="G18 AE18:AF18">
      <formula1>#REF!</formula1>
    </dataValidation>
    <dataValidation type="list" allowBlank="1" showInputMessage="1" showErrorMessage="1" sqref="V18">
      <formula1>$N$173:$N$174</formula1>
    </dataValidation>
    <dataValidation type="list" allowBlank="1" showInputMessage="1" showErrorMessage="1" sqref="K18">
      <formula1>$K$173:$K$177</formula1>
    </dataValidation>
    <dataValidation type="list" allowBlank="1" showInputMessage="1" showErrorMessage="1" sqref="H18:J18">
      <formula1>$H$173:$H$177</formula1>
    </dataValidation>
    <dataValidation type="list" allowBlank="1" showInputMessage="1" showErrorMessage="1" sqref="AP18 AN18 AL18 W18 Y18:AD18">
      <formula1>$AL$173:$AL$180</formula1>
    </dataValidation>
    <dataValidation allowBlank="1" showInputMessage="1" showErrorMessage="1" error="Recuerde que las acciones se generan bajo la medida de mitigar el riesgo" sqref="AQ11 AQ13"/>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7">
        <x14:dataValidation type="list" allowBlank="1" showInputMessage="1" showErrorMessage="1">
          <x14:formula1>
            <xm:f>'Opciones Tratamiento'!$B$9:$B$10</xm:f>
          </x14:formula1>
          <xm:sqref>AU11:AU13 AR11:AR13 AO11:AO13</xm:sqref>
        </x14:dataValidation>
        <x14:dataValidation type="list" allowBlank="1" showInputMessage="1" showErrorMessage="1">
          <x14:formula1>
            <xm:f>Listas!$A$2:$A$9</xm:f>
          </x14:formula1>
          <xm:sqref>B11:B13</xm:sqref>
        </x14:dataValidation>
        <x14:dataValidation type="list" allowBlank="1" showInputMessage="1" showErrorMessage="1">
          <x14:formula1>
            <xm:f>Listas!$B$2:$B$7</xm:f>
          </x14:formula1>
          <xm:sqref>C11:C13</xm:sqref>
        </x14:dataValidation>
        <x14:dataValidation type="list" allowBlank="1" showInputMessage="1" showErrorMessage="1">
          <x14:formula1>
            <xm:f>Listas!$C$2:$C$6</xm:f>
          </x14:formula1>
          <xm:sqref>I11:I13</xm:sqref>
        </x14:dataValidation>
        <x14:dataValidation type="list" allowBlank="1" showInputMessage="1" showErrorMessage="1">
          <x14:formula1>
            <xm:f>Listas!$D$2:$D$5</xm:f>
          </x14:formula1>
          <xm:sqref>J11:J13</xm:sqref>
        </x14:dataValidation>
        <x14:dataValidation type="custom" allowBlank="1" showInputMessage="1" showErrorMessage="1" error="Recuerde que las acciones se generan bajo la medida de mitigar el riesgo">
          <x14:formula1>
            <xm:f>IF(OR(AI11='Opciones Tratamiento'!$B$2,AI11='Opciones Tratamiento'!$B$3,AI11='Opciones Tratamiento'!$B$4),ISBLANK(AI11),ISTEXT(AI11))</xm:f>
          </x14:formula1>
          <xm:sqref>AS11:AS13 AM11:AM13</xm:sqref>
        </x14:dataValidation>
        <x14:dataValidation type="custom" allowBlank="1" showInputMessage="1" showErrorMessage="1" error="Recuerde que las acciones se generan bajo la medida de mitigar el riesgo">
          <x14:formula1>
            <xm:f>IF(OR(AI11='Opciones Tratamiento'!$B$2,AI11='Opciones Tratamiento'!$B$3,AI11='Opciones Tratamiento'!$B$4),ISBLANK(AI11),ISTEXT(AI11))</xm:f>
          </x14:formula1>
          <xm:sqref>AT11:AT13 AN11:AN13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C5" sqref="C5"/>
    </sheetView>
  </sheetViews>
  <sheetFormatPr baseColWidth="10" defaultRowHeight="15" x14ac:dyDescent="0.25"/>
  <sheetData>
    <row r="1" spans="1:4" x14ac:dyDescent="0.25">
      <c r="A1" t="s">
        <v>227</v>
      </c>
      <c r="B1" t="s">
        <v>236</v>
      </c>
      <c r="C1" t="s">
        <v>242</v>
      </c>
      <c r="D1" t="s">
        <v>251</v>
      </c>
    </row>
    <row r="2" spans="1:4" x14ac:dyDescent="0.25">
      <c r="A2" t="s">
        <v>235</v>
      </c>
      <c r="B2" t="s">
        <v>237</v>
      </c>
      <c r="C2" t="s">
        <v>243</v>
      </c>
      <c r="D2" t="s">
        <v>248</v>
      </c>
    </row>
    <row r="3" spans="1:4" x14ac:dyDescent="0.25">
      <c r="A3" t="s">
        <v>228</v>
      </c>
      <c r="B3" t="s">
        <v>230</v>
      </c>
      <c r="C3" t="s">
        <v>244</v>
      </c>
      <c r="D3" t="s">
        <v>249</v>
      </c>
    </row>
    <row r="4" spans="1:4" x14ac:dyDescent="0.25">
      <c r="A4" t="s">
        <v>229</v>
      </c>
      <c r="B4" t="s">
        <v>238</v>
      </c>
      <c r="C4" t="s">
        <v>245</v>
      </c>
      <c r="D4" t="s">
        <v>250</v>
      </c>
    </row>
    <row r="5" spans="1:4" x14ac:dyDescent="0.25">
      <c r="A5" t="s">
        <v>230</v>
      </c>
      <c r="B5" t="s">
        <v>239</v>
      </c>
      <c r="C5" t="s">
        <v>246</v>
      </c>
      <c r="D5" t="s">
        <v>247</v>
      </c>
    </row>
    <row r="6" spans="1:4" x14ac:dyDescent="0.25">
      <c r="A6" t="s">
        <v>231</v>
      </c>
      <c r="B6" t="s">
        <v>240</v>
      </c>
      <c r="C6" t="s">
        <v>247</v>
      </c>
    </row>
    <row r="7" spans="1:4" x14ac:dyDescent="0.25">
      <c r="A7" t="s">
        <v>232</v>
      </c>
      <c r="B7" t="s">
        <v>241</v>
      </c>
    </row>
    <row r="8" spans="1:4" x14ac:dyDescent="0.25">
      <c r="A8" t="s">
        <v>233</v>
      </c>
    </row>
    <row r="9" spans="1:4" x14ac:dyDescent="0.25">
      <c r="A9" t="s">
        <v>234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L8" sqref="L8:M9"/>
    </sheetView>
  </sheetViews>
  <sheetFormatPr baseColWidth="10" defaultRowHeight="15" x14ac:dyDescent="0.25"/>
  <cols>
    <col min="2" max="39" width="5.7109375" customWidth="1"/>
    <col min="41" max="46" width="5.7109375" customWidth="1"/>
  </cols>
  <sheetData>
    <row r="1" spans="1:99" x14ac:dyDescent="0.2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c r="CN1" s="76"/>
      <c r="CO1" s="76"/>
      <c r="CP1" s="76"/>
      <c r="CQ1" s="76"/>
      <c r="CR1" s="76"/>
      <c r="CS1" s="76"/>
      <c r="CT1" s="76"/>
      <c r="CU1" s="76"/>
    </row>
    <row r="2" spans="1:99" ht="18" customHeight="1" x14ac:dyDescent="0.25">
      <c r="A2" s="76"/>
      <c r="B2" s="231" t="s">
        <v>158</v>
      </c>
      <c r="C2" s="231"/>
      <c r="D2" s="231"/>
      <c r="E2" s="231"/>
      <c r="F2" s="231"/>
      <c r="G2" s="231"/>
      <c r="H2" s="231"/>
      <c r="I2" s="231"/>
      <c r="J2" s="269" t="s">
        <v>2</v>
      </c>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c r="CN2" s="76"/>
      <c r="CO2" s="76"/>
      <c r="CP2" s="76"/>
      <c r="CQ2" s="76"/>
      <c r="CR2" s="76"/>
      <c r="CS2" s="76"/>
      <c r="CT2" s="76"/>
      <c r="CU2" s="76"/>
    </row>
    <row r="3" spans="1:99" ht="18.75" customHeight="1" x14ac:dyDescent="0.25">
      <c r="A3" s="76"/>
      <c r="B3" s="231"/>
      <c r="C3" s="231"/>
      <c r="D3" s="231"/>
      <c r="E3" s="231"/>
      <c r="F3" s="231"/>
      <c r="G3" s="231"/>
      <c r="H3" s="231"/>
      <c r="I3" s="231"/>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row>
    <row r="4" spans="1:99" ht="15" customHeight="1" x14ac:dyDescent="0.25">
      <c r="A4" s="76"/>
      <c r="B4" s="231"/>
      <c r="C4" s="231"/>
      <c r="D4" s="231"/>
      <c r="E4" s="231"/>
      <c r="F4" s="231"/>
      <c r="G4" s="231"/>
      <c r="H4" s="231"/>
      <c r="I4" s="231"/>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c r="CN4" s="76"/>
      <c r="CO4" s="76"/>
      <c r="CP4" s="76"/>
      <c r="CQ4" s="76"/>
      <c r="CR4" s="76"/>
      <c r="CS4" s="76"/>
      <c r="CT4" s="76"/>
      <c r="CU4" s="76"/>
    </row>
    <row r="5" spans="1:99" ht="15.75" thickBot="1" x14ac:dyDescent="0.3">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c r="BV5" s="76"/>
      <c r="BW5" s="76"/>
      <c r="BX5" s="76"/>
      <c r="BY5" s="76"/>
      <c r="BZ5" s="76"/>
      <c r="CA5" s="76"/>
      <c r="CB5" s="76"/>
      <c r="CC5" s="76"/>
      <c r="CD5" s="76"/>
      <c r="CE5" s="76"/>
      <c r="CF5" s="76"/>
      <c r="CG5" s="76"/>
      <c r="CH5" s="76"/>
      <c r="CI5" s="76"/>
      <c r="CJ5" s="76"/>
      <c r="CK5" s="76"/>
      <c r="CL5" s="76"/>
      <c r="CM5" s="76"/>
      <c r="CN5" s="76"/>
      <c r="CO5" s="76"/>
      <c r="CP5" s="76"/>
      <c r="CQ5" s="76"/>
      <c r="CR5" s="76"/>
      <c r="CS5" s="76"/>
      <c r="CT5" s="76"/>
      <c r="CU5" s="76"/>
    </row>
    <row r="6" spans="1:99" ht="15" customHeight="1" x14ac:dyDescent="0.25">
      <c r="A6" s="76"/>
      <c r="B6" s="281" t="s">
        <v>4</v>
      </c>
      <c r="C6" s="281"/>
      <c r="D6" s="282"/>
      <c r="E6" s="270" t="s">
        <v>115</v>
      </c>
      <c r="F6" s="271"/>
      <c r="G6" s="271"/>
      <c r="H6" s="271"/>
      <c r="I6" s="272"/>
      <c r="J6" s="266" t="e">
        <f>IF(AND('Mapa final'!#REF!="Muy Alta",'Mapa final'!#REF!="Leve"),CONCATENATE("R",'Mapa final'!#REF!),"")</f>
        <v>#REF!</v>
      </c>
      <c r="K6" s="267"/>
      <c r="L6" s="267" t="str">
        <f>IF(AND('Mapa final'!$L$11="Muy Alta",'Mapa final'!$P$11="Leve"),CONCATENATE("R",'Mapa final'!$A$11),"")</f>
        <v/>
      </c>
      <c r="M6" s="267"/>
      <c r="N6" s="267" t="e">
        <f>IF(AND('Mapa final'!#REF!="Muy Alta",'Mapa final'!#REF!="Leve"),CONCATENATE("R",'Mapa final'!#REF!),"")</f>
        <v>#REF!</v>
      </c>
      <c r="O6" s="268"/>
      <c r="P6" s="266" t="e">
        <f>IF(AND('Mapa final'!#REF!="Muy Alta",'Mapa final'!#REF!="Menor"),CONCATENATE("R",'Mapa final'!#REF!),"")</f>
        <v>#REF!</v>
      </c>
      <c r="Q6" s="267"/>
      <c r="R6" s="267" t="str">
        <f>IF(AND('Mapa final'!$L$11="Muy Alta",'Mapa final'!$P$11="Menor"),CONCATENATE("R",'Mapa final'!$A$11),"")</f>
        <v/>
      </c>
      <c r="S6" s="267"/>
      <c r="T6" s="267" t="e">
        <f>IF(AND('Mapa final'!#REF!="Muy Alta",'Mapa final'!#REF!="Menor"),CONCATENATE("R",'Mapa final'!#REF!),"")</f>
        <v>#REF!</v>
      </c>
      <c r="U6" s="268"/>
      <c r="V6" s="266" t="e">
        <f>IF(AND('Mapa final'!#REF!="Muy Alta",'Mapa final'!#REF!="Moderado"),CONCATENATE("R",'Mapa final'!#REF!),"")</f>
        <v>#REF!</v>
      </c>
      <c r="W6" s="267"/>
      <c r="X6" s="267" t="str">
        <f>IF(AND('Mapa final'!$L$11="Muy Alta",'Mapa final'!$P$11="Moderado"),CONCATENATE("R",'Mapa final'!$A$11),"")</f>
        <v/>
      </c>
      <c r="Y6" s="267"/>
      <c r="Z6" s="267" t="e">
        <f>IF(AND('Mapa final'!#REF!="Muy Alta",'Mapa final'!#REF!="Moderado"),CONCATENATE("R",'Mapa final'!#REF!),"")</f>
        <v>#REF!</v>
      </c>
      <c r="AA6" s="268"/>
      <c r="AB6" s="266" t="e">
        <f>IF(AND('Mapa final'!#REF!="Muy Alta",'Mapa final'!#REF!="Mayor"),CONCATENATE("R",'Mapa final'!#REF!),"")</f>
        <v>#REF!</v>
      </c>
      <c r="AC6" s="267"/>
      <c r="AD6" s="267" t="str">
        <f>IF(AND('Mapa final'!$L$11="Muy Alta",'Mapa final'!$P$11="Mayor"),CONCATENATE("R",'Mapa final'!$A$11),"")</f>
        <v/>
      </c>
      <c r="AE6" s="267"/>
      <c r="AF6" s="267" t="e">
        <f>IF(AND('Mapa final'!#REF!="Muy Alta",'Mapa final'!#REF!="Mayor"),CONCATENATE("R",'Mapa final'!#REF!),"")</f>
        <v>#REF!</v>
      </c>
      <c r="AG6" s="268"/>
      <c r="AH6" s="256" t="e">
        <f>IF(AND('Mapa final'!#REF!="Muy Alta",'Mapa final'!#REF!="Catastrófico"),CONCATENATE("R",'Mapa final'!#REF!),"")</f>
        <v>#REF!</v>
      </c>
      <c r="AI6" s="257"/>
      <c r="AJ6" s="257" t="str">
        <f>IF(AND('Mapa final'!$L$11="Muy Alta",'Mapa final'!$P$11="Catastrófico"),CONCATENATE("R",'Mapa final'!$A$11),"")</f>
        <v/>
      </c>
      <c r="AK6" s="257"/>
      <c r="AL6" s="257" t="e">
        <f>IF(AND('Mapa final'!#REF!="Muy Alta",'Mapa final'!#REF!="Catastrófico"),CONCATENATE("R",'Mapa final'!#REF!),"")</f>
        <v>#REF!</v>
      </c>
      <c r="AM6" s="258"/>
      <c r="AO6" s="283" t="s">
        <v>78</v>
      </c>
      <c r="AP6" s="284"/>
      <c r="AQ6" s="284"/>
      <c r="AR6" s="284"/>
      <c r="AS6" s="284"/>
      <c r="AT6" s="285"/>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c r="BY6" s="76"/>
      <c r="BZ6" s="76"/>
      <c r="CA6" s="76"/>
      <c r="CB6" s="76"/>
    </row>
    <row r="7" spans="1:99" ht="15" customHeight="1" x14ac:dyDescent="0.25">
      <c r="A7" s="76"/>
      <c r="B7" s="281"/>
      <c r="C7" s="281"/>
      <c r="D7" s="282"/>
      <c r="E7" s="273"/>
      <c r="F7" s="274"/>
      <c r="G7" s="274"/>
      <c r="H7" s="274"/>
      <c r="I7" s="275"/>
      <c r="J7" s="259"/>
      <c r="K7" s="260"/>
      <c r="L7" s="260"/>
      <c r="M7" s="260"/>
      <c r="N7" s="260"/>
      <c r="O7" s="262"/>
      <c r="P7" s="259"/>
      <c r="Q7" s="260"/>
      <c r="R7" s="260"/>
      <c r="S7" s="260"/>
      <c r="T7" s="260"/>
      <c r="U7" s="262"/>
      <c r="V7" s="259"/>
      <c r="W7" s="260"/>
      <c r="X7" s="260"/>
      <c r="Y7" s="260"/>
      <c r="Z7" s="260"/>
      <c r="AA7" s="262"/>
      <c r="AB7" s="259"/>
      <c r="AC7" s="260"/>
      <c r="AD7" s="260"/>
      <c r="AE7" s="260"/>
      <c r="AF7" s="260"/>
      <c r="AG7" s="262"/>
      <c r="AH7" s="250"/>
      <c r="AI7" s="251"/>
      <c r="AJ7" s="251"/>
      <c r="AK7" s="251"/>
      <c r="AL7" s="251"/>
      <c r="AM7" s="252"/>
      <c r="AN7" s="76"/>
      <c r="AO7" s="286"/>
      <c r="AP7" s="287"/>
      <c r="AQ7" s="287"/>
      <c r="AR7" s="287"/>
      <c r="AS7" s="287"/>
      <c r="AT7" s="288"/>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c r="BY7" s="76"/>
      <c r="BZ7" s="76"/>
      <c r="CA7" s="76"/>
      <c r="CB7" s="76"/>
    </row>
    <row r="8" spans="1:99" ht="15" customHeight="1" x14ac:dyDescent="0.25">
      <c r="A8" s="76"/>
      <c r="B8" s="281"/>
      <c r="C8" s="281"/>
      <c r="D8" s="282"/>
      <c r="E8" s="273"/>
      <c r="F8" s="274"/>
      <c r="G8" s="274"/>
      <c r="H8" s="274"/>
      <c r="I8" s="275"/>
      <c r="J8" s="259" t="e">
        <f>IF(AND('Mapa final'!#REF!="Muy Alta",'Mapa final'!#REF!="Leve"),CONCATENATE("R",'Mapa final'!#REF!),"")</f>
        <v>#REF!</v>
      </c>
      <c r="K8" s="260"/>
      <c r="L8" s="261" t="e">
        <f>IF(AND('Mapa final'!#REF!="Muy Alta",'Mapa final'!#REF!="Leve"),CONCATENATE("R",'Mapa final'!#REF!),"")</f>
        <v>#REF!</v>
      </c>
      <c r="M8" s="261"/>
      <c r="N8" s="261" t="e">
        <f>IF(AND('Mapa final'!#REF!="Muy Alta",'Mapa final'!#REF!="Leve"),CONCATENATE("R",'Mapa final'!#REF!),"")</f>
        <v>#REF!</v>
      </c>
      <c r="O8" s="262"/>
      <c r="P8" s="259" t="e">
        <f>IF(AND('Mapa final'!#REF!="Muy Alta",'Mapa final'!#REF!="Menor"),CONCATENATE("R",'Mapa final'!#REF!),"")</f>
        <v>#REF!</v>
      </c>
      <c r="Q8" s="260"/>
      <c r="R8" s="261" t="e">
        <f>IF(AND('Mapa final'!#REF!="Muy Alta",'Mapa final'!#REF!="Menor"),CONCATENATE("R",'Mapa final'!#REF!),"")</f>
        <v>#REF!</v>
      </c>
      <c r="S8" s="261"/>
      <c r="T8" s="261" t="e">
        <f>IF(AND('Mapa final'!#REF!="Muy Alta",'Mapa final'!#REF!="Menor"),CONCATENATE("R",'Mapa final'!#REF!),"")</f>
        <v>#REF!</v>
      </c>
      <c r="U8" s="262"/>
      <c r="V8" s="259" t="e">
        <f>IF(AND('Mapa final'!#REF!="Muy Alta",'Mapa final'!#REF!="Moderado"),CONCATENATE("R",'Mapa final'!#REF!),"")</f>
        <v>#REF!</v>
      </c>
      <c r="W8" s="260"/>
      <c r="X8" s="261" t="e">
        <f>IF(AND('Mapa final'!#REF!="Muy Alta",'Mapa final'!#REF!="Moderado"),CONCATENATE("R",'Mapa final'!#REF!),"")</f>
        <v>#REF!</v>
      </c>
      <c r="Y8" s="261"/>
      <c r="Z8" s="261" t="e">
        <f>IF(AND('Mapa final'!#REF!="Muy Alta",'Mapa final'!#REF!="Moderado"),CONCATENATE("R",'Mapa final'!#REF!),"")</f>
        <v>#REF!</v>
      </c>
      <c r="AA8" s="262"/>
      <c r="AB8" s="259" t="e">
        <f>IF(AND('Mapa final'!#REF!="Muy Alta",'Mapa final'!#REF!="Mayor"),CONCATENATE("R",'Mapa final'!#REF!),"")</f>
        <v>#REF!</v>
      </c>
      <c r="AC8" s="260"/>
      <c r="AD8" s="261" t="e">
        <f>IF(AND('Mapa final'!#REF!="Muy Alta",'Mapa final'!#REF!="Mayor"),CONCATENATE("R",'Mapa final'!#REF!),"")</f>
        <v>#REF!</v>
      </c>
      <c r="AE8" s="261"/>
      <c r="AF8" s="261" t="e">
        <f>IF(AND('Mapa final'!#REF!="Muy Alta",'Mapa final'!#REF!="Mayor"),CONCATENATE("R",'Mapa final'!#REF!),"")</f>
        <v>#REF!</v>
      </c>
      <c r="AG8" s="262"/>
      <c r="AH8" s="250" t="e">
        <f>IF(AND('Mapa final'!#REF!="Muy Alta",'Mapa final'!#REF!="Catastrófico"),CONCATENATE("R",'Mapa final'!#REF!),"")</f>
        <v>#REF!</v>
      </c>
      <c r="AI8" s="251"/>
      <c r="AJ8" s="251" t="e">
        <f>IF(AND('Mapa final'!#REF!="Muy Alta",'Mapa final'!#REF!="Catastrófico"),CONCATENATE("R",'Mapa final'!#REF!),"")</f>
        <v>#REF!</v>
      </c>
      <c r="AK8" s="251"/>
      <c r="AL8" s="251" t="e">
        <f>IF(AND('Mapa final'!#REF!="Muy Alta",'Mapa final'!#REF!="Catastrófico"),CONCATENATE("R",'Mapa final'!#REF!),"")</f>
        <v>#REF!</v>
      </c>
      <c r="AM8" s="252"/>
      <c r="AN8" s="76"/>
      <c r="AO8" s="286"/>
      <c r="AP8" s="287"/>
      <c r="AQ8" s="287"/>
      <c r="AR8" s="287"/>
      <c r="AS8" s="287"/>
      <c r="AT8" s="288"/>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row>
    <row r="9" spans="1:99" ht="15" customHeight="1" x14ac:dyDescent="0.25">
      <c r="A9" s="76"/>
      <c r="B9" s="281"/>
      <c r="C9" s="281"/>
      <c r="D9" s="282"/>
      <c r="E9" s="273"/>
      <c r="F9" s="274"/>
      <c r="G9" s="274"/>
      <c r="H9" s="274"/>
      <c r="I9" s="275"/>
      <c r="J9" s="259"/>
      <c r="K9" s="260"/>
      <c r="L9" s="261"/>
      <c r="M9" s="261"/>
      <c r="N9" s="261"/>
      <c r="O9" s="262"/>
      <c r="P9" s="259"/>
      <c r="Q9" s="260"/>
      <c r="R9" s="261"/>
      <c r="S9" s="261"/>
      <c r="T9" s="261"/>
      <c r="U9" s="262"/>
      <c r="V9" s="259"/>
      <c r="W9" s="260"/>
      <c r="X9" s="261"/>
      <c r="Y9" s="261"/>
      <c r="Z9" s="261"/>
      <c r="AA9" s="262"/>
      <c r="AB9" s="259"/>
      <c r="AC9" s="260"/>
      <c r="AD9" s="261"/>
      <c r="AE9" s="261"/>
      <c r="AF9" s="261"/>
      <c r="AG9" s="262"/>
      <c r="AH9" s="250"/>
      <c r="AI9" s="251"/>
      <c r="AJ9" s="251"/>
      <c r="AK9" s="251"/>
      <c r="AL9" s="251"/>
      <c r="AM9" s="252"/>
      <c r="AN9" s="76"/>
      <c r="AO9" s="286"/>
      <c r="AP9" s="287"/>
      <c r="AQ9" s="287"/>
      <c r="AR9" s="287"/>
      <c r="AS9" s="287"/>
      <c r="AT9" s="288"/>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c r="BY9" s="76"/>
      <c r="BZ9" s="76"/>
      <c r="CA9" s="76"/>
      <c r="CB9" s="76"/>
    </row>
    <row r="10" spans="1:99" ht="15" customHeight="1" x14ac:dyDescent="0.25">
      <c r="A10" s="76"/>
      <c r="B10" s="281"/>
      <c r="C10" s="281"/>
      <c r="D10" s="282"/>
      <c r="E10" s="273"/>
      <c r="F10" s="274"/>
      <c r="G10" s="274"/>
      <c r="H10" s="274"/>
      <c r="I10" s="275"/>
      <c r="J10" s="259" t="e">
        <f>IF(AND('Mapa final'!#REF!="Muy Alta",'Mapa final'!#REF!="Leve"),CONCATENATE("R",'Mapa final'!#REF!),"")</f>
        <v>#REF!</v>
      </c>
      <c r="K10" s="260"/>
      <c r="L10" s="261" t="e">
        <f>IF(AND('Mapa final'!#REF!="Muy Alta",'Mapa final'!#REF!="Leve"),CONCATENATE("R",'Mapa final'!#REF!),"")</f>
        <v>#REF!</v>
      </c>
      <c r="M10" s="261"/>
      <c r="N10" s="261" t="e">
        <f>IF(AND('Mapa final'!#REF!="Muy Alta",'Mapa final'!#REF!="Leve"),CONCATENATE("R",'Mapa final'!#REF!),"")</f>
        <v>#REF!</v>
      </c>
      <c r="O10" s="262"/>
      <c r="P10" s="259" t="e">
        <f>IF(AND('Mapa final'!#REF!="Muy Alta",'Mapa final'!#REF!="Menor"),CONCATENATE("R",'Mapa final'!#REF!),"")</f>
        <v>#REF!</v>
      </c>
      <c r="Q10" s="260"/>
      <c r="R10" s="261" t="e">
        <f>IF(AND('Mapa final'!#REF!="Muy Alta",'Mapa final'!#REF!="Menor"),CONCATENATE("R",'Mapa final'!#REF!),"")</f>
        <v>#REF!</v>
      </c>
      <c r="S10" s="261"/>
      <c r="T10" s="261" t="e">
        <f>IF(AND('Mapa final'!#REF!="Muy Alta",'Mapa final'!#REF!="Menor"),CONCATENATE("R",'Mapa final'!#REF!),"")</f>
        <v>#REF!</v>
      </c>
      <c r="U10" s="262"/>
      <c r="V10" s="259" t="e">
        <f>IF(AND('Mapa final'!#REF!="Muy Alta",'Mapa final'!#REF!="Moderado"),CONCATENATE("R",'Mapa final'!#REF!),"")</f>
        <v>#REF!</v>
      </c>
      <c r="W10" s="260"/>
      <c r="X10" s="261" t="e">
        <f>IF(AND('Mapa final'!#REF!="Muy Alta",'Mapa final'!#REF!="Moderado"),CONCATENATE("R",'Mapa final'!#REF!),"")</f>
        <v>#REF!</v>
      </c>
      <c r="Y10" s="261"/>
      <c r="Z10" s="261" t="e">
        <f>IF(AND('Mapa final'!#REF!="Muy Alta",'Mapa final'!#REF!="Moderado"),CONCATENATE("R",'Mapa final'!#REF!),"")</f>
        <v>#REF!</v>
      </c>
      <c r="AA10" s="262"/>
      <c r="AB10" s="259" t="e">
        <f>IF(AND('Mapa final'!#REF!="Muy Alta",'Mapa final'!#REF!="Mayor"),CONCATENATE("R",'Mapa final'!#REF!),"")</f>
        <v>#REF!</v>
      </c>
      <c r="AC10" s="260"/>
      <c r="AD10" s="261" t="e">
        <f>IF(AND('Mapa final'!#REF!="Muy Alta",'Mapa final'!#REF!="Mayor"),CONCATENATE("R",'Mapa final'!#REF!),"")</f>
        <v>#REF!</v>
      </c>
      <c r="AE10" s="261"/>
      <c r="AF10" s="261" t="e">
        <f>IF(AND('Mapa final'!#REF!="Muy Alta",'Mapa final'!#REF!="Mayor"),CONCATENATE("R",'Mapa final'!#REF!),"")</f>
        <v>#REF!</v>
      </c>
      <c r="AG10" s="262"/>
      <c r="AH10" s="250" t="e">
        <f>IF(AND('Mapa final'!#REF!="Muy Alta",'Mapa final'!#REF!="Catastrófico"),CONCATENATE("R",'Mapa final'!#REF!),"")</f>
        <v>#REF!</v>
      </c>
      <c r="AI10" s="251"/>
      <c r="AJ10" s="251" t="e">
        <f>IF(AND('Mapa final'!#REF!="Muy Alta",'Mapa final'!#REF!="Catastrófico"),CONCATENATE("R",'Mapa final'!#REF!),"")</f>
        <v>#REF!</v>
      </c>
      <c r="AK10" s="251"/>
      <c r="AL10" s="251" t="e">
        <f>IF(AND('Mapa final'!#REF!="Muy Alta",'Mapa final'!#REF!="Catastrófico"),CONCATENATE("R",'Mapa final'!#REF!),"")</f>
        <v>#REF!</v>
      </c>
      <c r="AM10" s="252"/>
      <c r="AN10" s="76"/>
      <c r="AO10" s="286"/>
      <c r="AP10" s="287"/>
      <c r="AQ10" s="287"/>
      <c r="AR10" s="287"/>
      <c r="AS10" s="287"/>
      <c r="AT10" s="288"/>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c r="BY10" s="76"/>
      <c r="BZ10" s="76"/>
      <c r="CA10" s="76"/>
      <c r="CB10" s="76"/>
    </row>
    <row r="11" spans="1:99" ht="15" customHeight="1" x14ac:dyDescent="0.25">
      <c r="A11" s="76"/>
      <c r="B11" s="281"/>
      <c r="C11" s="281"/>
      <c r="D11" s="282"/>
      <c r="E11" s="273"/>
      <c r="F11" s="274"/>
      <c r="G11" s="274"/>
      <c r="H11" s="274"/>
      <c r="I11" s="275"/>
      <c r="J11" s="259"/>
      <c r="K11" s="260"/>
      <c r="L11" s="261"/>
      <c r="M11" s="261"/>
      <c r="N11" s="261"/>
      <c r="O11" s="262"/>
      <c r="P11" s="259"/>
      <c r="Q11" s="260"/>
      <c r="R11" s="261"/>
      <c r="S11" s="261"/>
      <c r="T11" s="261"/>
      <c r="U11" s="262"/>
      <c r="V11" s="259"/>
      <c r="W11" s="260"/>
      <c r="X11" s="261"/>
      <c r="Y11" s="261"/>
      <c r="Z11" s="261"/>
      <c r="AA11" s="262"/>
      <c r="AB11" s="259"/>
      <c r="AC11" s="260"/>
      <c r="AD11" s="261"/>
      <c r="AE11" s="261"/>
      <c r="AF11" s="261"/>
      <c r="AG11" s="262"/>
      <c r="AH11" s="250"/>
      <c r="AI11" s="251"/>
      <c r="AJ11" s="251"/>
      <c r="AK11" s="251"/>
      <c r="AL11" s="251"/>
      <c r="AM11" s="252"/>
      <c r="AN11" s="76"/>
      <c r="AO11" s="286"/>
      <c r="AP11" s="287"/>
      <c r="AQ11" s="287"/>
      <c r="AR11" s="287"/>
      <c r="AS11" s="287"/>
      <c r="AT11" s="288"/>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c r="BY11" s="76"/>
      <c r="BZ11" s="76"/>
      <c r="CA11" s="76"/>
      <c r="CB11" s="76"/>
    </row>
    <row r="12" spans="1:99" ht="15" customHeight="1" x14ac:dyDescent="0.25">
      <c r="A12" s="76"/>
      <c r="B12" s="281"/>
      <c r="C12" s="281"/>
      <c r="D12" s="282"/>
      <c r="E12" s="273"/>
      <c r="F12" s="274"/>
      <c r="G12" s="274"/>
      <c r="H12" s="274"/>
      <c r="I12" s="275"/>
      <c r="J12" s="259" t="e">
        <f>IF(AND('Mapa final'!#REF!="Muy Alta",'Mapa final'!#REF!="Leve"),CONCATENATE("R",'Mapa final'!#REF!),"")</f>
        <v>#REF!</v>
      </c>
      <c r="K12" s="260"/>
      <c r="L12" s="261" t="str">
        <f>IF(AND('Mapa final'!$L$14="Muy Alta",'Mapa final'!$P$14="Leve"),CONCATENATE("R",'Mapa final'!$A$14),"")</f>
        <v/>
      </c>
      <c r="M12" s="261"/>
      <c r="N12" s="261" t="str">
        <f>IF(AND('Mapa final'!$L$16="Muy Alta",'Mapa final'!$P$16="Leve"),CONCATENATE("R",'Mapa final'!$A$16),"")</f>
        <v/>
      </c>
      <c r="O12" s="262"/>
      <c r="P12" s="259" t="e">
        <f>IF(AND('Mapa final'!#REF!="Muy Alta",'Mapa final'!#REF!="Menor"),CONCATENATE("R",'Mapa final'!#REF!),"")</f>
        <v>#REF!</v>
      </c>
      <c r="Q12" s="260"/>
      <c r="R12" s="261" t="str">
        <f>IF(AND('Mapa final'!$L$14="Muy Alta",'Mapa final'!$P$14="Menor"),CONCATENATE("R",'Mapa final'!$A$14),"")</f>
        <v/>
      </c>
      <c r="S12" s="261"/>
      <c r="T12" s="261" t="str">
        <f>IF(AND('Mapa final'!$L$16="Muy Alta",'Mapa final'!$P$16="Menor"),CONCATENATE("R",'Mapa final'!$A$16),"")</f>
        <v/>
      </c>
      <c r="U12" s="262"/>
      <c r="V12" s="259" t="e">
        <f>IF(AND('Mapa final'!#REF!="Muy Alta",'Mapa final'!#REF!="Moderado"),CONCATENATE("R",'Mapa final'!#REF!),"")</f>
        <v>#REF!</v>
      </c>
      <c r="W12" s="260"/>
      <c r="X12" s="261" t="str">
        <f>IF(AND('Mapa final'!$L$14="Muy Alta",'Mapa final'!$P$14="Moderado"),CONCATENATE("R",'Mapa final'!$A$14),"")</f>
        <v/>
      </c>
      <c r="Y12" s="261"/>
      <c r="Z12" s="261" t="str">
        <f>IF(AND('Mapa final'!$L$16="Muy Alta",'Mapa final'!$P$16="Moderado"),CONCATENATE("R",'Mapa final'!$A$16),"")</f>
        <v/>
      </c>
      <c r="AA12" s="262"/>
      <c r="AB12" s="259" t="e">
        <f>IF(AND('Mapa final'!#REF!="Muy Alta",'Mapa final'!#REF!="Mayor"),CONCATENATE("R",'Mapa final'!#REF!),"")</f>
        <v>#REF!</v>
      </c>
      <c r="AC12" s="260"/>
      <c r="AD12" s="261" t="str">
        <f>IF(AND('Mapa final'!$L$14="Muy Alta",'Mapa final'!$P$14="Mayor"),CONCATENATE("R",'Mapa final'!$A$14),"")</f>
        <v/>
      </c>
      <c r="AE12" s="261"/>
      <c r="AF12" s="261" t="str">
        <f>IF(AND('Mapa final'!$L$16="Muy Alta",'Mapa final'!$P$16="Mayor"),CONCATENATE("R",'Mapa final'!$A$16),"")</f>
        <v/>
      </c>
      <c r="AG12" s="262"/>
      <c r="AH12" s="250" t="e">
        <f>IF(AND('Mapa final'!#REF!="Muy Alta",'Mapa final'!#REF!="Catastrófico"),CONCATENATE("R",'Mapa final'!#REF!),"")</f>
        <v>#REF!</v>
      </c>
      <c r="AI12" s="251"/>
      <c r="AJ12" s="251" t="str">
        <f>IF(AND('Mapa final'!$L$14="Muy Alta",'Mapa final'!$P$14="Catastrófico"),CONCATENATE("R",'Mapa final'!$A$14),"")</f>
        <v/>
      </c>
      <c r="AK12" s="251"/>
      <c r="AL12" s="251" t="str">
        <f>IF(AND('Mapa final'!$L$16="Muy Alta",'Mapa final'!$P$16="Catastrófico"),CONCATENATE("R",'Mapa final'!$A$16),"")</f>
        <v/>
      </c>
      <c r="AM12" s="252"/>
      <c r="AN12" s="76"/>
      <c r="AO12" s="286"/>
      <c r="AP12" s="287"/>
      <c r="AQ12" s="287"/>
      <c r="AR12" s="287"/>
      <c r="AS12" s="287"/>
      <c r="AT12" s="288"/>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row>
    <row r="13" spans="1:99" ht="15.75" customHeight="1" thickBot="1" x14ac:dyDescent="0.3">
      <c r="A13" s="76"/>
      <c r="B13" s="281"/>
      <c r="C13" s="281"/>
      <c r="D13" s="282"/>
      <c r="E13" s="276"/>
      <c r="F13" s="277"/>
      <c r="G13" s="277"/>
      <c r="H13" s="277"/>
      <c r="I13" s="278"/>
      <c r="J13" s="259"/>
      <c r="K13" s="260"/>
      <c r="L13" s="260"/>
      <c r="M13" s="260"/>
      <c r="N13" s="260"/>
      <c r="O13" s="262"/>
      <c r="P13" s="259"/>
      <c r="Q13" s="260"/>
      <c r="R13" s="260"/>
      <c r="S13" s="260"/>
      <c r="T13" s="260"/>
      <c r="U13" s="262"/>
      <c r="V13" s="259"/>
      <c r="W13" s="260"/>
      <c r="X13" s="260"/>
      <c r="Y13" s="260"/>
      <c r="Z13" s="260"/>
      <c r="AA13" s="262"/>
      <c r="AB13" s="259"/>
      <c r="AC13" s="260"/>
      <c r="AD13" s="260"/>
      <c r="AE13" s="260"/>
      <c r="AF13" s="260"/>
      <c r="AG13" s="262"/>
      <c r="AH13" s="253"/>
      <c r="AI13" s="254"/>
      <c r="AJ13" s="254"/>
      <c r="AK13" s="254"/>
      <c r="AL13" s="254"/>
      <c r="AM13" s="255"/>
      <c r="AN13" s="76"/>
      <c r="AO13" s="289"/>
      <c r="AP13" s="290"/>
      <c r="AQ13" s="290"/>
      <c r="AR13" s="290"/>
      <c r="AS13" s="290"/>
      <c r="AT13" s="291"/>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row>
    <row r="14" spans="1:99" ht="15" customHeight="1" x14ac:dyDescent="0.25">
      <c r="A14" s="76"/>
      <c r="B14" s="281"/>
      <c r="C14" s="281"/>
      <c r="D14" s="282"/>
      <c r="E14" s="270" t="s">
        <v>114</v>
      </c>
      <c r="F14" s="271"/>
      <c r="G14" s="271"/>
      <c r="H14" s="271"/>
      <c r="I14" s="271"/>
      <c r="J14" s="247" t="e">
        <f>IF(AND('Mapa final'!#REF!="Alta",'Mapa final'!#REF!="Leve"),CONCATENATE("R",'Mapa final'!#REF!),"")</f>
        <v>#REF!</v>
      </c>
      <c r="K14" s="248"/>
      <c r="L14" s="248" t="str">
        <f>IF(AND('Mapa final'!$L$11="Alta",'Mapa final'!$P$11="Leve"),CONCATENATE("R",'Mapa final'!$A$11),"")</f>
        <v/>
      </c>
      <c r="M14" s="248"/>
      <c r="N14" s="248" t="e">
        <f>IF(AND('Mapa final'!#REF!="Alta",'Mapa final'!#REF!="Leve"),CONCATENATE("R",'Mapa final'!#REF!),"")</f>
        <v>#REF!</v>
      </c>
      <c r="O14" s="249"/>
      <c r="P14" s="247" t="e">
        <f>IF(AND('Mapa final'!#REF!="Alta",'Mapa final'!#REF!="Menor"),CONCATENATE("R",'Mapa final'!#REF!),"")</f>
        <v>#REF!</v>
      </c>
      <c r="Q14" s="248"/>
      <c r="R14" s="248" t="str">
        <f>IF(AND('Mapa final'!$L$11="Alta",'Mapa final'!$P$11="Menor"),CONCATENATE("R",'Mapa final'!$A$11),"")</f>
        <v/>
      </c>
      <c r="S14" s="248"/>
      <c r="T14" s="248" t="e">
        <f>IF(AND('Mapa final'!#REF!="Alta",'Mapa final'!#REF!="Menor"),CONCATENATE("R",'Mapa final'!#REF!),"")</f>
        <v>#REF!</v>
      </c>
      <c r="U14" s="249"/>
      <c r="V14" s="266" t="e">
        <f>IF(AND('Mapa final'!#REF!="Alta",'Mapa final'!#REF!="Moderado"),CONCATENATE("R",'Mapa final'!#REF!),"")</f>
        <v>#REF!</v>
      </c>
      <c r="W14" s="267"/>
      <c r="X14" s="267" t="str">
        <f>IF(AND('Mapa final'!$L$11="Alta",'Mapa final'!$P$11="Moderado"),CONCATENATE("R",'Mapa final'!$A$11),"")</f>
        <v/>
      </c>
      <c r="Y14" s="267"/>
      <c r="Z14" s="267" t="e">
        <f>IF(AND('Mapa final'!#REF!="Alta",'Mapa final'!#REF!="Moderado"),CONCATENATE("R",'Mapa final'!#REF!),"")</f>
        <v>#REF!</v>
      </c>
      <c r="AA14" s="268"/>
      <c r="AB14" s="266" t="e">
        <f>IF(AND('Mapa final'!#REF!="Alta",'Mapa final'!#REF!="Mayor"),CONCATENATE("R",'Mapa final'!#REF!),"")</f>
        <v>#REF!</v>
      </c>
      <c r="AC14" s="267"/>
      <c r="AD14" s="267" t="str">
        <f>IF(AND('Mapa final'!$L$11="Alta",'Mapa final'!$P$11="Mayor"),CONCATENATE("R",'Mapa final'!$A$11),"")</f>
        <v/>
      </c>
      <c r="AE14" s="267"/>
      <c r="AF14" s="267" t="e">
        <f>IF(AND('Mapa final'!#REF!="Alta",'Mapa final'!#REF!="Mayor"),CONCATENATE("R",'Mapa final'!#REF!),"")</f>
        <v>#REF!</v>
      </c>
      <c r="AG14" s="268"/>
      <c r="AH14" s="256" t="e">
        <f>IF(AND('Mapa final'!#REF!="Alta",'Mapa final'!#REF!="Catastrófico"),CONCATENATE("R",'Mapa final'!#REF!),"")</f>
        <v>#REF!</v>
      </c>
      <c r="AI14" s="257"/>
      <c r="AJ14" s="257" t="str">
        <f>IF(AND('Mapa final'!$L$11="Alta",'Mapa final'!$P$11="Catastrófico"),CONCATENATE("R",'Mapa final'!$A$11),"")</f>
        <v/>
      </c>
      <c r="AK14" s="257"/>
      <c r="AL14" s="257" t="e">
        <f>IF(AND('Mapa final'!#REF!="Alta",'Mapa final'!#REF!="Catastrófico"),CONCATENATE("R",'Mapa final'!#REF!),"")</f>
        <v>#REF!</v>
      </c>
      <c r="AM14" s="258"/>
      <c r="AN14" s="76"/>
      <c r="AO14" s="292" t="s">
        <v>79</v>
      </c>
      <c r="AP14" s="293"/>
      <c r="AQ14" s="293"/>
      <c r="AR14" s="293"/>
      <c r="AS14" s="293"/>
      <c r="AT14" s="294"/>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row>
    <row r="15" spans="1:99" ht="15" customHeight="1" x14ac:dyDescent="0.25">
      <c r="A15" s="76"/>
      <c r="B15" s="281"/>
      <c r="C15" s="281"/>
      <c r="D15" s="282"/>
      <c r="E15" s="273"/>
      <c r="F15" s="274"/>
      <c r="G15" s="274"/>
      <c r="H15" s="274"/>
      <c r="I15" s="279"/>
      <c r="J15" s="241"/>
      <c r="K15" s="242"/>
      <c r="L15" s="242"/>
      <c r="M15" s="242"/>
      <c r="N15" s="242"/>
      <c r="O15" s="243"/>
      <c r="P15" s="241"/>
      <c r="Q15" s="242"/>
      <c r="R15" s="242"/>
      <c r="S15" s="242"/>
      <c r="T15" s="242"/>
      <c r="U15" s="243"/>
      <c r="V15" s="259"/>
      <c r="W15" s="260"/>
      <c r="X15" s="260"/>
      <c r="Y15" s="260"/>
      <c r="Z15" s="260"/>
      <c r="AA15" s="262"/>
      <c r="AB15" s="259"/>
      <c r="AC15" s="260"/>
      <c r="AD15" s="260"/>
      <c r="AE15" s="260"/>
      <c r="AF15" s="260"/>
      <c r="AG15" s="262"/>
      <c r="AH15" s="250"/>
      <c r="AI15" s="251"/>
      <c r="AJ15" s="251"/>
      <c r="AK15" s="251"/>
      <c r="AL15" s="251"/>
      <c r="AM15" s="252"/>
      <c r="AN15" s="76"/>
      <c r="AO15" s="295"/>
      <c r="AP15" s="296"/>
      <c r="AQ15" s="296"/>
      <c r="AR15" s="296"/>
      <c r="AS15" s="296"/>
      <c r="AT15" s="297"/>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row>
    <row r="16" spans="1:99" ht="15" customHeight="1" x14ac:dyDescent="0.25">
      <c r="A16" s="76"/>
      <c r="B16" s="281"/>
      <c r="C16" s="281"/>
      <c r="D16" s="282"/>
      <c r="E16" s="273"/>
      <c r="F16" s="274"/>
      <c r="G16" s="274"/>
      <c r="H16" s="274"/>
      <c r="I16" s="279"/>
      <c r="J16" s="241" t="e">
        <f>IF(AND('Mapa final'!#REF!="Alta",'Mapa final'!#REF!="Leve"),CONCATENATE("R",'Mapa final'!#REF!),"")</f>
        <v>#REF!</v>
      </c>
      <c r="K16" s="242"/>
      <c r="L16" s="242" t="e">
        <f>IF(AND('Mapa final'!#REF!="Alta",'Mapa final'!#REF!="Leve"),CONCATENATE("R",'Mapa final'!#REF!),"")</f>
        <v>#REF!</v>
      </c>
      <c r="M16" s="242"/>
      <c r="N16" s="242" t="e">
        <f>IF(AND('Mapa final'!#REF!="Alta",'Mapa final'!#REF!="Leve"),CONCATENATE("R",'Mapa final'!#REF!),"")</f>
        <v>#REF!</v>
      </c>
      <c r="O16" s="243"/>
      <c r="P16" s="241" t="e">
        <f>IF(AND('Mapa final'!#REF!="Alta",'Mapa final'!#REF!="Menor"),CONCATENATE("R",'Mapa final'!#REF!),"")</f>
        <v>#REF!</v>
      </c>
      <c r="Q16" s="242"/>
      <c r="R16" s="242" t="e">
        <f>IF(AND('Mapa final'!#REF!="Alta",'Mapa final'!#REF!="Menor"),CONCATENATE("R",'Mapa final'!#REF!),"")</f>
        <v>#REF!</v>
      </c>
      <c r="S16" s="242"/>
      <c r="T16" s="242" t="e">
        <f>IF(AND('Mapa final'!#REF!="Alta",'Mapa final'!#REF!="Menor"),CONCATENATE("R",'Mapa final'!#REF!),"")</f>
        <v>#REF!</v>
      </c>
      <c r="U16" s="243"/>
      <c r="V16" s="259" t="e">
        <f>IF(AND('Mapa final'!#REF!="Alta",'Mapa final'!#REF!="Moderado"),CONCATENATE("R",'Mapa final'!#REF!),"")</f>
        <v>#REF!</v>
      </c>
      <c r="W16" s="260"/>
      <c r="X16" s="261" t="e">
        <f>IF(AND('Mapa final'!#REF!="Alta",'Mapa final'!#REF!="Moderado"),CONCATENATE("R",'Mapa final'!#REF!),"")</f>
        <v>#REF!</v>
      </c>
      <c r="Y16" s="261"/>
      <c r="Z16" s="261" t="e">
        <f>IF(AND('Mapa final'!#REF!="Alta",'Mapa final'!#REF!="Moderado"),CONCATENATE("R",'Mapa final'!#REF!),"")</f>
        <v>#REF!</v>
      </c>
      <c r="AA16" s="262"/>
      <c r="AB16" s="259" t="e">
        <f>IF(AND('Mapa final'!#REF!="Alta",'Mapa final'!#REF!="Mayor"),CONCATENATE("R",'Mapa final'!#REF!),"")</f>
        <v>#REF!</v>
      </c>
      <c r="AC16" s="260"/>
      <c r="AD16" s="261" t="e">
        <f>IF(AND('Mapa final'!#REF!="Alta",'Mapa final'!#REF!="Mayor"),CONCATENATE("R",'Mapa final'!#REF!),"")</f>
        <v>#REF!</v>
      </c>
      <c r="AE16" s="261"/>
      <c r="AF16" s="261" t="e">
        <f>IF(AND('Mapa final'!#REF!="Alta",'Mapa final'!#REF!="Mayor"),CONCATENATE("R",'Mapa final'!#REF!),"")</f>
        <v>#REF!</v>
      </c>
      <c r="AG16" s="262"/>
      <c r="AH16" s="250" t="e">
        <f>IF(AND('Mapa final'!#REF!="Alta",'Mapa final'!#REF!="Catastrófico"),CONCATENATE("R",'Mapa final'!#REF!),"")</f>
        <v>#REF!</v>
      </c>
      <c r="AI16" s="251"/>
      <c r="AJ16" s="251" t="e">
        <f>IF(AND('Mapa final'!#REF!="Alta",'Mapa final'!#REF!="Catastrófico"),CONCATENATE("R",'Mapa final'!#REF!),"")</f>
        <v>#REF!</v>
      </c>
      <c r="AK16" s="251"/>
      <c r="AL16" s="251" t="e">
        <f>IF(AND('Mapa final'!#REF!="Alta",'Mapa final'!#REF!="Catastrófico"),CONCATENATE("R",'Mapa final'!#REF!),"")</f>
        <v>#REF!</v>
      </c>
      <c r="AM16" s="252"/>
      <c r="AN16" s="76"/>
      <c r="AO16" s="295"/>
      <c r="AP16" s="296"/>
      <c r="AQ16" s="296"/>
      <c r="AR16" s="296"/>
      <c r="AS16" s="296"/>
      <c r="AT16" s="297"/>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row>
    <row r="17" spans="1:80" ht="15" customHeight="1" x14ac:dyDescent="0.25">
      <c r="A17" s="76"/>
      <c r="B17" s="281"/>
      <c r="C17" s="281"/>
      <c r="D17" s="282"/>
      <c r="E17" s="273"/>
      <c r="F17" s="274"/>
      <c r="G17" s="274"/>
      <c r="H17" s="274"/>
      <c r="I17" s="279"/>
      <c r="J17" s="241"/>
      <c r="K17" s="242"/>
      <c r="L17" s="242"/>
      <c r="M17" s="242"/>
      <c r="N17" s="242"/>
      <c r="O17" s="243"/>
      <c r="P17" s="241"/>
      <c r="Q17" s="242"/>
      <c r="R17" s="242"/>
      <c r="S17" s="242"/>
      <c r="T17" s="242"/>
      <c r="U17" s="243"/>
      <c r="V17" s="259"/>
      <c r="W17" s="260"/>
      <c r="X17" s="261"/>
      <c r="Y17" s="261"/>
      <c r="Z17" s="261"/>
      <c r="AA17" s="262"/>
      <c r="AB17" s="259"/>
      <c r="AC17" s="260"/>
      <c r="AD17" s="261"/>
      <c r="AE17" s="261"/>
      <c r="AF17" s="261"/>
      <c r="AG17" s="262"/>
      <c r="AH17" s="250"/>
      <c r="AI17" s="251"/>
      <c r="AJ17" s="251"/>
      <c r="AK17" s="251"/>
      <c r="AL17" s="251"/>
      <c r="AM17" s="252"/>
      <c r="AN17" s="76"/>
      <c r="AO17" s="295"/>
      <c r="AP17" s="296"/>
      <c r="AQ17" s="296"/>
      <c r="AR17" s="296"/>
      <c r="AS17" s="296"/>
      <c r="AT17" s="297"/>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row>
    <row r="18" spans="1:80" ht="15" customHeight="1" x14ac:dyDescent="0.25">
      <c r="A18" s="76"/>
      <c r="B18" s="281"/>
      <c r="C18" s="281"/>
      <c r="D18" s="282"/>
      <c r="E18" s="273"/>
      <c r="F18" s="274"/>
      <c r="G18" s="274"/>
      <c r="H18" s="274"/>
      <c r="I18" s="279"/>
      <c r="J18" s="241" t="e">
        <f>IF(AND('Mapa final'!#REF!="Alta",'Mapa final'!#REF!="Leve"),CONCATENATE("R",'Mapa final'!#REF!),"")</f>
        <v>#REF!</v>
      </c>
      <c r="K18" s="242"/>
      <c r="L18" s="242" t="e">
        <f>IF(AND('Mapa final'!#REF!="Alta",'Mapa final'!#REF!="Leve"),CONCATENATE("R",'Mapa final'!#REF!),"")</f>
        <v>#REF!</v>
      </c>
      <c r="M18" s="242"/>
      <c r="N18" s="242" t="e">
        <f>IF(AND('Mapa final'!#REF!="Alta",'Mapa final'!#REF!="Leve"),CONCATENATE("R",'Mapa final'!#REF!),"")</f>
        <v>#REF!</v>
      </c>
      <c r="O18" s="243"/>
      <c r="P18" s="241" t="e">
        <f>IF(AND('Mapa final'!#REF!="Alta",'Mapa final'!#REF!="Menor"),CONCATENATE("R",'Mapa final'!#REF!),"")</f>
        <v>#REF!</v>
      </c>
      <c r="Q18" s="242"/>
      <c r="R18" s="242" t="e">
        <f>IF(AND('Mapa final'!#REF!="Alta",'Mapa final'!#REF!="Menor"),CONCATENATE("R",'Mapa final'!#REF!),"")</f>
        <v>#REF!</v>
      </c>
      <c r="S18" s="242"/>
      <c r="T18" s="242" t="e">
        <f>IF(AND('Mapa final'!#REF!="Alta",'Mapa final'!#REF!="Menor"),CONCATENATE("R",'Mapa final'!#REF!),"")</f>
        <v>#REF!</v>
      </c>
      <c r="U18" s="243"/>
      <c r="V18" s="259" t="e">
        <f>IF(AND('Mapa final'!#REF!="Alta",'Mapa final'!#REF!="Moderado"),CONCATENATE("R",'Mapa final'!#REF!),"")</f>
        <v>#REF!</v>
      </c>
      <c r="W18" s="260"/>
      <c r="X18" s="261" t="e">
        <f>IF(AND('Mapa final'!#REF!="Alta",'Mapa final'!#REF!="Moderado"),CONCATENATE("R",'Mapa final'!#REF!),"")</f>
        <v>#REF!</v>
      </c>
      <c r="Y18" s="261"/>
      <c r="Z18" s="261" t="e">
        <f>IF(AND('Mapa final'!#REF!="Alta",'Mapa final'!#REF!="Moderado"),CONCATENATE("R",'Mapa final'!#REF!),"")</f>
        <v>#REF!</v>
      </c>
      <c r="AA18" s="262"/>
      <c r="AB18" s="259" t="e">
        <f>IF(AND('Mapa final'!#REF!="Alta",'Mapa final'!#REF!="Mayor"),CONCATENATE("R",'Mapa final'!#REF!),"")</f>
        <v>#REF!</v>
      </c>
      <c r="AC18" s="260"/>
      <c r="AD18" s="261" t="e">
        <f>IF(AND('Mapa final'!#REF!="Alta",'Mapa final'!#REF!="Mayor"),CONCATENATE("R",'Mapa final'!#REF!),"")</f>
        <v>#REF!</v>
      </c>
      <c r="AE18" s="261"/>
      <c r="AF18" s="261" t="e">
        <f>IF(AND('Mapa final'!#REF!="Alta",'Mapa final'!#REF!="Mayor"),CONCATENATE("R",'Mapa final'!#REF!),"")</f>
        <v>#REF!</v>
      </c>
      <c r="AG18" s="262"/>
      <c r="AH18" s="250" t="e">
        <f>IF(AND('Mapa final'!#REF!="Alta",'Mapa final'!#REF!="Catastrófico"),CONCATENATE("R",'Mapa final'!#REF!),"")</f>
        <v>#REF!</v>
      </c>
      <c r="AI18" s="251"/>
      <c r="AJ18" s="251" t="e">
        <f>IF(AND('Mapa final'!#REF!="Alta",'Mapa final'!#REF!="Catastrófico"),CONCATENATE("R",'Mapa final'!#REF!),"")</f>
        <v>#REF!</v>
      </c>
      <c r="AK18" s="251"/>
      <c r="AL18" s="251" t="e">
        <f>IF(AND('Mapa final'!#REF!="Alta",'Mapa final'!#REF!="Catastrófico"),CONCATENATE("R",'Mapa final'!#REF!),"")</f>
        <v>#REF!</v>
      </c>
      <c r="AM18" s="252"/>
      <c r="AN18" s="76"/>
      <c r="AO18" s="295"/>
      <c r="AP18" s="296"/>
      <c r="AQ18" s="296"/>
      <c r="AR18" s="296"/>
      <c r="AS18" s="296"/>
      <c r="AT18" s="297"/>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row>
    <row r="19" spans="1:80" ht="15" customHeight="1" x14ac:dyDescent="0.25">
      <c r="A19" s="76"/>
      <c r="B19" s="281"/>
      <c r="C19" s="281"/>
      <c r="D19" s="282"/>
      <c r="E19" s="273"/>
      <c r="F19" s="274"/>
      <c r="G19" s="274"/>
      <c r="H19" s="274"/>
      <c r="I19" s="279"/>
      <c r="J19" s="241"/>
      <c r="K19" s="242"/>
      <c r="L19" s="242"/>
      <c r="M19" s="242"/>
      <c r="N19" s="242"/>
      <c r="O19" s="243"/>
      <c r="P19" s="241"/>
      <c r="Q19" s="242"/>
      <c r="R19" s="242"/>
      <c r="S19" s="242"/>
      <c r="T19" s="242"/>
      <c r="U19" s="243"/>
      <c r="V19" s="259"/>
      <c r="W19" s="260"/>
      <c r="X19" s="261"/>
      <c r="Y19" s="261"/>
      <c r="Z19" s="261"/>
      <c r="AA19" s="262"/>
      <c r="AB19" s="259"/>
      <c r="AC19" s="260"/>
      <c r="AD19" s="261"/>
      <c r="AE19" s="261"/>
      <c r="AF19" s="261"/>
      <c r="AG19" s="262"/>
      <c r="AH19" s="250"/>
      <c r="AI19" s="251"/>
      <c r="AJ19" s="251"/>
      <c r="AK19" s="251"/>
      <c r="AL19" s="251"/>
      <c r="AM19" s="252"/>
      <c r="AN19" s="76"/>
      <c r="AO19" s="295"/>
      <c r="AP19" s="296"/>
      <c r="AQ19" s="296"/>
      <c r="AR19" s="296"/>
      <c r="AS19" s="296"/>
      <c r="AT19" s="297"/>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row>
    <row r="20" spans="1:80" ht="15" customHeight="1" x14ac:dyDescent="0.25">
      <c r="A20" s="76"/>
      <c r="B20" s="281"/>
      <c r="C20" s="281"/>
      <c r="D20" s="282"/>
      <c r="E20" s="273"/>
      <c r="F20" s="274"/>
      <c r="G20" s="274"/>
      <c r="H20" s="274"/>
      <c r="I20" s="279"/>
      <c r="J20" s="241" t="e">
        <f>IF(AND('Mapa final'!#REF!="Alta",'Mapa final'!#REF!="Leve"),CONCATENATE("R",'Mapa final'!#REF!),"")</f>
        <v>#REF!</v>
      </c>
      <c r="K20" s="242"/>
      <c r="L20" s="242" t="str">
        <f>IF(AND('Mapa final'!$L$14="Alta",'Mapa final'!$P$14="Leve"),CONCATENATE("R",'Mapa final'!$A$14),"")</f>
        <v/>
      </c>
      <c r="M20" s="242"/>
      <c r="N20" s="242" t="str">
        <f>IF(AND('Mapa final'!$L$16="Alta",'Mapa final'!$P$16="Leve"),CONCATENATE("R",'Mapa final'!$A$16),"")</f>
        <v/>
      </c>
      <c r="O20" s="243"/>
      <c r="P20" s="241" t="e">
        <f>IF(AND('Mapa final'!#REF!="Alta",'Mapa final'!#REF!="Menor"),CONCATENATE("R",'Mapa final'!#REF!),"")</f>
        <v>#REF!</v>
      </c>
      <c r="Q20" s="242"/>
      <c r="R20" s="242" t="str">
        <f>IF(AND('Mapa final'!$L$14="Alta",'Mapa final'!$P$14="Menor"),CONCATENATE("R",'Mapa final'!$A$14),"")</f>
        <v/>
      </c>
      <c r="S20" s="242"/>
      <c r="T20" s="242" t="str">
        <f>IF(AND('Mapa final'!$L$16="Alta",'Mapa final'!$P$16="Menor"),CONCATENATE("R",'Mapa final'!$A$16),"")</f>
        <v/>
      </c>
      <c r="U20" s="243"/>
      <c r="V20" s="259" t="e">
        <f>IF(AND('Mapa final'!#REF!="Alta",'Mapa final'!#REF!="Moderado"),CONCATENATE("R",'Mapa final'!#REF!),"")</f>
        <v>#REF!</v>
      </c>
      <c r="W20" s="260"/>
      <c r="X20" s="261" t="str">
        <f>IF(AND('Mapa final'!$L$14="Alta",'Mapa final'!$P$14="Moderado"),CONCATENATE("R",'Mapa final'!$A$14),"")</f>
        <v/>
      </c>
      <c r="Y20" s="261"/>
      <c r="Z20" s="261" t="str">
        <f>IF(AND('Mapa final'!$L$16="Alta",'Mapa final'!$P$16="Moderado"),CONCATENATE("R",'Mapa final'!$A$16),"")</f>
        <v/>
      </c>
      <c r="AA20" s="262"/>
      <c r="AB20" s="259" t="e">
        <f>IF(AND('Mapa final'!#REF!="Alta",'Mapa final'!#REF!="Mayor"),CONCATENATE("R",'Mapa final'!#REF!),"")</f>
        <v>#REF!</v>
      </c>
      <c r="AC20" s="260"/>
      <c r="AD20" s="261" t="str">
        <f>IF(AND('Mapa final'!$L$14="Alta",'Mapa final'!$P$14="Mayor"),CONCATENATE("R",'Mapa final'!$A$14),"")</f>
        <v/>
      </c>
      <c r="AE20" s="261"/>
      <c r="AF20" s="261" t="str">
        <f>IF(AND('Mapa final'!$L$16="Alta",'Mapa final'!$P$16="Mayor"),CONCATENATE("R",'Mapa final'!$A$16),"")</f>
        <v/>
      </c>
      <c r="AG20" s="262"/>
      <c r="AH20" s="250" t="e">
        <f>IF(AND('Mapa final'!#REF!="Alta",'Mapa final'!#REF!="Catastrófico"),CONCATENATE("R",'Mapa final'!#REF!),"")</f>
        <v>#REF!</v>
      </c>
      <c r="AI20" s="251"/>
      <c r="AJ20" s="251" t="str">
        <f>IF(AND('Mapa final'!$L$14="Alta",'Mapa final'!$P$14="Catastrófico"),CONCATENATE("R",'Mapa final'!$A$14),"")</f>
        <v/>
      </c>
      <c r="AK20" s="251"/>
      <c r="AL20" s="251" t="str">
        <f>IF(AND('Mapa final'!$L$16="Alta",'Mapa final'!$P$16="Catastrófico"),CONCATENATE("R",'Mapa final'!$A$16),"")</f>
        <v/>
      </c>
      <c r="AM20" s="252"/>
      <c r="AN20" s="76"/>
      <c r="AO20" s="295"/>
      <c r="AP20" s="296"/>
      <c r="AQ20" s="296"/>
      <c r="AR20" s="296"/>
      <c r="AS20" s="296"/>
      <c r="AT20" s="297"/>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row>
    <row r="21" spans="1:80" ht="15.75" customHeight="1" thickBot="1" x14ac:dyDescent="0.3">
      <c r="A21" s="76"/>
      <c r="B21" s="281"/>
      <c r="C21" s="281"/>
      <c r="D21" s="282"/>
      <c r="E21" s="276"/>
      <c r="F21" s="277"/>
      <c r="G21" s="277"/>
      <c r="H21" s="277"/>
      <c r="I21" s="277"/>
      <c r="J21" s="244"/>
      <c r="K21" s="245"/>
      <c r="L21" s="245"/>
      <c r="M21" s="245"/>
      <c r="N21" s="245"/>
      <c r="O21" s="246"/>
      <c r="P21" s="244"/>
      <c r="Q21" s="245"/>
      <c r="R21" s="245"/>
      <c r="S21" s="245"/>
      <c r="T21" s="245"/>
      <c r="U21" s="246"/>
      <c r="V21" s="263"/>
      <c r="W21" s="264"/>
      <c r="X21" s="264"/>
      <c r="Y21" s="264"/>
      <c r="Z21" s="264"/>
      <c r="AA21" s="265"/>
      <c r="AB21" s="263"/>
      <c r="AC21" s="264"/>
      <c r="AD21" s="264"/>
      <c r="AE21" s="264"/>
      <c r="AF21" s="264"/>
      <c r="AG21" s="265"/>
      <c r="AH21" s="253"/>
      <c r="AI21" s="254"/>
      <c r="AJ21" s="254"/>
      <c r="AK21" s="254"/>
      <c r="AL21" s="254"/>
      <c r="AM21" s="255"/>
      <c r="AN21" s="76"/>
      <c r="AO21" s="298"/>
      <c r="AP21" s="299"/>
      <c r="AQ21" s="299"/>
      <c r="AR21" s="299"/>
      <c r="AS21" s="299"/>
      <c r="AT21" s="300"/>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c r="BY21" s="76"/>
      <c r="BZ21" s="76"/>
      <c r="CA21" s="76"/>
      <c r="CB21" s="76"/>
    </row>
    <row r="22" spans="1:80" x14ac:dyDescent="0.25">
      <c r="A22" s="76"/>
      <c r="B22" s="281"/>
      <c r="C22" s="281"/>
      <c r="D22" s="282"/>
      <c r="E22" s="270" t="s">
        <v>116</v>
      </c>
      <c r="F22" s="271"/>
      <c r="G22" s="271"/>
      <c r="H22" s="271"/>
      <c r="I22" s="272"/>
      <c r="J22" s="247" t="e">
        <f>IF(AND('Mapa final'!#REF!="Media",'Mapa final'!#REF!="Leve"),CONCATENATE("R",'Mapa final'!#REF!),"")</f>
        <v>#REF!</v>
      </c>
      <c r="K22" s="248"/>
      <c r="L22" s="248" t="str">
        <f>IF(AND('Mapa final'!$L$11="Media",'Mapa final'!$P$11="Leve"),CONCATENATE("R",'Mapa final'!$A$11),"")</f>
        <v/>
      </c>
      <c r="M22" s="248"/>
      <c r="N22" s="248" t="e">
        <f>IF(AND('Mapa final'!#REF!="Media",'Mapa final'!#REF!="Leve"),CONCATENATE("R",'Mapa final'!#REF!),"")</f>
        <v>#REF!</v>
      </c>
      <c r="O22" s="249"/>
      <c r="P22" s="247" t="e">
        <f>IF(AND('Mapa final'!#REF!="Media",'Mapa final'!#REF!="Menor"),CONCATENATE("R",'Mapa final'!#REF!),"")</f>
        <v>#REF!</v>
      </c>
      <c r="Q22" s="248"/>
      <c r="R22" s="248" t="str">
        <f>IF(AND('Mapa final'!$L$11="Media",'Mapa final'!$P$11="Menor"),CONCATENATE("R",'Mapa final'!$A$11),"")</f>
        <v/>
      </c>
      <c r="S22" s="248"/>
      <c r="T22" s="248" t="e">
        <f>IF(AND('Mapa final'!#REF!="Media",'Mapa final'!#REF!="Menor"),CONCATENATE("R",'Mapa final'!#REF!),"")</f>
        <v>#REF!</v>
      </c>
      <c r="U22" s="249"/>
      <c r="V22" s="247" t="e">
        <f>IF(AND('Mapa final'!#REF!="Media",'Mapa final'!#REF!="Moderado"),CONCATENATE("R",'Mapa final'!#REF!),"")</f>
        <v>#REF!</v>
      </c>
      <c r="W22" s="248"/>
      <c r="X22" s="248" t="str">
        <f>IF(AND('Mapa final'!$L$11="Media",'Mapa final'!$P$11="Moderado"),CONCATENATE("R",'Mapa final'!$A$11),"")</f>
        <v/>
      </c>
      <c r="Y22" s="248"/>
      <c r="Z22" s="248" t="e">
        <f>IF(AND('Mapa final'!#REF!="Media",'Mapa final'!#REF!="Moderado"),CONCATENATE("R",'Mapa final'!#REF!),"")</f>
        <v>#REF!</v>
      </c>
      <c r="AA22" s="249"/>
      <c r="AB22" s="266" t="e">
        <f>IF(AND('Mapa final'!#REF!="Media",'Mapa final'!#REF!="Mayor"),CONCATENATE("R",'Mapa final'!#REF!),"")</f>
        <v>#REF!</v>
      </c>
      <c r="AC22" s="267"/>
      <c r="AD22" s="267" t="str">
        <f>IF(AND('Mapa final'!$L$11="Media",'Mapa final'!$P$11="Mayor"),CONCATENATE("R",'Mapa final'!$A$11),"")</f>
        <v/>
      </c>
      <c r="AE22" s="267"/>
      <c r="AF22" s="267" t="e">
        <f>IF(AND('Mapa final'!#REF!="Media",'Mapa final'!#REF!="Mayor"),CONCATENATE("R",'Mapa final'!#REF!),"")</f>
        <v>#REF!</v>
      </c>
      <c r="AG22" s="268"/>
      <c r="AH22" s="256" t="e">
        <f>IF(AND('Mapa final'!#REF!="Media",'Mapa final'!#REF!="Catastrófico"),CONCATENATE("R",'Mapa final'!#REF!),"")</f>
        <v>#REF!</v>
      </c>
      <c r="AI22" s="257"/>
      <c r="AJ22" s="257" t="str">
        <f>IF(AND('Mapa final'!$L$11="Media",'Mapa final'!$P$11="Catastrófico"),CONCATENATE("R",'Mapa final'!$A$11),"")</f>
        <v/>
      </c>
      <c r="AK22" s="257"/>
      <c r="AL22" s="257" t="e">
        <f>IF(AND('Mapa final'!#REF!="Media",'Mapa final'!#REF!="Catastrófico"),CONCATENATE("R",'Mapa final'!#REF!),"")</f>
        <v>#REF!</v>
      </c>
      <c r="AM22" s="258"/>
      <c r="AN22" s="76"/>
      <c r="AO22" s="301" t="s">
        <v>80</v>
      </c>
      <c r="AP22" s="302"/>
      <c r="AQ22" s="302"/>
      <c r="AR22" s="302"/>
      <c r="AS22" s="302"/>
      <c r="AT22" s="303"/>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row>
    <row r="23" spans="1:80" x14ac:dyDescent="0.25">
      <c r="A23" s="76"/>
      <c r="B23" s="281"/>
      <c r="C23" s="281"/>
      <c r="D23" s="282"/>
      <c r="E23" s="273"/>
      <c r="F23" s="274"/>
      <c r="G23" s="274"/>
      <c r="H23" s="274"/>
      <c r="I23" s="275"/>
      <c r="J23" s="241"/>
      <c r="K23" s="242"/>
      <c r="L23" s="242"/>
      <c r="M23" s="242"/>
      <c r="N23" s="242"/>
      <c r="O23" s="243"/>
      <c r="P23" s="241"/>
      <c r="Q23" s="242"/>
      <c r="R23" s="242"/>
      <c r="S23" s="242"/>
      <c r="T23" s="242"/>
      <c r="U23" s="243"/>
      <c r="V23" s="241"/>
      <c r="W23" s="242"/>
      <c r="X23" s="242"/>
      <c r="Y23" s="242"/>
      <c r="Z23" s="242"/>
      <c r="AA23" s="243"/>
      <c r="AB23" s="259"/>
      <c r="AC23" s="260"/>
      <c r="AD23" s="260"/>
      <c r="AE23" s="260"/>
      <c r="AF23" s="260"/>
      <c r="AG23" s="262"/>
      <c r="AH23" s="250"/>
      <c r="AI23" s="251"/>
      <c r="AJ23" s="251"/>
      <c r="AK23" s="251"/>
      <c r="AL23" s="251"/>
      <c r="AM23" s="252"/>
      <c r="AN23" s="76"/>
      <c r="AO23" s="304"/>
      <c r="AP23" s="305"/>
      <c r="AQ23" s="305"/>
      <c r="AR23" s="305"/>
      <c r="AS23" s="305"/>
      <c r="AT23" s="30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row>
    <row r="24" spans="1:80" x14ac:dyDescent="0.25">
      <c r="A24" s="76"/>
      <c r="B24" s="281"/>
      <c r="C24" s="281"/>
      <c r="D24" s="282"/>
      <c r="E24" s="273"/>
      <c r="F24" s="274"/>
      <c r="G24" s="274"/>
      <c r="H24" s="274"/>
      <c r="I24" s="275"/>
      <c r="J24" s="241" t="e">
        <f>IF(AND('Mapa final'!#REF!="Media",'Mapa final'!#REF!="Leve"),CONCATENATE("R",'Mapa final'!#REF!),"")</f>
        <v>#REF!</v>
      </c>
      <c r="K24" s="242"/>
      <c r="L24" s="242" t="e">
        <f>IF(AND('Mapa final'!#REF!="Media",'Mapa final'!#REF!="Leve"),CONCATENATE("R",'Mapa final'!#REF!),"")</f>
        <v>#REF!</v>
      </c>
      <c r="M24" s="242"/>
      <c r="N24" s="242" t="e">
        <f>IF(AND('Mapa final'!#REF!="Media",'Mapa final'!#REF!="Leve"),CONCATENATE("R",'Mapa final'!#REF!),"")</f>
        <v>#REF!</v>
      </c>
      <c r="O24" s="243"/>
      <c r="P24" s="241" t="e">
        <f>IF(AND('Mapa final'!#REF!="Media",'Mapa final'!#REF!="Menor"),CONCATENATE("R",'Mapa final'!#REF!),"")</f>
        <v>#REF!</v>
      </c>
      <c r="Q24" s="242"/>
      <c r="R24" s="242" t="e">
        <f>IF(AND('Mapa final'!#REF!="Media",'Mapa final'!#REF!="Menor"),CONCATENATE("R",'Mapa final'!#REF!),"")</f>
        <v>#REF!</v>
      </c>
      <c r="S24" s="242"/>
      <c r="T24" s="242" t="e">
        <f>IF(AND('Mapa final'!#REF!="Media",'Mapa final'!#REF!="Menor"),CONCATENATE("R",'Mapa final'!#REF!),"")</f>
        <v>#REF!</v>
      </c>
      <c r="U24" s="243"/>
      <c r="V24" s="241" t="e">
        <f>IF(AND('Mapa final'!#REF!="Media",'Mapa final'!#REF!="Moderado"),CONCATENATE("R",'Mapa final'!#REF!),"")</f>
        <v>#REF!</v>
      </c>
      <c r="W24" s="242"/>
      <c r="X24" s="242" t="e">
        <f>IF(AND('Mapa final'!#REF!="Media",'Mapa final'!#REF!="Moderado"),CONCATENATE("R",'Mapa final'!#REF!),"")</f>
        <v>#REF!</v>
      </c>
      <c r="Y24" s="242"/>
      <c r="Z24" s="242" t="e">
        <f>IF(AND('Mapa final'!#REF!="Media",'Mapa final'!#REF!="Moderado"),CONCATENATE("R",'Mapa final'!#REF!),"")</f>
        <v>#REF!</v>
      </c>
      <c r="AA24" s="243"/>
      <c r="AB24" s="259" t="e">
        <f>IF(AND('Mapa final'!#REF!="Media",'Mapa final'!#REF!="Mayor"),CONCATENATE("R",'Mapa final'!#REF!),"")</f>
        <v>#REF!</v>
      </c>
      <c r="AC24" s="260"/>
      <c r="AD24" s="261" t="e">
        <f>IF(AND('Mapa final'!#REF!="Media",'Mapa final'!#REF!="Mayor"),CONCATENATE("R",'Mapa final'!#REF!),"")</f>
        <v>#REF!</v>
      </c>
      <c r="AE24" s="261"/>
      <c r="AF24" s="261" t="e">
        <f>IF(AND('Mapa final'!#REF!="Media",'Mapa final'!#REF!="Mayor"),CONCATENATE("R",'Mapa final'!#REF!),"")</f>
        <v>#REF!</v>
      </c>
      <c r="AG24" s="262"/>
      <c r="AH24" s="250" t="e">
        <f>IF(AND('Mapa final'!#REF!="Media",'Mapa final'!#REF!="Catastrófico"),CONCATENATE("R",'Mapa final'!#REF!),"")</f>
        <v>#REF!</v>
      </c>
      <c r="AI24" s="251"/>
      <c r="AJ24" s="251" t="e">
        <f>IF(AND('Mapa final'!#REF!="Media",'Mapa final'!#REF!="Catastrófico"),CONCATENATE("R",'Mapa final'!#REF!),"")</f>
        <v>#REF!</v>
      </c>
      <c r="AK24" s="251"/>
      <c r="AL24" s="251" t="e">
        <f>IF(AND('Mapa final'!#REF!="Media",'Mapa final'!#REF!="Catastrófico"),CONCATENATE("R",'Mapa final'!#REF!),"")</f>
        <v>#REF!</v>
      </c>
      <c r="AM24" s="252"/>
      <c r="AN24" s="76"/>
      <c r="AO24" s="304"/>
      <c r="AP24" s="305"/>
      <c r="AQ24" s="305"/>
      <c r="AR24" s="305"/>
      <c r="AS24" s="305"/>
      <c r="AT24" s="30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row>
    <row r="25" spans="1:80" x14ac:dyDescent="0.25">
      <c r="A25" s="76"/>
      <c r="B25" s="281"/>
      <c r="C25" s="281"/>
      <c r="D25" s="282"/>
      <c r="E25" s="273"/>
      <c r="F25" s="274"/>
      <c r="G25" s="274"/>
      <c r="H25" s="274"/>
      <c r="I25" s="275"/>
      <c r="J25" s="241"/>
      <c r="K25" s="242"/>
      <c r="L25" s="242"/>
      <c r="M25" s="242"/>
      <c r="N25" s="242"/>
      <c r="O25" s="243"/>
      <c r="P25" s="241"/>
      <c r="Q25" s="242"/>
      <c r="R25" s="242"/>
      <c r="S25" s="242"/>
      <c r="T25" s="242"/>
      <c r="U25" s="243"/>
      <c r="V25" s="241"/>
      <c r="W25" s="242"/>
      <c r="X25" s="242"/>
      <c r="Y25" s="242"/>
      <c r="Z25" s="242"/>
      <c r="AA25" s="243"/>
      <c r="AB25" s="259"/>
      <c r="AC25" s="260"/>
      <c r="AD25" s="261"/>
      <c r="AE25" s="261"/>
      <c r="AF25" s="261"/>
      <c r="AG25" s="262"/>
      <c r="AH25" s="250"/>
      <c r="AI25" s="251"/>
      <c r="AJ25" s="251"/>
      <c r="AK25" s="251"/>
      <c r="AL25" s="251"/>
      <c r="AM25" s="252"/>
      <c r="AN25" s="76"/>
      <c r="AO25" s="304"/>
      <c r="AP25" s="305"/>
      <c r="AQ25" s="305"/>
      <c r="AR25" s="305"/>
      <c r="AS25" s="305"/>
      <c r="AT25" s="30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row>
    <row r="26" spans="1:80" x14ac:dyDescent="0.25">
      <c r="A26" s="76"/>
      <c r="B26" s="281"/>
      <c r="C26" s="281"/>
      <c r="D26" s="282"/>
      <c r="E26" s="273"/>
      <c r="F26" s="274"/>
      <c r="G26" s="274"/>
      <c r="H26" s="274"/>
      <c r="I26" s="275"/>
      <c r="J26" s="241" t="e">
        <f>IF(AND('Mapa final'!#REF!="Media",'Mapa final'!#REF!="Leve"),CONCATENATE("R",'Mapa final'!#REF!),"")</f>
        <v>#REF!</v>
      </c>
      <c r="K26" s="242"/>
      <c r="L26" s="242" t="e">
        <f>IF(AND('Mapa final'!#REF!="Media",'Mapa final'!#REF!="Leve"),CONCATENATE("R",'Mapa final'!#REF!),"")</f>
        <v>#REF!</v>
      </c>
      <c r="M26" s="242"/>
      <c r="N26" s="242" t="e">
        <f>IF(AND('Mapa final'!#REF!="Media",'Mapa final'!#REF!="Leve"),CONCATENATE("R",'Mapa final'!#REF!),"")</f>
        <v>#REF!</v>
      </c>
      <c r="O26" s="243"/>
      <c r="P26" s="241" t="e">
        <f>IF(AND('Mapa final'!#REF!="Media",'Mapa final'!#REF!="Menor"),CONCATENATE("R",'Mapa final'!#REF!),"")</f>
        <v>#REF!</v>
      </c>
      <c r="Q26" s="242"/>
      <c r="R26" s="242" t="e">
        <f>IF(AND('Mapa final'!#REF!="Media",'Mapa final'!#REF!="Menor"),CONCATENATE("R",'Mapa final'!#REF!),"")</f>
        <v>#REF!</v>
      </c>
      <c r="S26" s="242"/>
      <c r="T26" s="242" t="e">
        <f>IF(AND('Mapa final'!#REF!="Media",'Mapa final'!#REF!="Menor"),CONCATENATE("R",'Mapa final'!#REF!),"")</f>
        <v>#REF!</v>
      </c>
      <c r="U26" s="243"/>
      <c r="V26" s="241" t="e">
        <f>IF(AND('Mapa final'!#REF!="Media",'Mapa final'!#REF!="Moderado"),CONCATENATE("R",'Mapa final'!#REF!),"")</f>
        <v>#REF!</v>
      </c>
      <c r="W26" s="242"/>
      <c r="X26" s="242" t="e">
        <f>IF(AND('Mapa final'!#REF!="Media",'Mapa final'!#REF!="Moderado"),CONCATENATE("R",'Mapa final'!#REF!),"")</f>
        <v>#REF!</v>
      </c>
      <c r="Y26" s="242"/>
      <c r="Z26" s="242" t="e">
        <f>IF(AND('Mapa final'!#REF!="Media",'Mapa final'!#REF!="Moderado"),CONCATENATE("R",'Mapa final'!#REF!),"")</f>
        <v>#REF!</v>
      </c>
      <c r="AA26" s="243"/>
      <c r="AB26" s="259" t="e">
        <f>IF(AND('Mapa final'!#REF!="Media",'Mapa final'!#REF!="Mayor"),CONCATENATE("R",'Mapa final'!#REF!),"")</f>
        <v>#REF!</v>
      </c>
      <c r="AC26" s="260"/>
      <c r="AD26" s="261" t="e">
        <f>IF(AND('Mapa final'!#REF!="Media",'Mapa final'!#REF!="Mayor"),CONCATENATE("R",'Mapa final'!#REF!),"")</f>
        <v>#REF!</v>
      </c>
      <c r="AE26" s="261"/>
      <c r="AF26" s="261" t="e">
        <f>IF(AND('Mapa final'!#REF!="Media",'Mapa final'!#REF!="Mayor"),CONCATENATE("R",'Mapa final'!#REF!),"")</f>
        <v>#REF!</v>
      </c>
      <c r="AG26" s="262"/>
      <c r="AH26" s="250" t="e">
        <f>IF(AND('Mapa final'!#REF!="Media",'Mapa final'!#REF!="Catastrófico"),CONCATENATE("R",'Mapa final'!#REF!),"")</f>
        <v>#REF!</v>
      </c>
      <c r="AI26" s="251"/>
      <c r="AJ26" s="251" t="e">
        <f>IF(AND('Mapa final'!#REF!="Media",'Mapa final'!#REF!="Catastrófico"),CONCATENATE("R",'Mapa final'!#REF!),"")</f>
        <v>#REF!</v>
      </c>
      <c r="AK26" s="251"/>
      <c r="AL26" s="251" t="e">
        <f>IF(AND('Mapa final'!#REF!="Media",'Mapa final'!#REF!="Catastrófico"),CONCATENATE("R",'Mapa final'!#REF!),"")</f>
        <v>#REF!</v>
      </c>
      <c r="AM26" s="252"/>
      <c r="AN26" s="76"/>
      <c r="AO26" s="304"/>
      <c r="AP26" s="305"/>
      <c r="AQ26" s="305"/>
      <c r="AR26" s="305"/>
      <c r="AS26" s="305"/>
      <c r="AT26" s="30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row>
    <row r="27" spans="1:80" x14ac:dyDescent="0.25">
      <c r="A27" s="76"/>
      <c r="B27" s="281"/>
      <c r="C27" s="281"/>
      <c r="D27" s="282"/>
      <c r="E27" s="273"/>
      <c r="F27" s="274"/>
      <c r="G27" s="274"/>
      <c r="H27" s="274"/>
      <c r="I27" s="275"/>
      <c r="J27" s="241"/>
      <c r="K27" s="242"/>
      <c r="L27" s="242"/>
      <c r="M27" s="242"/>
      <c r="N27" s="242"/>
      <c r="O27" s="243"/>
      <c r="P27" s="241"/>
      <c r="Q27" s="242"/>
      <c r="R27" s="242"/>
      <c r="S27" s="242"/>
      <c r="T27" s="242"/>
      <c r="U27" s="243"/>
      <c r="V27" s="241"/>
      <c r="W27" s="242"/>
      <c r="X27" s="242"/>
      <c r="Y27" s="242"/>
      <c r="Z27" s="242"/>
      <c r="AA27" s="243"/>
      <c r="AB27" s="259"/>
      <c r="AC27" s="260"/>
      <c r="AD27" s="261"/>
      <c r="AE27" s="261"/>
      <c r="AF27" s="261"/>
      <c r="AG27" s="262"/>
      <c r="AH27" s="250"/>
      <c r="AI27" s="251"/>
      <c r="AJ27" s="251"/>
      <c r="AK27" s="251"/>
      <c r="AL27" s="251"/>
      <c r="AM27" s="252"/>
      <c r="AN27" s="76"/>
      <c r="AO27" s="304"/>
      <c r="AP27" s="305"/>
      <c r="AQ27" s="305"/>
      <c r="AR27" s="305"/>
      <c r="AS27" s="305"/>
      <c r="AT27" s="30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row>
    <row r="28" spans="1:80" x14ac:dyDescent="0.25">
      <c r="A28" s="76"/>
      <c r="B28" s="281"/>
      <c r="C28" s="281"/>
      <c r="D28" s="282"/>
      <c r="E28" s="273"/>
      <c r="F28" s="274"/>
      <c r="G28" s="274"/>
      <c r="H28" s="274"/>
      <c r="I28" s="275"/>
      <c r="J28" s="241" t="e">
        <f>IF(AND('Mapa final'!#REF!="Media",'Mapa final'!#REF!="Leve"),CONCATENATE("R",'Mapa final'!#REF!),"")</f>
        <v>#REF!</v>
      </c>
      <c r="K28" s="242"/>
      <c r="L28" s="242" t="str">
        <f>IF(AND('Mapa final'!$L$14="Media",'Mapa final'!$P$14="Leve"),CONCATENATE("R",'Mapa final'!$A$14),"")</f>
        <v/>
      </c>
      <c r="M28" s="242"/>
      <c r="N28" s="242" t="str">
        <f>IF(AND('Mapa final'!$L$16="Media",'Mapa final'!$P$16="Leve"),CONCATENATE("R",'Mapa final'!$A$16),"")</f>
        <v/>
      </c>
      <c r="O28" s="243"/>
      <c r="P28" s="241" t="e">
        <f>IF(AND('Mapa final'!#REF!="Media",'Mapa final'!#REF!="Menor"),CONCATENATE("R",'Mapa final'!#REF!),"")</f>
        <v>#REF!</v>
      </c>
      <c r="Q28" s="242"/>
      <c r="R28" s="242" t="str">
        <f>IF(AND('Mapa final'!$L$14="Media",'Mapa final'!$P$14="Menor"),CONCATENATE("R",'Mapa final'!$A$14),"")</f>
        <v/>
      </c>
      <c r="S28" s="242"/>
      <c r="T28" s="242" t="str">
        <f>IF(AND('Mapa final'!$L$16="Media",'Mapa final'!$P$16="Menor"),CONCATENATE("R",'Mapa final'!$A$16),"")</f>
        <v/>
      </c>
      <c r="U28" s="243"/>
      <c r="V28" s="241" t="e">
        <f>IF(AND('Mapa final'!#REF!="Media",'Mapa final'!#REF!="Moderado"),CONCATENATE("R",'Mapa final'!#REF!),"")</f>
        <v>#REF!</v>
      </c>
      <c r="W28" s="242"/>
      <c r="X28" s="242" t="str">
        <f>IF(AND('Mapa final'!$L$14="Media",'Mapa final'!$P$14="Moderado"),CONCATENATE("R",'Mapa final'!$A$14),"")</f>
        <v/>
      </c>
      <c r="Y28" s="242"/>
      <c r="Z28" s="242" t="str">
        <f>IF(AND('Mapa final'!$L$16="Media",'Mapa final'!$P$16="Moderado"),CONCATENATE("R",'Mapa final'!$A$16),"")</f>
        <v/>
      </c>
      <c r="AA28" s="243"/>
      <c r="AB28" s="259" t="e">
        <f>IF(AND('Mapa final'!#REF!="Media",'Mapa final'!#REF!="Mayor"),CONCATENATE("R",'Mapa final'!#REF!),"")</f>
        <v>#REF!</v>
      </c>
      <c r="AC28" s="260"/>
      <c r="AD28" s="261" t="str">
        <f>IF(AND('Mapa final'!$L$14="Media",'Mapa final'!$P$14="Mayor"),CONCATENATE("R",'Mapa final'!$A$14),"")</f>
        <v/>
      </c>
      <c r="AE28" s="261"/>
      <c r="AF28" s="261" t="str">
        <f>IF(AND('Mapa final'!$L$16="Media",'Mapa final'!$P$16="Mayor"),CONCATENATE("R",'Mapa final'!$A$16),"")</f>
        <v/>
      </c>
      <c r="AG28" s="262"/>
      <c r="AH28" s="250" t="e">
        <f>IF(AND('Mapa final'!#REF!="Media",'Mapa final'!#REF!="Catastrófico"),CONCATENATE("R",'Mapa final'!#REF!),"")</f>
        <v>#REF!</v>
      </c>
      <c r="AI28" s="251"/>
      <c r="AJ28" s="251" t="str">
        <f>IF(AND('Mapa final'!$L$14="Media",'Mapa final'!$P$14="Catastrófico"),CONCATENATE("R",'Mapa final'!$A$14),"")</f>
        <v/>
      </c>
      <c r="AK28" s="251"/>
      <c r="AL28" s="251" t="str">
        <f>IF(AND('Mapa final'!$L$16="Media",'Mapa final'!$P$16="Catastrófico"),CONCATENATE("R",'Mapa final'!$A$16),"")</f>
        <v/>
      </c>
      <c r="AM28" s="252"/>
      <c r="AN28" s="76"/>
      <c r="AO28" s="304"/>
      <c r="AP28" s="305"/>
      <c r="AQ28" s="305"/>
      <c r="AR28" s="305"/>
      <c r="AS28" s="305"/>
      <c r="AT28" s="30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row>
    <row r="29" spans="1:80" ht="15.75" thickBot="1" x14ac:dyDescent="0.3">
      <c r="A29" s="76"/>
      <c r="B29" s="281"/>
      <c r="C29" s="281"/>
      <c r="D29" s="282"/>
      <c r="E29" s="276"/>
      <c r="F29" s="277"/>
      <c r="G29" s="277"/>
      <c r="H29" s="277"/>
      <c r="I29" s="278"/>
      <c r="J29" s="241"/>
      <c r="K29" s="242"/>
      <c r="L29" s="242"/>
      <c r="M29" s="242"/>
      <c r="N29" s="242"/>
      <c r="O29" s="243"/>
      <c r="P29" s="244"/>
      <c r="Q29" s="245"/>
      <c r="R29" s="245"/>
      <c r="S29" s="245"/>
      <c r="T29" s="245"/>
      <c r="U29" s="246"/>
      <c r="V29" s="244"/>
      <c r="W29" s="245"/>
      <c r="X29" s="245"/>
      <c r="Y29" s="245"/>
      <c r="Z29" s="245"/>
      <c r="AA29" s="246"/>
      <c r="AB29" s="263"/>
      <c r="AC29" s="264"/>
      <c r="AD29" s="264"/>
      <c r="AE29" s="264"/>
      <c r="AF29" s="264"/>
      <c r="AG29" s="265"/>
      <c r="AH29" s="253"/>
      <c r="AI29" s="254"/>
      <c r="AJ29" s="254"/>
      <c r="AK29" s="254"/>
      <c r="AL29" s="254"/>
      <c r="AM29" s="255"/>
      <c r="AN29" s="76"/>
      <c r="AO29" s="307"/>
      <c r="AP29" s="308"/>
      <c r="AQ29" s="308"/>
      <c r="AR29" s="308"/>
      <c r="AS29" s="308"/>
      <c r="AT29" s="309"/>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row>
    <row r="30" spans="1:80" x14ac:dyDescent="0.25">
      <c r="A30" s="76"/>
      <c r="B30" s="281"/>
      <c r="C30" s="281"/>
      <c r="D30" s="282"/>
      <c r="E30" s="270" t="s">
        <v>113</v>
      </c>
      <c r="F30" s="271"/>
      <c r="G30" s="271"/>
      <c r="H30" s="271"/>
      <c r="I30" s="271"/>
      <c r="J30" s="238" t="e">
        <f>IF(AND('Mapa final'!#REF!="Baja",'Mapa final'!#REF!="Leve"),CONCATENATE("R",'Mapa final'!#REF!),"")</f>
        <v>#REF!</v>
      </c>
      <c r="K30" s="239"/>
      <c r="L30" s="239" t="str">
        <f>IF(AND('Mapa final'!$L$11="Baja",'Mapa final'!$P$11="Leve"),CONCATENATE("R",'Mapa final'!$A$11),"")</f>
        <v/>
      </c>
      <c r="M30" s="239"/>
      <c r="N30" s="239" t="e">
        <f>IF(AND('Mapa final'!#REF!="Baja",'Mapa final'!#REF!="Leve"),CONCATENATE("R",'Mapa final'!#REF!),"")</f>
        <v>#REF!</v>
      </c>
      <c r="O30" s="240"/>
      <c r="P30" s="248" t="e">
        <f>IF(AND('Mapa final'!#REF!="Baja",'Mapa final'!#REF!="Menor"),CONCATENATE("R",'Mapa final'!#REF!),"")</f>
        <v>#REF!</v>
      </c>
      <c r="Q30" s="248"/>
      <c r="R30" s="248" t="str">
        <f>IF(AND('Mapa final'!$L$11="Baja",'Mapa final'!$P$11="Menor"),CONCATENATE("R",'Mapa final'!$A$11),"")</f>
        <v/>
      </c>
      <c r="S30" s="248"/>
      <c r="T30" s="248" t="e">
        <f>IF(AND('Mapa final'!#REF!="Baja",'Mapa final'!#REF!="Menor"),CONCATENATE("R",'Mapa final'!#REF!),"")</f>
        <v>#REF!</v>
      </c>
      <c r="U30" s="249"/>
      <c r="V30" s="247" t="e">
        <f>IF(AND('Mapa final'!#REF!="Baja",'Mapa final'!#REF!="Moderado"),CONCATENATE("R",'Mapa final'!#REF!),"")</f>
        <v>#REF!</v>
      </c>
      <c r="W30" s="248"/>
      <c r="X30" s="248" t="str">
        <f>IF(AND('Mapa final'!$L$11="Baja",'Mapa final'!$P$11="Moderado"),CONCATENATE("R",'Mapa final'!$A$11),"")</f>
        <v/>
      </c>
      <c r="Y30" s="248"/>
      <c r="Z30" s="248" t="e">
        <f>IF(AND('Mapa final'!#REF!="Baja",'Mapa final'!#REF!="Moderado"),CONCATENATE("R",'Mapa final'!#REF!),"")</f>
        <v>#REF!</v>
      </c>
      <c r="AA30" s="249"/>
      <c r="AB30" s="266" t="e">
        <f>IF(AND('Mapa final'!#REF!="Baja",'Mapa final'!#REF!="Mayor"),CONCATENATE("R",'Mapa final'!#REF!),"")</f>
        <v>#REF!</v>
      </c>
      <c r="AC30" s="267"/>
      <c r="AD30" s="267" t="str">
        <f>IF(AND('Mapa final'!$L$11="Baja",'Mapa final'!$P$11="Mayor"),CONCATENATE("R",'Mapa final'!$A$11),"")</f>
        <v>R1</v>
      </c>
      <c r="AE30" s="267"/>
      <c r="AF30" s="267" t="e">
        <f>IF(AND('Mapa final'!#REF!="Baja",'Mapa final'!#REF!="Mayor"),CONCATENATE("R",'Mapa final'!#REF!),"")</f>
        <v>#REF!</v>
      </c>
      <c r="AG30" s="268"/>
      <c r="AH30" s="256" t="e">
        <f>IF(AND('Mapa final'!#REF!="Baja",'Mapa final'!#REF!="Catastrófico"),CONCATENATE("R",'Mapa final'!#REF!),"")</f>
        <v>#REF!</v>
      </c>
      <c r="AI30" s="257"/>
      <c r="AJ30" s="257" t="str">
        <f>IF(AND('Mapa final'!$L$11="Baja",'Mapa final'!$P$11="Catastrófico"),CONCATENATE("R",'Mapa final'!$A$11),"")</f>
        <v/>
      </c>
      <c r="AK30" s="257"/>
      <c r="AL30" s="257" t="e">
        <f>IF(AND('Mapa final'!#REF!="Baja",'Mapa final'!#REF!="Catastrófico"),CONCATENATE("R",'Mapa final'!#REF!),"")</f>
        <v>#REF!</v>
      </c>
      <c r="AM30" s="258"/>
      <c r="AN30" s="76"/>
      <c r="AO30" s="310" t="s">
        <v>81</v>
      </c>
      <c r="AP30" s="311"/>
      <c r="AQ30" s="311"/>
      <c r="AR30" s="311"/>
      <c r="AS30" s="311"/>
      <c r="AT30" s="312"/>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c r="BY30" s="76"/>
      <c r="BZ30" s="76"/>
      <c r="CA30" s="76"/>
      <c r="CB30" s="76"/>
    </row>
    <row r="31" spans="1:80" x14ac:dyDescent="0.25">
      <c r="A31" s="76"/>
      <c r="B31" s="281"/>
      <c r="C31" s="281"/>
      <c r="D31" s="282"/>
      <c r="E31" s="273"/>
      <c r="F31" s="274"/>
      <c r="G31" s="274"/>
      <c r="H31" s="274"/>
      <c r="I31" s="279"/>
      <c r="J31" s="232"/>
      <c r="K31" s="233"/>
      <c r="L31" s="233"/>
      <c r="M31" s="233"/>
      <c r="N31" s="233"/>
      <c r="O31" s="234"/>
      <c r="P31" s="242"/>
      <c r="Q31" s="242"/>
      <c r="R31" s="242"/>
      <c r="S31" s="242"/>
      <c r="T31" s="242"/>
      <c r="U31" s="243"/>
      <c r="V31" s="241"/>
      <c r="W31" s="242"/>
      <c r="X31" s="242"/>
      <c r="Y31" s="242"/>
      <c r="Z31" s="242"/>
      <c r="AA31" s="243"/>
      <c r="AB31" s="259"/>
      <c r="AC31" s="260"/>
      <c r="AD31" s="260"/>
      <c r="AE31" s="260"/>
      <c r="AF31" s="260"/>
      <c r="AG31" s="262"/>
      <c r="AH31" s="250"/>
      <c r="AI31" s="251"/>
      <c r="AJ31" s="251"/>
      <c r="AK31" s="251"/>
      <c r="AL31" s="251"/>
      <c r="AM31" s="252"/>
      <c r="AN31" s="76"/>
      <c r="AO31" s="313"/>
      <c r="AP31" s="314"/>
      <c r="AQ31" s="314"/>
      <c r="AR31" s="314"/>
      <c r="AS31" s="314"/>
      <c r="AT31" s="315"/>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c r="BY31" s="76"/>
      <c r="BZ31" s="76"/>
      <c r="CA31" s="76"/>
      <c r="CB31" s="76"/>
    </row>
    <row r="32" spans="1:80" x14ac:dyDescent="0.25">
      <c r="A32" s="76"/>
      <c r="B32" s="281"/>
      <c r="C32" s="281"/>
      <c r="D32" s="282"/>
      <c r="E32" s="273"/>
      <c r="F32" s="274"/>
      <c r="G32" s="274"/>
      <c r="H32" s="274"/>
      <c r="I32" s="279"/>
      <c r="J32" s="232" t="e">
        <f>IF(AND('Mapa final'!#REF!="Baja",'Mapa final'!#REF!="Leve"),CONCATENATE("R",'Mapa final'!#REF!),"")</f>
        <v>#REF!</v>
      </c>
      <c r="K32" s="233"/>
      <c r="L32" s="233" t="e">
        <f>IF(AND('Mapa final'!#REF!="Baja",'Mapa final'!#REF!="Leve"),CONCATENATE("R",'Mapa final'!#REF!),"")</f>
        <v>#REF!</v>
      </c>
      <c r="M32" s="233"/>
      <c r="N32" s="233" t="e">
        <f>IF(AND('Mapa final'!#REF!="Baja",'Mapa final'!#REF!="Leve"),CONCATENATE("R",'Mapa final'!#REF!),"")</f>
        <v>#REF!</v>
      </c>
      <c r="O32" s="234"/>
      <c r="P32" s="242" t="e">
        <f>IF(AND('Mapa final'!#REF!="Baja",'Mapa final'!#REF!="Menor"),CONCATENATE("R",'Mapa final'!#REF!),"")</f>
        <v>#REF!</v>
      </c>
      <c r="Q32" s="242"/>
      <c r="R32" s="242" t="e">
        <f>IF(AND('Mapa final'!#REF!="Baja",'Mapa final'!#REF!="Menor"),CONCATENATE("R",'Mapa final'!#REF!),"")</f>
        <v>#REF!</v>
      </c>
      <c r="S32" s="242"/>
      <c r="T32" s="242" t="e">
        <f>IF(AND('Mapa final'!#REF!="Baja",'Mapa final'!#REF!="Menor"),CONCATENATE("R",'Mapa final'!#REF!),"")</f>
        <v>#REF!</v>
      </c>
      <c r="U32" s="243"/>
      <c r="V32" s="241" t="e">
        <f>IF(AND('Mapa final'!#REF!="Baja",'Mapa final'!#REF!="Moderado"),CONCATENATE("R",'Mapa final'!#REF!),"")</f>
        <v>#REF!</v>
      </c>
      <c r="W32" s="242"/>
      <c r="X32" s="242" t="e">
        <f>IF(AND('Mapa final'!#REF!="Baja",'Mapa final'!#REF!="Moderado"),CONCATENATE("R",'Mapa final'!#REF!),"")</f>
        <v>#REF!</v>
      </c>
      <c r="Y32" s="242"/>
      <c r="Z32" s="242" t="e">
        <f>IF(AND('Mapa final'!#REF!="Baja",'Mapa final'!#REF!="Moderado"),CONCATENATE("R",'Mapa final'!#REF!),"")</f>
        <v>#REF!</v>
      </c>
      <c r="AA32" s="243"/>
      <c r="AB32" s="259" t="e">
        <f>IF(AND('Mapa final'!#REF!="Baja",'Mapa final'!#REF!="Mayor"),CONCATENATE("R",'Mapa final'!#REF!),"")</f>
        <v>#REF!</v>
      </c>
      <c r="AC32" s="260"/>
      <c r="AD32" s="261" t="e">
        <f>IF(AND('Mapa final'!#REF!="Baja",'Mapa final'!#REF!="Mayor"),CONCATENATE("R",'Mapa final'!#REF!),"")</f>
        <v>#REF!</v>
      </c>
      <c r="AE32" s="261"/>
      <c r="AF32" s="261" t="e">
        <f>IF(AND('Mapa final'!#REF!="Baja",'Mapa final'!#REF!="Mayor"),CONCATENATE("R",'Mapa final'!#REF!),"")</f>
        <v>#REF!</v>
      </c>
      <c r="AG32" s="262"/>
      <c r="AH32" s="250" t="e">
        <f>IF(AND('Mapa final'!#REF!="Baja",'Mapa final'!#REF!="Catastrófico"),CONCATENATE("R",'Mapa final'!#REF!),"")</f>
        <v>#REF!</v>
      </c>
      <c r="AI32" s="251"/>
      <c r="AJ32" s="251" t="e">
        <f>IF(AND('Mapa final'!#REF!="Baja",'Mapa final'!#REF!="Catastrófico"),CONCATENATE("R",'Mapa final'!#REF!),"")</f>
        <v>#REF!</v>
      </c>
      <c r="AK32" s="251"/>
      <c r="AL32" s="251" t="e">
        <f>IF(AND('Mapa final'!#REF!="Baja",'Mapa final'!#REF!="Catastrófico"),CONCATENATE("R",'Mapa final'!#REF!),"")</f>
        <v>#REF!</v>
      </c>
      <c r="AM32" s="252"/>
      <c r="AN32" s="76"/>
      <c r="AO32" s="313"/>
      <c r="AP32" s="314"/>
      <c r="AQ32" s="314"/>
      <c r="AR32" s="314"/>
      <c r="AS32" s="314"/>
      <c r="AT32" s="315"/>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row>
    <row r="33" spans="1:80" x14ac:dyDescent="0.25">
      <c r="A33" s="76"/>
      <c r="B33" s="281"/>
      <c r="C33" s="281"/>
      <c r="D33" s="282"/>
      <c r="E33" s="273"/>
      <c r="F33" s="274"/>
      <c r="G33" s="274"/>
      <c r="H33" s="274"/>
      <c r="I33" s="279"/>
      <c r="J33" s="232"/>
      <c r="K33" s="233"/>
      <c r="L33" s="233"/>
      <c r="M33" s="233"/>
      <c r="N33" s="233"/>
      <c r="O33" s="234"/>
      <c r="P33" s="242"/>
      <c r="Q33" s="242"/>
      <c r="R33" s="242"/>
      <c r="S33" s="242"/>
      <c r="T33" s="242"/>
      <c r="U33" s="243"/>
      <c r="V33" s="241"/>
      <c r="W33" s="242"/>
      <c r="X33" s="242"/>
      <c r="Y33" s="242"/>
      <c r="Z33" s="242"/>
      <c r="AA33" s="243"/>
      <c r="AB33" s="259"/>
      <c r="AC33" s="260"/>
      <c r="AD33" s="261"/>
      <c r="AE33" s="261"/>
      <c r="AF33" s="261"/>
      <c r="AG33" s="262"/>
      <c r="AH33" s="250"/>
      <c r="AI33" s="251"/>
      <c r="AJ33" s="251"/>
      <c r="AK33" s="251"/>
      <c r="AL33" s="251"/>
      <c r="AM33" s="252"/>
      <c r="AN33" s="76"/>
      <c r="AO33" s="313"/>
      <c r="AP33" s="314"/>
      <c r="AQ33" s="314"/>
      <c r="AR33" s="314"/>
      <c r="AS33" s="314"/>
      <c r="AT33" s="315"/>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c r="BY33" s="76"/>
      <c r="BZ33" s="76"/>
      <c r="CA33" s="76"/>
      <c r="CB33" s="76"/>
    </row>
    <row r="34" spans="1:80" x14ac:dyDescent="0.25">
      <c r="A34" s="76"/>
      <c r="B34" s="281"/>
      <c r="C34" s="281"/>
      <c r="D34" s="282"/>
      <c r="E34" s="273"/>
      <c r="F34" s="274"/>
      <c r="G34" s="274"/>
      <c r="H34" s="274"/>
      <c r="I34" s="279"/>
      <c r="J34" s="232" t="e">
        <f>IF(AND('Mapa final'!#REF!="Baja",'Mapa final'!#REF!="Leve"),CONCATENATE("R",'Mapa final'!#REF!),"")</f>
        <v>#REF!</v>
      </c>
      <c r="K34" s="233"/>
      <c r="L34" s="233" t="e">
        <f>IF(AND('Mapa final'!#REF!="Baja",'Mapa final'!#REF!="Leve"),CONCATENATE("R",'Mapa final'!#REF!),"")</f>
        <v>#REF!</v>
      </c>
      <c r="M34" s="233"/>
      <c r="N34" s="233" t="e">
        <f>IF(AND('Mapa final'!#REF!="Baja",'Mapa final'!#REF!="Leve"),CONCATENATE("R",'Mapa final'!#REF!),"")</f>
        <v>#REF!</v>
      </c>
      <c r="O34" s="234"/>
      <c r="P34" s="242" t="e">
        <f>IF(AND('Mapa final'!#REF!="Baja",'Mapa final'!#REF!="Menor"),CONCATENATE("R",'Mapa final'!#REF!),"")</f>
        <v>#REF!</v>
      </c>
      <c r="Q34" s="242"/>
      <c r="R34" s="242" t="e">
        <f>IF(AND('Mapa final'!#REF!="Baja",'Mapa final'!#REF!="Menor"),CONCATENATE("R",'Mapa final'!#REF!),"")</f>
        <v>#REF!</v>
      </c>
      <c r="S34" s="242"/>
      <c r="T34" s="242" t="e">
        <f>IF(AND('Mapa final'!#REF!="Baja",'Mapa final'!#REF!="Menor"),CONCATENATE("R",'Mapa final'!#REF!),"")</f>
        <v>#REF!</v>
      </c>
      <c r="U34" s="243"/>
      <c r="V34" s="241" t="e">
        <f>IF(AND('Mapa final'!#REF!="Baja",'Mapa final'!#REF!="Moderado"),CONCATENATE("R",'Mapa final'!#REF!),"")</f>
        <v>#REF!</v>
      </c>
      <c r="W34" s="242"/>
      <c r="X34" s="242" t="e">
        <f>IF(AND('Mapa final'!#REF!="Baja",'Mapa final'!#REF!="Moderado"),CONCATENATE("R",'Mapa final'!#REF!),"")</f>
        <v>#REF!</v>
      </c>
      <c r="Y34" s="242"/>
      <c r="Z34" s="242" t="e">
        <f>IF(AND('Mapa final'!#REF!="Baja",'Mapa final'!#REF!="Moderado"),CONCATENATE("R",'Mapa final'!#REF!),"")</f>
        <v>#REF!</v>
      </c>
      <c r="AA34" s="243"/>
      <c r="AB34" s="259" t="e">
        <f>IF(AND('Mapa final'!#REF!="Baja",'Mapa final'!#REF!="Mayor"),CONCATENATE("R",'Mapa final'!#REF!),"")</f>
        <v>#REF!</v>
      </c>
      <c r="AC34" s="260"/>
      <c r="AD34" s="261" t="e">
        <f>IF(AND('Mapa final'!#REF!="Baja",'Mapa final'!#REF!="Mayor"),CONCATENATE("R",'Mapa final'!#REF!),"")</f>
        <v>#REF!</v>
      </c>
      <c r="AE34" s="261"/>
      <c r="AF34" s="261" t="e">
        <f>IF(AND('Mapa final'!#REF!="Baja",'Mapa final'!#REF!="Mayor"),CONCATENATE("R",'Mapa final'!#REF!),"")</f>
        <v>#REF!</v>
      </c>
      <c r="AG34" s="262"/>
      <c r="AH34" s="250" t="e">
        <f>IF(AND('Mapa final'!#REF!="Baja",'Mapa final'!#REF!="Catastrófico"),CONCATENATE("R",'Mapa final'!#REF!),"")</f>
        <v>#REF!</v>
      </c>
      <c r="AI34" s="251"/>
      <c r="AJ34" s="251" t="e">
        <f>IF(AND('Mapa final'!#REF!="Baja",'Mapa final'!#REF!="Catastrófico"),CONCATENATE("R",'Mapa final'!#REF!),"")</f>
        <v>#REF!</v>
      </c>
      <c r="AK34" s="251"/>
      <c r="AL34" s="251" t="e">
        <f>IF(AND('Mapa final'!#REF!="Baja",'Mapa final'!#REF!="Catastrófico"),CONCATENATE("R",'Mapa final'!#REF!),"")</f>
        <v>#REF!</v>
      </c>
      <c r="AM34" s="252"/>
      <c r="AN34" s="76"/>
      <c r="AO34" s="313"/>
      <c r="AP34" s="314"/>
      <c r="AQ34" s="314"/>
      <c r="AR34" s="314"/>
      <c r="AS34" s="314"/>
      <c r="AT34" s="315"/>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row>
    <row r="35" spans="1:80" x14ac:dyDescent="0.25">
      <c r="A35" s="76"/>
      <c r="B35" s="281"/>
      <c r="C35" s="281"/>
      <c r="D35" s="282"/>
      <c r="E35" s="273"/>
      <c r="F35" s="274"/>
      <c r="G35" s="274"/>
      <c r="H35" s="274"/>
      <c r="I35" s="279"/>
      <c r="J35" s="232"/>
      <c r="K35" s="233"/>
      <c r="L35" s="233"/>
      <c r="M35" s="233"/>
      <c r="N35" s="233"/>
      <c r="O35" s="234"/>
      <c r="P35" s="242"/>
      <c r="Q35" s="242"/>
      <c r="R35" s="242"/>
      <c r="S35" s="242"/>
      <c r="T35" s="242"/>
      <c r="U35" s="243"/>
      <c r="V35" s="241"/>
      <c r="W35" s="242"/>
      <c r="X35" s="242"/>
      <c r="Y35" s="242"/>
      <c r="Z35" s="242"/>
      <c r="AA35" s="243"/>
      <c r="AB35" s="259"/>
      <c r="AC35" s="260"/>
      <c r="AD35" s="261"/>
      <c r="AE35" s="261"/>
      <c r="AF35" s="261"/>
      <c r="AG35" s="262"/>
      <c r="AH35" s="250"/>
      <c r="AI35" s="251"/>
      <c r="AJ35" s="251"/>
      <c r="AK35" s="251"/>
      <c r="AL35" s="251"/>
      <c r="AM35" s="252"/>
      <c r="AN35" s="76"/>
      <c r="AO35" s="313"/>
      <c r="AP35" s="314"/>
      <c r="AQ35" s="314"/>
      <c r="AR35" s="314"/>
      <c r="AS35" s="314"/>
      <c r="AT35" s="315"/>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c r="BY35" s="76"/>
      <c r="BZ35" s="76"/>
      <c r="CA35" s="76"/>
      <c r="CB35" s="76"/>
    </row>
    <row r="36" spans="1:80" x14ac:dyDescent="0.25">
      <c r="A36" s="76"/>
      <c r="B36" s="281"/>
      <c r="C36" s="281"/>
      <c r="D36" s="282"/>
      <c r="E36" s="273"/>
      <c r="F36" s="274"/>
      <c r="G36" s="274"/>
      <c r="H36" s="274"/>
      <c r="I36" s="279"/>
      <c r="J36" s="232" t="e">
        <f>IF(AND('Mapa final'!#REF!="Baja",'Mapa final'!#REF!="Leve"),CONCATENATE("R",'Mapa final'!#REF!),"")</f>
        <v>#REF!</v>
      </c>
      <c r="K36" s="233"/>
      <c r="L36" s="233" t="str">
        <f>IF(AND('Mapa final'!$L$14="Baja",'Mapa final'!$P$14="Leve"),CONCATENATE("R",'Mapa final'!$A$14),"")</f>
        <v/>
      </c>
      <c r="M36" s="233"/>
      <c r="N36" s="233" t="str">
        <f>IF(AND('Mapa final'!$L$16="Baja",'Mapa final'!$P$16="Leve"),CONCATENATE("R",'Mapa final'!$A$16),"")</f>
        <v/>
      </c>
      <c r="O36" s="234"/>
      <c r="P36" s="242" t="e">
        <f>IF(AND('Mapa final'!#REF!="Baja",'Mapa final'!#REF!="Menor"),CONCATENATE("R",'Mapa final'!#REF!),"")</f>
        <v>#REF!</v>
      </c>
      <c r="Q36" s="242"/>
      <c r="R36" s="242" t="str">
        <f>IF(AND('Mapa final'!$L$14="Baja",'Mapa final'!$P$14="Menor"),CONCATENATE("R",'Mapa final'!$A$14),"")</f>
        <v/>
      </c>
      <c r="S36" s="242"/>
      <c r="T36" s="242" t="str">
        <f>IF(AND('Mapa final'!$L$16="Baja",'Mapa final'!$P$16="Menor"),CONCATENATE("R",'Mapa final'!$A$16),"")</f>
        <v/>
      </c>
      <c r="U36" s="243"/>
      <c r="V36" s="241" t="e">
        <f>IF(AND('Mapa final'!#REF!="Baja",'Mapa final'!#REF!="Moderado"),CONCATENATE("R",'Mapa final'!#REF!),"")</f>
        <v>#REF!</v>
      </c>
      <c r="W36" s="242"/>
      <c r="X36" s="242" t="str">
        <f>IF(AND('Mapa final'!$L$14="Baja",'Mapa final'!$P$14="Moderado"),CONCATENATE("R",'Mapa final'!$A$14),"")</f>
        <v/>
      </c>
      <c r="Y36" s="242"/>
      <c r="Z36" s="242" t="str">
        <f>IF(AND('Mapa final'!$L$16="Baja",'Mapa final'!$P$16="Moderado"),CONCATENATE("R",'Mapa final'!$A$16),"")</f>
        <v/>
      </c>
      <c r="AA36" s="243"/>
      <c r="AB36" s="259" t="e">
        <f>IF(AND('Mapa final'!#REF!="Baja",'Mapa final'!#REF!="Mayor"),CONCATENATE("R",'Mapa final'!#REF!),"")</f>
        <v>#REF!</v>
      </c>
      <c r="AC36" s="260"/>
      <c r="AD36" s="261" t="str">
        <f>IF(AND('Mapa final'!$L$14="Baja",'Mapa final'!$P$14="Mayor"),CONCATENATE("R",'Mapa final'!$A$14),"")</f>
        <v/>
      </c>
      <c r="AE36" s="261"/>
      <c r="AF36" s="261" t="str">
        <f>IF(AND('Mapa final'!$L$16="Baja",'Mapa final'!$P$16="Mayor"),CONCATENATE("R",'Mapa final'!$A$16),"")</f>
        <v/>
      </c>
      <c r="AG36" s="262"/>
      <c r="AH36" s="250" t="e">
        <f>IF(AND('Mapa final'!#REF!="Baja",'Mapa final'!#REF!="Catastrófico"),CONCATENATE("R",'Mapa final'!#REF!),"")</f>
        <v>#REF!</v>
      </c>
      <c r="AI36" s="251"/>
      <c r="AJ36" s="251" t="str">
        <f>IF(AND('Mapa final'!$L$14="Baja",'Mapa final'!$P$14="Catastrófico"),CONCATENATE("R",'Mapa final'!$A$14),"")</f>
        <v/>
      </c>
      <c r="AK36" s="251"/>
      <c r="AL36" s="251" t="str">
        <f>IF(AND('Mapa final'!$L$16="Baja",'Mapa final'!$P$16="Catastrófico"),CONCATENATE("R",'Mapa final'!$A$16),"")</f>
        <v/>
      </c>
      <c r="AM36" s="252"/>
      <c r="AN36" s="76"/>
      <c r="AO36" s="313"/>
      <c r="AP36" s="314"/>
      <c r="AQ36" s="314"/>
      <c r="AR36" s="314"/>
      <c r="AS36" s="314"/>
      <c r="AT36" s="315"/>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c r="BY36" s="76"/>
      <c r="BZ36" s="76"/>
      <c r="CA36" s="76"/>
      <c r="CB36" s="76"/>
    </row>
    <row r="37" spans="1:80" ht="15.75" thickBot="1" x14ac:dyDescent="0.3">
      <c r="A37" s="76"/>
      <c r="B37" s="281"/>
      <c r="C37" s="281"/>
      <c r="D37" s="282"/>
      <c r="E37" s="276"/>
      <c r="F37" s="277"/>
      <c r="G37" s="277"/>
      <c r="H37" s="277"/>
      <c r="I37" s="277"/>
      <c r="J37" s="235"/>
      <c r="K37" s="236"/>
      <c r="L37" s="236"/>
      <c r="M37" s="236"/>
      <c r="N37" s="236"/>
      <c r="O37" s="237"/>
      <c r="P37" s="245"/>
      <c r="Q37" s="245"/>
      <c r="R37" s="245"/>
      <c r="S37" s="245"/>
      <c r="T37" s="245"/>
      <c r="U37" s="246"/>
      <c r="V37" s="244"/>
      <c r="W37" s="245"/>
      <c r="X37" s="245"/>
      <c r="Y37" s="245"/>
      <c r="Z37" s="245"/>
      <c r="AA37" s="246"/>
      <c r="AB37" s="263"/>
      <c r="AC37" s="264"/>
      <c r="AD37" s="264"/>
      <c r="AE37" s="264"/>
      <c r="AF37" s="264"/>
      <c r="AG37" s="265"/>
      <c r="AH37" s="253"/>
      <c r="AI37" s="254"/>
      <c r="AJ37" s="254"/>
      <c r="AK37" s="254"/>
      <c r="AL37" s="254"/>
      <c r="AM37" s="255"/>
      <c r="AN37" s="76"/>
      <c r="AO37" s="316"/>
      <c r="AP37" s="317"/>
      <c r="AQ37" s="317"/>
      <c r="AR37" s="317"/>
      <c r="AS37" s="317"/>
      <c r="AT37" s="318"/>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c r="BY37" s="76"/>
      <c r="BZ37" s="76"/>
      <c r="CA37" s="76"/>
      <c r="CB37" s="76"/>
    </row>
    <row r="38" spans="1:80" x14ac:dyDescent="0.25">
      <c r="A38" s="76"/>
      <c r="B38" s="281"/>
      <c r="C38" s="281"/>
      <c r="D38" s="282"/>
      <c r="E38" s="270" t="s">
        <v>112</v>
      </c>
      <c r="F38" s="271"/>
      <c r="G38" s="271"/>
      <c r="H38" s="271"/>
      <c r="I38" s="272"/>
      <c r="J38" s="238" t="e">
        <f>IF(AND('Mapa final'!#REF!="Muy Baja",'Mapa final'!#REF!="Leve"),CONCATENATE("R",'Mapa final'!#REF!),"")</f>
        <v>#REF!</v>
      </c>
      <c r="K38" s="239"/>
      <c r="L38" s="239" t="str">
        <f>IF(AND('Mapa final'!$L$11="Muy Baja",'Mapa final'!$P$11="Leve"),CONCATENATE("R",'Mapa final'!$A$11),"")</f>
        <v/>
      </c>
      <c r="M38" s="239"/>
      <c r="N38" s="239" t="e">
        <f>IF(AND('Mapa final'!#REF!="Muy Baja",'Mapa final'!#REF!="Leve"),CONCATENATE("R",'Mapa final'!#REF!),"")</f>
        <v>#REF!</v>
      </c>
      <c r="O38" s="240"/>
      <c r="P38" s="238" t="e">
        <f>IF(AND('Mapa final'!#REF!="Muy Baja",'Mapa final'!#REF!="Menor"),CONCATENATE("R",'Mapa final'!#REF!),"")</f>
        <v>#REF!</v>
      </c>
      <c r="Q38" s="239"/>
      <c r="R38" s="239" t="str">
        <f>IF(AND('Mapa final'!$L$11="Muy Baja",'Mapa final'!$P$11="Menor"),CONCATENATE("R",'Mapa final'!$A$11),"")</f>
        <v/>
      </c>
      <c r="S38" s="239"/>
      <c r="T38" s="239" t="e">
        <f>IF(AND('Mapa final'!#REF!="Muy Baja",'Mapa final'!#REF!="Menor"),CONCATENATE("R",'Mapa final'!#REF!),"")</f>
        <v>#REF!</v>
      </c>
      <c r="U38" s="240"/>
      <c r="V38" s="247" t="e">
        <f>IF(AND('Mapa final'!#REF!="Muy Baja",'Mapa final'!#REF!="Moderado"),CONCATENATE("R",'Mapa final'!#REF!),"")</f>
        <v>#REF!</v>
      </c>
      <c r="W38" s="248"/>
      <c r="X38" s="248" t="str">
        <f>IF(AND('Mapa final'!$L$11="Muy Baja",'Mapa final'!$P$11="Moderado"),CONCATENATE("R",'Mapa final'!$A$11),"")</f>
        <v/>
      </c>
      <c r="Y38" s="248"/>
      <c r="Z38" s="248" t="e">
        <f>IF(AND('Mapa final'!#REF!="Muy Baja",'Mapa final'!#REF!="Moderado"),CONCATENATE("R",'Mapa final'!#REF!),"")</f>
        <v>#REF!</v>
      </c>
      <c r="AA38" s="249"/>
      <c r="AB38" s="266" t="e">
        <f>IF(AND('Mapa final'!#REF!="Muy Baja",'Mapa final'!#REF!="Mayor"),CONCATENATE("R",'Mapa final'!#REF!),"")</f>
        <v>#REF!</v>
      </c>
      <c r="AC38" s="267"/>
      <c r="AD38" s="267" t="str">
        <f>IF(AND('Mapa final'!$L$11="Muy Baja",'Mapa final'!$P$11="Mayor"),CONCATENATE("R",'Mapa final'!$A$11),"")</f>
        <v/>
      </c>
      <c r="AE38" s="267"/>
      <c r="AF38" s="267" t="e">
        <f>IF(AND('Mapa final'!#REF!="Muy Baja",'Mapa final'!#REF!="Mayor"),CONCATENATE("R",'Mapa final'!#REF!),"")</f>
        <v>#REF!</v>
      </c>
      <c r="AG38" s="268"/>
      <c r="AH38" s="256" t="e">
        <f>IF(AND('Mapa final'!#REF!="Muy Baja",'Mapa final'!#REF!="Catastrófico"),CONCATENATE("R",'Mapa final'!#REF!),"")</f>
        <v>#REF!</v>
      </c>
      <c r="AI38" s="257"/>
      <c r="AJ38" s="257" t="str">
        <f>IF(AND('Mapa final'!$L$11="Muy Baja",'Mapa final'!$P$11="Catastrófico"),CONCATENATE("R",'Mapa final'!$A$11),"")</f>
        <v/>
      </c>
      <c r="AK38" s="257"/>
      <c r="AL38" s="257" t="e">
        <f>IF(AND('Mapa final'!#REF!="Muy Baja",'Mapa final'!#REF!="Catastrófico"),CONCATENATE("R",'Mapa final'!#REF!),"")</f>
        <v>#REF!</v>
      </c>
      <c r="AM38" s="258"/>
      <c r="AN38" s="76"/>
      <c r="AO38" s="76"/>
      <c r="AP38" s="76"/>
      <c r="AQ38" s="76"/>
      <c r="AR38" s="76"/>
      <c r="AS38" s="76"/>
      <c r="AT38" s="7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c r="BY38" s="76"/>
      <c r="BZ38" s="76"/>
      <c r="CA38" s="76"/>
      <c r="CB38" s="76"/>
    </row>
    <row r="39" spans="1:80" x14ac:dyDescent="0.25">
      <c r="A39" s="76"/>
      <c r="B39" s="281"/>
      <c r="C39" s="281"/>
      <c r="D39" s="282"/>
      <c r="E39" s="273"/>
      <c r="F39" s="274"/>
      <c r="G39" s="274"/>
      <c r="H39" s="274"/>
      <c r="I39" s="275"/>
      <c r="J39" s="232"/>
      <c r="K39" s="233"/>
      <c r="L39" s="233"/>
      <c r="M39" s="233"/>
      <c r="N39" s="233"/>
      <c r="O39" s="234"/>
      <c r="P39" s="232"/>
      <c r="Q39" s="233"/>
      <c r="R39" s="233"/>
      <c r="S39" s="233"/>
      <c r="T39" s="233"/>
      <c r="U39" s="234"/>
      <c r="V39" s="241"/>
      <c r="W39" s="242"/>
      <c r="X39" s="242"/>
      <c r="Y39" s="242"/>
      <c r="Z39" s="242"/>
      <c r="AA39" s="243"/>
      <c r="AB39" s="259"/>
      <c r="AC39" s="260"/>
      <c r="AD39" s="260"/>
      <c r="AE39" s="260"/>
      <c r="AF39" s="260"/>
      <c r="AG39" s="262"/>
      <c r="AH39" s="250"/>
      <c r="AI39" s="251"/>
      <c r="AJ39" s="251"/>
      <c r="AK39" s="251"/>
      <c r="AL39" s="251"/>
      <c r="AM39" s="252"/>
      <c r="AN39" s="76"/>
      <c r="AO39" s="76"/>
      <c r="AP39" s="76"/>
      <c r="AQ39" s="76"/>
      <c r="AR39" s="76"/>
      <c r="AS39" s="76"/>
      <c r="AT39" s="7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c r="BY39" s="76"/>
      <c r="BZ39" s="76"/>
      <c r="CA39" s="76"/>
      <c r="CB39" s="76"/>
    </row>
    <row r="40" spans="1:80" x14ac:dyDescent="0.25">
      <c r="A40" s="76"/>
      <c r="B40" s="281"/>
      <c r="C40" s="281"/>
      <c r="D40" s="282"/>
      <c r="E40" s="273"/>
      <c r="F40" s="274"/>
      <c r="G40" s="274"/>
      <c r="H40" s="274"/>
      <c r="I40" s="275"/>
      <c r="J40" s="232" t="e">
        <f>IF(AND('Mapa final'!#REF!="Muy Baja",'Mapa final'!#REF!="Leve"),CONCATENATE("R",'Mapa final'!#REF!),"")</f>
        <v>#REF!</v>
      </c>
      <c r="K40" s="233"/>
      <c r="L40" s="233" t="e">
        <f>IF(AND('Mapa final'!#REF!="Muy Baja",'Mapa final'!#REF!="Leve"),CONCATENATE("R",'Mapa final'!#REF!),"")</f>
        <v>#REF!</v>
      </c>
      <c r="M40" s="233"/>
      <c r="N40" s="233" t="e">
        <f>IF(AND('Mapa final'!#REF!="Muy Baja",'Mapa final'!#REF!="Leve"),CONCATENATE("R",'Mapa final'!#REF!),"")</f>
        <v>#REF!</v>
      </c>
      <c r="O40" s="234"/>
      <c r="P40" s="232" t="e">
        <f>IF(AND('Mapa final'!#REF!="Muy Baja",'Mapa final'!#REF!="Menor"),CONCATENATE("R",'Mapa final'!#REF!),"")</f>
        <v>#REF!</v>
      </c>
      <c r="Q40" s="233"/>
      <c r="R40" s="233" t="e">
        <f>IF(AND('Mapa final'!#REF!="Muy Baja",'Mapa final'!#REF!="Menor"),CONCATENATE("R",'Mapa final'!#REF!),"")</f>
        <v>#REF!</v>
      </c>
      <c r="S40" s="233"/>
      <c r="T40" s="233" t="e">
        <f>IF(AND('Mapa final'!#REF!="Muy Baja",'Mapa final'!#REF!="Menor"),CONCATENATE("R",'Mapa final'!#REF!),"")</f>
        <v>#REF!</v>
      </c>
      <c r="U40" s="234"/>
      <c r="V40" s="241" t="e">
        <f>IF(AND('Mapa final'!#REF!="Muy Baja",'Mapa final'!#REF!="Moderado"),CONCATENATE("R",'Mapa final'!#REF!),"")</f>
        <v>#REF!</v>
      </c>
      <c r="W40" s="242"/>
      <c r="X40" s="242" t="e">
        <f>IF(AND('Mapa final'!#REF!="Muy Baja",'Mapa final'!#REF!="Moderado"),CONCATENATE("R",'Mapa final'!#REF!),"")</f>
        <v>#REF!</v>
      </c>
      <c r="Y40" s="242"/>
      <c r="Z40" s="242" t="e">
        <f>IF(AND('Mapa final'!#REF!="Muy Baja",'Mapa final'!#REF!="Moderado"),CONCATENATE("R",'Mapa final'!#REF!),"")</f>
        <v>#REF!</v>
      </c>
      <c r="AA40" s="243"/>
      <c r="AB40" s="259" t="e">
        <f>IF(AND('Mapa final'!#REF!="Muy Baja",'Mapa final'!#REF!="Mayor"),CONCATENATE("R",'Mapa final'!#REF!),"")</f>
        <v>#REF!</v>
      </c>
      <c r="AC40" s="260"/>
      <c r="AD40" s="261" t="e">
        <f>IF(AND('Mapa final'!#REF!="Muy Baja",'Mapa final'!#REF!="Mayor"),CONCATENATE("R",'Mapa final'!#REF!),"")</f>
        <v>#REF!</v>
      </c>
      <c r="AE40" s="261"/>
      <c r="AF40" s="261" t="e">
        <f>IF(AND('Mapa final'!#REF!="Muy Baja",'Mapa final'!#REF!="Mayor"),CONCATENATE("R",'Mapa final'!#REF!),"")</f>
        <v>#REF!</v>
      </c>
      <c r="AG40" s="262"/>
      <c r="AH40" s="250" t="e">
        <f>IF(AND('Mapa final'!#REF!="Muy Baja",'Mapa final'!#REF!="Catastrófico"),CONCATENATE("R",'Mapa final'!#REF!),"")</f>
        <v>#REF!</v>
      </c>
      <c r="AI40" s="251"/>
      <c r="AJ40" s="251" t="e">
        <f>IF(AND('Mapa final'!#REF!="Muy Baja",'Mapa final'!#REF!="Catastrófico"),CONCATENATE("R",'Mapa final'!#REF!),"")</f>
        <v>#REF!</v>
      </c>
      <c r="AK40" s="251"/>
      <c r="AL40" s="251" t="e">
        <f>IF(AND('Mapa final'!#REF!="Muy Baja",'Mapa final'!#REF!="Catastrófico"),CONCATENATE("R",'Mapa final'!#REF!),"")</f>
        <v>#REF!</v>
      </c>
      <c r="AM40" s="252"/>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c r="BY40" s="76"/>
      <c r="BZ40" s="76"/>
      <c r="CA40" s="76"/>
      <c r="CB40" s="76"/>
    </row>
    <row r="41" spans="1:80" x14ac:dyDescent="0.25">
      <c r="A41" s="76"/>
      <c r="B41" s="281"/>
      <c r="C41" s="281"/>
      <c r="D41" s="282"/>
      <c r="E41" s="273"/>
      <c r="F41" s="274"/>
      <c r="G41" s="274"/>
      <c r="H41" s="274"/>
      <c r="I41" s="275"/>
      <c r="J41" s="232"/>
      <c r="K41" s="233"/>
      <c r="L41" s="233"/>
      <c r="M41" s="233"/>
      <c r="N41" s="233"/>
      <c r="O41" s="234"/>
      <c r="P41" s="232"/>
      <c r="Q41" s="233"/>
      <c r="R41" s="233"/>
      <c r="S41" s="233"/>
      <c r="T41" s="233"/>
      <c r="U41" s="234"/>
      <c r="V41" s="241"/>
      <c r="W41" s="242"/>
      <c r="X41" s="242"/>
      <c r="Y41" s="242"/>
      <c r="Z41" s="242"/>
      <c r="AA41" s="243"/>
      <c r="AB41" s="259"/>
      <c r="AC41" s="260"/>
      <c r="AD41" s="261"/>
      <c r="AE41" s="261"/>
      <c r="AF41" s="261"/>
      <c r="AG41" s="262"/>
      <c r="AH41" s="250"/>
      <c r="AI41" s="251"/>
      <c r="AJ41" s="251"/>
      <c r="AK41" s="251"/>
      <c r="AL41" s="251"/>
      <c r="AM41" s="252"/>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row>
    <row r="42" spans="1:80" x14ac:dyDescent="0.25">
      <c r="A42" s="76"/>
      <c r="B42" s="281"/>
      <c r="C42" s="281"/>
      <c r="D42" s="282"/>
      <c r="E42" s="273"/>
      <c r="F42" s="274"/>
      <c r="G42" s="274"/>
      <c r="H42" s="274"/>
      <c r="I42" s="275"/>
      <c r="J42" s="232" t="e">
        <f>IF(AND('Mapa final'!#REF!="Muy Baja",'Mapa final'!#REF!="Leve"),CONCATENATE("R",'Mapa final'!#REF!),"")</f>
        <v>#REF!</v>
      </c>
      <c r="K42" s="233"/>
      <c r="L42" s="233" t="e">
        <f>IF(AND('Mapa final'!#REF!="Muy Baja",'Mapa final'!#REF!="Leve"),CONCATENATE("R",'Mapa final'!#REF!),"")</f>
        <v>#REF!</v>
      </c>
      <c r="M42" s="233"/>
      <c r="N42" s="233" t="e">
        <f>IF(AND('Mapa final'!#REF!="Muy Baja",'Mapa final'!#REF!="Leve"),CONCATENATE("R",'Mapa final'!#REF!),"")</f>
        <v>#REF!</v>
      </c>
      <c r="O42" s="234"/>
      <c r="P42" s="232" t="e">
        <f>IF(AND('Mapa final'!#REF!="Muy Baja",'Mapa final'!#REF!="Menor"),CONCATENATE("R",'Mapa final'!#REF!),"")</f>
        <v>#REF!</v>
      </c>
      <c r="Q42" s="233"/>
      <c r="R42" s="233" t="e">
        <f>IF(AND('Mapa final'!#REF!="Muy Baja",'Mapa final'!#REF!="Menor"),CONCATENATE("R",'Mapa final'!#REF!),"")</f>
        <v>#REF!</v>
      </c>
      <c r="S42" s="233"/>
      <c r="T42" s="233" t="e">
        <f>IF(AND('Mapa final'!#REF!="Muy Baja",'Mapa final'!#REF!="Menor"),CONCATENATE("R",'Mapa final'!#REF!),"")</f>
        <v>#REF!</v>
      </c>
      <c r="U42" s="234"/>
      <c r="V42" s="241" t="e">
        <f>IF(AND('Mapa final'!#REF!="Muy Baja",'Mapa final'!#REF!="Moderado"),CONCATENATE("R",'Mapa final'!#REF!),"")</f>
        <v>#REF!</v>
      </c>
      <c r="W42" s="242"/>
      <c r="X42" s="242" t="e">
        <f>IF(AND('Mapa final'!#REF!="Muy Baja",'Mapa final'!#REF!="Moderado"),CONCATENATE("R",'Mapa final'!#REF!),"")</f>
        <v>#REF!</v>
      </c>
      <c r="Y42" s="242"/>
      <c r="Z42" s="242" t="e">
        <f>IF(AND('Mapa final'!#REF!="Muy Baja",'Mapa final'!#REF!="Moderado"),CONCATENATE("R",'Mapa final'!#REF!),"")</f>
        <v>#REF!</v>
      </c>
      <c r="AA42" s="243"/>
      <c r="AB42" s="259" t="e">
        <f>IF(AND('Mapa final'!#REF!="Muy Baja",'Mapa final'!#REF!="Mayor"),CONCATENATE("R",'Mapa final'!#REF!),"")</f>
        <v>#REF!</v>
      </c>
      <c r="AC42" s="260"/>
      <c r="AD42" s="261" t="e">
        <f>IF(AND('Mapa final'!#REF!="Muy Baja",'Mapa final'!#REF!="Mayor"),CONCATENATE("R",'Mapa final'!#REF!),"")</f>
        <v>#REF!</v>
      </c>
      <c r="AE42" s="261"/>
      <c r="AF42" s="261" t="e">
        <f>IF(AND('Mapa final'!#REF!="Muy Baja",'Mapa final'!#REF!="Mayor"),CONCATENATE("R",'Mapa final'!#REF!),"")</f>
        <v>#REF!</v>
      </c>
      <c r="AG42" s="262"/>
      <c r="AH42" s="250" t="e">
        <f>IF(AND('Mapa final'!#REF!="Muy Baja",'Mapa final'!#REF!="Catastrófico"),CONCATENATE("R",'Mapa final'!#REF!),"")</f>
        <v>#REF!</v>
      </c>
      <c r="AI42" s="251"/>
      <c r="AJ42" s="251" t="e">
        <f>IF(AND('Mapa final'!#REF!="Muy Baja",'Mapa final'!#REF!="Catastrófico"),CONCATENATE("R",'Mapa final'!#REF!),"")</f>
        <v>#REF!</v>
      </c>
      <c r="AK42" s="251"/>
      <c r="AL42" s="251" t="e">
        <f>IF(AND('Mapa final'!#REF!="Muy Baja",'Mapa final'!#REF!="Catastrófico"),CONCATENATE("R",'Mapa final'!#REF!),"")</f>
        <v>#REF!</v>
      </c>
      <c r="AM42" s="252"/>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row>
    <row r="43" spans="1:80" x14ac:dyDescent="0.25">
      <c r="A43" s="76"/>
      <c r="B43" s="281"/>
      <c r="C43" s="281"/>
      <c r="D43" s="282"/>
      <c r="E43" s="273"/>
      <c r="F43" s="274"/>
      <c r="G43" s="274"/>
      <c r="H43" s="274"/>
      <c r="I43" s="275"/>
      <c r="J43" s="232"/>
      <c r="K43" s="233"/>
      <c r="L43" s="233"/>
      <c r="M43" s="233"/>
      <c r="N43" s="233"/>
      <c r="O43" s="234"/>
      <c r="P43" s="232"/>
      <c r="Q43" s="233"/>
      <c r="R43" s="233"/>
      <c r="S43" s="233"/>
      <c r="T43" s="233"/>
      <c r="U43" s="234"/>
      <c r="V43" s="241"/>
      <c r="W43" s="242"/>
      <c r="X43" s="242"/>
      <c r="Y43" s="242"/>
      <c r="Z43" s="242"/>
      <c r="AA43" s="243"/>
      <c r="AB43" s="259"/>
      <c r="AC43" s="260"/>
      <c r="AD43" s="261"/>
      <c r="AE43" s="261"/>
      <c r="AF43" s="261"/>
      <c r="AG43" s="262"/>
      <c r="AH43" s="250"/>
      <c r="AI43" s="251"/>
      <c r="AJ43" s="251"/>
      <c r="AK43" s="251"/>
      <c r="AL43" s="251"/>
      <c r="AM43" s="252"/>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row>
    <row r="44" spans="1:80" x14ac:dyDescent="0.25">
      <c r="A44" s="76"/>
      <c r="B44" s="281"/>
      <c r="C44" s="281"/>
      <c r="D44" s="282"/>
      <c r="E44" s="273"/>
      <c r="F44" s="274"/>
      <c r="G44" s="274"/>
      <c r="H44" s="274"/>
      <c r="I44" s="275"/>
      <c r="J44" s="232" t="e">
        <f>IF(AND('Mapa final'!#REF!="Muy Baja",'Mapa final'!#REF!="Leve"),CONCATENATE("R",'Mapa final'!#REF!),"")</f>
        <v>#REF!</v>
      </c>
      <c r="K44" s="233"/>
      <c r="L44" s="233" t="str">
        <f>IF(AND('Mapa final'!$L$14="Muy Baja",'Mapa final'!$P$14="Leve"),CONCATENATE("R",'Mapa final'!$A$14),"")</f>
        <v/>
      </c>
      <c r="M44" s="233"/>
      <c r="N44" s="233" t="str">
        <f>IF(AND('Mapa final'!$L$16="Muy Baja",'Mapa final'!$P$16="Leve"),CONCATENATE("R",'Mapa final'!$A$16),"")</f>
        <v/>
      </c>
      <c r="O44" s="234"/>
      <c r="P44" s="232" t="e">
        <f>IF(AND('Mapa final'!#REF!="Muy Baja",'Mapa final'!#REF!="Menor"),CONCATENATE("R",'Mapa final'!#REF!),"")</f>
        <v>#REF!</v>
      </c>
      <c r="Q44" s="233"/>
      <c r="R44" s="233" t="str">
        <f>IF(AND('Mapa final'!$L$14="Muy Baja",'Mapa final'!$P$14="Menor"),CONCATENATE("R",'Mapa final'!$A$14),"")</f>
        <v/>
      </c>
      <c r="S44" s="233"/>
      <c r="T44" s="233" t="str">
        <f>IF(AND('Mapa final'!$L$16="Muy Baja",'Mapa final'!$P$16="Menor"),CONCATENATE("R",'Mapa final'!$A$16),"")</f>
        <v/>
      </c>
      <c r="U44" s="234"/>
      <c r="V44" s="241" t="e">
        <f>IF(AND('Mapa final'!#REF!="Muy Baja",'Mapa final'!#REF!="Moderado"),CONCATENATE("R",'Mapa final'!#REF!),"")</f>
        <v>#REF!</v>
      </c>
      <c r="W44" s="242"/>
      <c r="X44" s="242" t="str">
        <f>IF(AND('Mapa final'!$L$14="Muy Baja",'Mapa final'!$P$14="Moderado"),CONCATENATE("R",'Mapa final'!$A$14),"")</f>
        <v/>
      </c>
      <c r="Y44" s="242"/>
      <c r="Z44" s="242" t="str">
        <f>IF(AND('Mapa final'!$L$16="Muy Baja",'Mapa final'!$P$16="Moderado"),CONCATENATE("R",'Mapa final'!$A$16),"")</f>
        <v/>
      </c>
      <c r="AA44" s="243"/>
      <c r="AB44" s="259" t="e">
        <f>IF(AND('Mapa final'!#REF!="Muy Baja",'Mapa final'!#REF!="Mayor"),CONCATENATE("R",'Mapa final'!#REF!),"")</f>
        <v>#REF!</v>
      </c>
      <c r="AC44" s="260"/>
      <c r="AD44" s="261" t="str">
        <f>IF(AND('Mapa final'!$L$14="Muy Baja",'Mapa final'!$P$14="Mayor"),CONCATENATE("R",'Mapa final'!$A$14),"")</f>
        <v/>
      </c>
      <c r="AE44" s="261"/>
      <c r="AF44" s="261" t="str">
        <f>IF(AND('Mapa final'!$L$16="Muy Baja",'Mapa final'!$P$16="Mayor"),CONCATENATE("R",'Mapa final'!$A$16),"")</f>
        <v/>
      </c>
      <c r="AG44" s="262"/>
      <c r="AH44" s="250" t="e">
        <f>IF(AND('Mapa final'!#REF!="Muy Baja",'Mapa final'!#REF!="Catastrófico"),CONCATENATE("R",'Mapa final'!#REF!),"")</f>
        <v>#REF!</v>
      </c>
      <c r="AI44" s="251"/>
      <c r="AJ44" s="251" t="str">
        <f>IF(AND('Mapa final'!$L$14="Muy Baja",'Mapa final'!$P$14="Catastrófico"),CONCATENATE("R",'Mapa final'!$A$14),"")</f>
        <v/>
      </c>
      <c r="AK44" s="251"/>
      <c r="AL44" s="251" t="str">
        <f>IF(AND('Mapa final'!$L$16="Muy Baja",'Mapa final'!$P$16="Catastrófico"),CONCATENATE("R",'Mapa final'!$A$16),"")</f>
        <v/>
      </c>
      <c r="AM44" s="252"/>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row>
    <row r="45" spans="1:80" ht="15.75" thickBot="1" x14ac:dyDescent="0.3">
      <c r="A45" s="76"/>
      <c r="B45" s="281"/>
      <c r="C45" s="281"/>
      <c r="D45" s="282"/>
      <c r="E45" s="276"/>
      <c r="F45" s="277"/>
      <c r="G45" s="277"/>
      <c r="H45" s="277"/>
      <c r="I45" s="278"/>
      <c r="J45" s="235"/>
      <c r="K45" s="236"/>
      <c r="L45" s="236"/>
      <c r="M45" s="236"/>
      <c r="N45" s="236"/>
      <c r="O45" s="237"/>
      <c r="P45" s="235"/>
      <c r="Q45" s="236"/>
      <c r="R45" s="236"/>
      <c r="S45" s="236"/>
      <c r="T45" s="236"/>
      <c r="U45" s="237"/>
      <c r="V45" s="244"/>
      <c r="W45" s="245"/>
      <c r="X45" s="245"/>
      <c r="Y45" s="245"/>
      <c r="Z45" s="245"/>
      <c r="AA45" s="246"/>
      <c r="AB45" s="263"/>
      <c r="AC45" s="264"/>
      <c r="AD45" s="264"/>
      <c r="AE45" s="264"/>
      <c r="AF45" s="264"/>
      <c r="AG45" s="265"/>
      <c r="AH45" s="253"/>
      <c r="AI45" s="254"/>
      <c r="AJ45" s="254"/>
      <c r="AK45" s="254"/>
      <c r="AL45" s="254"/>
      <c r="AM45" s="255"/>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row>
    <row r="46" spans="1:80" x14ac:dyDescent="0.25">
      <c r="A46" s="76"/>
      <c r="B46" s="76"/>
      <c r="C46" s="76"/>
      <c r="D46" s="76"/>
      <c r="E46" s="76"/>
      <c r="F46" s="76"/>
      <c r="G46" s="76"/>
      <c r="H46" s="76"/>
      <c r="I46" s="76"/>
      <c r="J46" s="270" t="s">
        <v>111</v>
      </c>
      <c r="K46" s="271"/>
      <c r="L46" s="271"/>
      <c r="M46" s="271"/>
      <c r="N46" s="271"/>
      <c r="O46" s="272"/>
      <c r="P46" s="270" t="s">
        <v>110</v>
      </c>
      <c r="Q46" s="271"/>
      <c r="R46" s="271"/>
      <c r="S46" s="271"/>
      <c r="T46" s="271"/>
      <c r="U46" s="272"/>
      <c r="V46" s="270" t="s">
        <v>109</v>
      </c>
      <c r="W46" s="271"/>
      <c r="X46" s="271"/>
      <c r="Y46" s="271"/>
      <c r="Z46" s="271"/>
      <c r="AA46" s="272"/>
      <c r="AB46" s="270" t="s">
        <v>108</v>
      </c>
      <c r="AC46" s="280"/>
      <c r="AD46" s="271"/>
      <c r="AE46" s="271"/>
      <c r="AF46" s="271"/>
      <c r="AG46" s="272"/>
      <c r="AH46" s="270" t="s">
        <v>107</v>
      </c>
      <c r="AI46" s="271"/>
      <c r="AJ46" s="271"/>
      <c r="AK46" s="271"/>
      <c r="AL46" s="271"/>
      <c r="AM46" s="272"/>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row>
    <row r="47" spans="1:80" x14ac:dyDescent="0.25">
      <c r="A47" s="76"/>
      <c r="B47" s="76"/>
      <c r="C47" s="76"/>
      <c r="D47" s="76"/>
      <c r="E47" s="76"/>
      <c r="F47" s="76"/>
      <c r="G47" s="76"/>
      <c r="H47" s="76"/>
      <c r="I47" s="76"/>
      <c r="J47" s="273"/>
      <c r="K47" s="274"/>
      <c r="L47" s="274"/>
      <c r="M47" s="274"/>
      <c r="N47" s="274"/>
      <c r="O47" s="275"/>
      <c r="P47" s="273"/>
      <c r="Q47" s="274"/>
      <c r="R47" s="274"/>
      <c r="S47" s="274"/>
      <c r="T47" s="274"/>
      <c r="U47" s="275"/>
      <c r="V47" s="273"/>
      <c r="W47" s="274"/>
      <c r="X47" s="274"/>
      <c r="Y47" s="274"/>
      <c r="Z47" s="274"/>
      <c r="AA47" s="275"/>
      <c r="AB47" s="273"/>
      <c r="AC47" s="274"/>
      <c r="AD47" s="274"/>
      <c r="AE47" s="274"/>
      <c r="AF47" s="274"/>
      <c r="AG47" s="275"/>
      <c r="AH47" s="273"/>
      <c r="AI47" s="274"/>
      <c r="AJ47" s="274"/>
      <c r="AK47" s="274"/>
      <c r="AL47" s="274"/>
      <c r="AM47" s="275"/>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row>
    <row r="48" spans="1:80" x14ac:dyDescent="0.25">
      <c r="A48" s="76"/>
      <c r="B48" s="76"/>
      <c r="C48" s="76"/>
      <c r="D48" s="76"/>
      <c r="E48" s="76"/>
      <c r="F48" s="76"/>
      <c r="G48" s="76"/>
      <c r="H48" s="76"/>
      <c r="I48" s="76"/>
      <c r="J48" s="273"/>
      <c r="K48" s="274"/>
      <c r="L48" s="274"/>
      <c r="M48" s="274"/>
      <c r="N48" s="274"/>
      <c r="O48" s="275"/>
      <c r="P48" s="273"/>
      <c r="Q48" s="274"/>
      <c r="R48" s="274"/>
      <c r="S48" s="274"/>
      <c r="T48" s="274"/>
      <c r="U48" s="275"/>
      <c r="V48" s="273"/>
      <c r="W48" s="274"/>
      <c r="X48" s="274"/>
      <c r="Y48" s="274"/>
      <c r="Z48" s="274"/>
      <c r="AA48" s="275"/>
      <c r="AB48" s="273"/>
      <c r="AC48" s="274"/>
      <c r="AD48" s="274"/>
      <c r="AE48" s="274"/>
      <c r="AF48" s="274"/>
      <c r="AG48" s="275"/>
      <c r="AH48" s="273"/>
      <c r="AI48" s="274"/>
      <c r="AJ48" s="274"/>
      <c r="AK48" s="274"/>
      <c r="AL48" s="274"/>
      <c r="AM48" s="275"/>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row>
    <row r="49" spans="1:80" x14ac:dyDescent="0.25">
      <c r="A49" s="76"/>
      <c r="B49" s="76"/>
      <c r="C49" s="76"/>
      <c r="D49" s="76"/>
      <c r="E49" s="76"/>
      <c r="F49" s="76"/>
      <c r="G49" s="76"/>
      <c r="H49" s="76"/>
      <c r="I49" s="76"/>
      <c r="J49" s="273"/>
      <c r="K49" s="274"/>
      <c r="L49" s="274"/>
      <c r="M49" s="274"/>
      <c r="N49" s="274"/>
      <c r="O49" s="275"/>
      <c r="P49" s="273"/>
      <c r="Q49" s="274"/>
      <c r="R49" s="274"/>
      <c r="S49" s="274"/>
      <c r="T49" s="274"/>
      <c r="U49" s="275"/>
      <c r="V49" s="273"/>
      <c r="W49" s="274"/>
      <c r="X49" s="274"/>
      <c r="Y49" s="274"/>
      <c r="Z49" s="274"/>
      <c r="AA49" s="275"/>
      <c r="AB49" s="273"/>
      <c r="AC49" s="274"/>
      <c r="AD49" s="274"/>
      <c r="AE49" s="274"/>
      <c r="AF49" s="274"/>
      <c r="AG49" s="275"/>
      <c r="AH49" s="273"/>
      <c r="AI49" s="274"/>
      <c r="AJ49" s="274"/>
      <c r="AK49" s="274"/>
      <c r="AL49" s="274"/>
      <c r="AM49" s="275"/>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row>
    <row r="50" spans="1:80" x14ac:dyDescent="0.25">
      <c r="A50" s="76"/>
      <c r="B50" s="76"/>
      <c r="C50" s="76"/>
      <c r="D50" s="76"/>
      <c r="E50" s="76"/>
      <c r="F50" s="76"/>
      <c r="G50" s="76"/>
      <c r="H50" s="76"/>
      <c r="I50" s="76"/>
      <c r="J50" s="273"/>
      <c r="K50" s="274"/>
      <c r="L50" s="274"/>
      <c r="M50" s="274"/>
      <c r="N50" s="274"/>
      <c r="O50" s="275"/>
      <c r="P50" s="273"/>
      <c r="Q50" s="274"/>
      <c r="R50" s="274"/>
      <c r="S50" s="274"/>
      <c r="T50" s="274"/>
      <c r="U50" s="275"/>
      <c r="V50" s="273"/>
      <c r="W50" s="274"/>
      <c r="X50" s="274"/>
      <c r="Y50" s="274"/>
      <c r="Z50" s="274"/>
      <c r="AA50" s="275"/>
      <c r="AB50" s="273"/>
      <c r="AC50" s="274"/>
      <c r="AD50" s="274"/>
      <c r="AE50" s="274"/>
      <c r="AF50" s="274"/>
      <c r="AG50" s="275"/>
      <c r="AH50" s="273"/>
      <c r="AI50" s="274"/>
      <c r="AJ50" s="274"/>
      <c r="AK50" s="274"/>
      <c r="AL50" s="274"/>
      <c r="AM50" s="275"/>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row>
    <row r="51" spans="1:80" ht="15.75" thickBot="1" x14ac:dyDescent="0.3">
      <c r="A51" s="76"/>
      <c r="B51" s="76"/>
      <c r="C51" s="76"/>
      <c r="D51" s="76"/>
      <c r="E51" s="76"/>
      <c r="F51" s="76"/>
      <c r="G51" s="76"/>
      <c r="H51" s="76"/>
      <c r="I51" s="76"/>
      <c r="J51" s="276"/>
      <c r="K51" s="277"/>
      <c r="L51" s="277"/>
      <c r="M51" s="277"/>
      <c r="N51" s="277"/>
      <c r="O51" s="278"/>
      <c r="P51" s="276"/>
      <c r="Q51" s="277"/>
      <c r="R51" s="277"/>
      <c r="S51" s="277"/>
      <c r="T51" s="277"/>
      <c r="U51" s="278"/>
      <c r="V51" s="276"/>
      <c r="W51" s="277"/>
      <c r="X51" s="277"/>
      <c r="Y51" s="277"/>
      <c r="Z51" s="277"/>
      <c r="AA51" s="278"/>
      <c r="AB51" s="276"/>
      <c r="AC51" s="277"/>
      <c r="AD51" s="277"/>
      <c r="AE51" s="277"/>
      <c r="AF51" s="277"/>
      <c r="AG51" s="278"/>
      <c r="AH51" s="276"/>
      <c r="AI51" s="277"/>
      <c r="AJ51" s="277"/>
      <c r="AK51" s="277"/>
      <c r="AL51" s="277"/>
      <c r="AM51" s="278"/>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row>
    <row r="52" spans="1:80" x14ac:dyDescent="0.25">
      <c r="A52" s="76"/>
      <c r="B52" s="76"/>
      <c r="C52" s="76"/>
      <c r="D52" s="76"/>
      <c r="E52" s="76"/>
      <c r="F52" s="76"/>
      <c r="G52" s="76"/>
      <c r="H52" s="76"/>
      <c r="I52" s="76"/>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row>
    <row r="53" spans="1:80" ht="15" customHeight="1" x14ac:dyDescent="0.25">
      <c r="A53" s="76"/>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80"/>
      <c r="AO53" s="80"/>
      <c r="AP53" s="80"/>
      <c r="AQ53" s="80"/>
      <c r="AR53" s="80"/>
      <c r="AS53" s="80"/>
      <c r="AT53" s="80"/>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row>
    <row r="54" spans="1:80" ht="15" customHeight="1" x14ac:dyDescent="0.25">
      <c r="A54" s="76"/>
      <c r="B54" s="80"/>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80"/>
      <c r="AL54" s="80"/>
      <c r="AM54" s="80"/>
      <c r="AN54" s="80"/>
      <c r="AO54" s="80"/>
      <c r="AP54" s="80"/>
      <c r="AQ54" s="80"/>
      <c r="AR54" s="80"/>
      <c r="AS54" s="80"/>
      <c r="AT54" s="80"/>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row>
    <row r="55" spans="1:80" x14ac:dyDescent="0.25">
      <c r="A55" s="76"/>
      <c r="B55" s="76"/>
      <c r="C55" s="76"/>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row>
    <row r="56" spans="1:80" x14ac:dyDescent="0.25">
      <c r="A56" s="76"/>
      <c r="B56" s="76"/>
      <c r="C56" s="76"/>
      <c r="D56" s="76"/>
      <c r="E56" s="76"/>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row>
    <row r="57" spans="1:80" x14ac:dyDescent="0.25">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row>
    <row r="58" spans="1:80" x14ac:dyDescent="0.25">
      <c r="A58" s="76"/>
      <c r="B58" s="76"/>
      <c r="C58" s="76"/>
      <c r="D58" s="76"/>
      <c r="E58" s="76"/>
      <c r="F58" s="76"/>
      <c r="G58" s="76"/>
      <c r="H58" s="76"/>
      <c r="I58" s="76"/>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row>
    <row r="59" spans="1:80" x14ac:dyDescent="0.25">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row>
    <row r="60" spans="1:80" x14ac:dyDescent="0.25">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row>
    <row r="61" spans="1:80" x14ac:dyDescent="0.25">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row>
    <row r="62" spans="1:80"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row>
    <row r="63" spans="1:80" x14ac:dyDescent="0.25">
      <c r="A63" s="76"/>
      <c r="B63" s="76"/>
      <c r="C63" s="76"/>
      <c r="D63" s="76"/>
      <c r="E63" s="76"/>
      <c r="F63" s="76"/>
      <c r="G63" s="76"/>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row>
    <row r="64" spans="1:80" x14ac:dyDescent="0.25">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row>
    <row r="65" spans="1:80"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c r="BI65" s="76"/>
      <c r="BJ65" s="76"/>
      <c r="BK65" s="76"/>
      <c r="BL65" s="76"/>
      <c r="BM65" s="76"/>
      <c r="BN65" s="76"/>
      <c r="BO65" s="76"/>
      <c r="BP65" s="76"/>
      <c r="BQ65" s="76"/>
      <c r="BR65" s="76"/>
      <c r="BS65" s="76"/>
      <c r="BT65" s="76"/>
      <c r="BU65" s="76"/>
      <c r="BV65" s="76"/>
      <c r="BW65" s="76"/>
      <c r="BX65" s="76"/>
      <c r="BY65" s="76"/>
      <c r="BZ65" s="76"/>
      <c r="CA65" s="76"/>
      <c r="CB65" s="76"/>
    </row>
    <row r="66" spans="1:80"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c r="BI66" s="76"/>
      <c r="BJ66" s="76"/>
      <c r="BK66" s="76"/>
      <c r="BL66" s="76"/>
      <c r="BM66" s="76"/>
      <c r="BN66" s="76"/>
      <c r="BO66" s="76"/>
      <c r="BP66" s="76"/>
      <c r="BQ66" s="76"/>
      <c r="BR66" s="76"/>
      <c r="BS66" s="76"/>
      <c r="BT66" s="76"/>
      <c r="BU66" s="76"/>
      <c r="BV66" s="76"/>
      <c r="BW66" s="76"/>
      <c r="BX66" s="76"/>
      <c r="BY66" s="76"/>
      <c r="BZ66" s="76"/>
      <c r="CA66" s="76"/>
      <c r="CB66" s="76"/>
    </row>
    <row r="67" spans="1:80"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c r="BI67" s="76"/>
      <c r="BJ67" s="76"/>
      <c r="BK67" s="76"/>
      <c r="BL67" s="76"/>
      <c r="BM67" s="76"/>
      <c r="BN67" s="76"/>
      <c r="BO67" s="76"/>
      <c r="BP67" s="76"/>
      <c r="BQ67" s="76"/>
      <c r="BR67" s="76"/>
      <c r="BS67" s="76"/>
      <c r="BT67" s="76"/>
      <c r="BU67" s="76"/>
      <c r="BV67" s="76"/>
      <c r="BW67" s="76"/>
      <c r="BX67" s="76"/>
      <c r="BY67" s="76"/>
      <c r="BZ67" s="76"/>
      <c r="CA67" s="76"/>
      <c r="CB67" s="76"/>
    </row>
    <row r="68" spans="1:80"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row>
    <row r="69" spans="1:80"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c r="BI69" s="76"/>
      <c r="BJ69" s="76"/>
      <c r="BK69" s="76"/>
      <c r="BL69" s="76"/>
      <c r="BM69" s="76"/>
      <c r="BN69" s="76"/>
      <c r="BO69" s="76"/>
      <c r="BP69" s="76"/>
      <c r="BQ69" s="76"/>
      <c r="BR69" s="76"/>
      <c r="BS69" s="76"/>
      <c r="BT69" s="76"/>
      <c r="BU69" s="76"/>
      <c r="BV69" s="76"/>
      <c r="BW69" s="76"/>
      <c r="BX69" s="76"/>
      <c r="BY69" s="76"/>
      <c r="BZ69" s="76"/>
      <c r="CA69" s="76"/>
      <c r="CB69" s="76"/>
    </row>
    <row r="70" spans="1:80"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row>
    <row r="71" spans="1:80"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row>
    <row r="72" spans="1:80"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c r="BI72" s="76"/>
      <c r="BJ72" s="76"/>
      <c r="BK72" s="76"/>
      <c r="BL72" s="76"/>
      <c r="BM72" s="76"/>
      <c r="BN72" s="76"/>
      <c r="BO72" s="76"/>
      <c r="BP72" s="76"/>
      <c r="BQ72" s="76"/>
      <c r="BR72" s="76"/>
      <c r="BS72" s="76"/>
      <c r="BT72" s="76"/>
      <c r="BU72" s="76"/>
      <c r="BV72" s="76"/>
      <c r="BW72" s="76"/>
      <c r="BX72" s="76"/>
      <c r="BY72" s="76"/>
      <c r="BZ72" s="76"/>
      <c r="CA72" s="76"/>
      <c r="CB72" s="76"/>
    </row>
    <row r="73" spans="1:80"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76"/>
      <c r="BS73" s="76"/>
      <c r="BT73" s="76"/>
      <c r="BU73" s="76"/>
      <c r="BV73" s="76"/>
      <c r="BW73" s="76"/>
      <c r="BX73" s="76"/>
      <c r="BY73" s="76"/>
      <c r="BZ73" s="76"/>
      <c r="CA73" s="76"/>
      <c r="CB73" s="76"/>
    </row>
    <row r="74" spans="1:80"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c r="BI74" s="76"/>
      <c r="BJ74" s="76"/>
      <c r="BK74" s="76"/>
      <c r="BL74" s="76"/>
      <c r="BM74" s="76"/>
      <c r="BN74" s="76"/>
      <c r="BO74" s="76"/>
      <c r="BP74" s="76"/>
      <c r="BQ74" s="76"/>
      <c r="BR74" s="76"/>
      <c r="BS74" s="76"/>
      <c r="BT74" s="76"/>
      <c r="BU74" s="76"/>
      <c r="BV74" s="76"/>
      <c r="BW74" s="76"/>
      <c r="BX74" s="76"/>
      <c r="BY74" s="76"/>
      <c r="BZ74" s="76"/>
      <c r="CA74" s="76"/>
      <c r="CB74" s="76"/>
    </row>
    <row r="75" spans="1:80"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c r="BI75" s="76"/>
      <c r="BJ75" s="76"/>
      <c r="BK75" s="76"/>
      <c r="BL75" s="76"/>
      <c r="BM75" s="76"/>
      <c r="BN75" s="76"/>
      <c r="BO75" s="76"/>
      <c r="BP75" s="76"/>
      <c r="BQ75" s="76"/>
      <c r="BR75" s="76"/>
      <c r="BS75" s="76"/>
      <c r="BT75" s="76"/>
      <c r="BU75" s="76"/>
      <c r="BV75" s="76"/>
      <c r="BW75" s="76"/>
      <c r="BX75" s="76"/>
      <c r="BY75" s="76"/>
      <c r="BZ75" s="76"/>
      <c r="CA75" s="76"/>
      <c r="CB75" s="76"/>
    </row>
    <row r="76" spans="1:80"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c r="BI76" s="76"/>
      <c r="BJ76" s="76"/>
      <c r="BK76" s="76"/>
      <c r="BL76" s="76"/>
      <c r="BM76" s="76"/>
      <c r="BN76" s="76"/>
      <c r="BO76" s="76"/>
      <c r="BP76" s="76"/>
      <c r="BQ76" s="76"/>
      <c r="BR76" s="76"/>
      <c r="BS76" s="76"/>
      <c r="BT76" s="76"/>
      <c r="BU76" s="76"/>
      <c r="BV76" s="76"/>
      <c r="BW76" s="76"/>
      <c r="BX76" s="76"/>
      <c r="BY76" s="76"/>
      <c r="BZ76" s="76"/>
      <c r="CA76" s="76"/>
      <c r="CB76" s="76"/>
    </row>
    <row r="77" spans="1:80"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c r="BI77" s="76"/>
      <c r="BJ77" s="76"/>
      <c r="BK77" s="76"/>
      <c r="BL77" s="76"/>
      <c r="BM77" s="76"/>
      <c r="BN77" s="76"/>
      <c r="BO77" s="76"/>
      <c r="BP77" s="76"/>
      <c r="BQ77" s="76"/>
      <c r="BR77" s="76"/>
      <c r="BS77" s="76"/>
      <c r="BT77" s="76"/>
      <c r="BU77" s="76"/>
      <c r="BV77" s="76"/>
      <c r="BW77" s="76"/>
      <c r="BX77" s="76"/>
      <c r="BY77" s="76"/>
      <c r="BZ77" s="76"/>
      <c r="CA77" s="76"/>
      <c r="CB77" s="76"/>
    </row>
    <row r="78" spans="1:80"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row>
    <row r="79" spans="1:80"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c r="BI79" s="76"/>
      <c r="BJ79" s="76"/>
      <c r="BK79" s="76"/>
    </row>
    <row r="80" spans="1:80"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c r="BI80" s="76"/>
      <c r="BJ80" s="76"/>
      <c r="BK80" s="76"/>
    </row>
    <row r="81" spans="1:63"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c r="BI81" s="76"/>
      <c r="BJ81" s="76"/>
      <c r="BK81" s="76"/>
    </row>
    <row r="82" spans="1:63"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c r="BI82" s="76"/>
      <c r="BJ82" s="76"/>
      <c r="BK82" s="76"/>
    </row>
    <row r="83" spans="1:63"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row>
    <row r="84" spans="1:63"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row>
    <row r="85" spans="1:63"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row>
    <row r="86" spans="1:63"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row>
    <row r="87" spans="1:63"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row>
    <row r="88" spans="1:63"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row>
    <row r="89" spans="1:63"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row>
    <row r="90" spans="1:63"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row>
    <row r="91" spans="1:63"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row>
    <row r="92" spans="1:63"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row>
    <row r="93" spans="1:63"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row>
    <row r="94" spans="1:63"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row>
    <row r="95" spans="1:63"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row>
    <row r="96" spans="1:63"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row>
    <row r="97" spans="1:63"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row>
    <row r="98" spans="1:63"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row>
    <row r="99" spans="1:63"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row>
    <row r="100" spans="1:63"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row>
    <row r="101" spans="1:63"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row>
    <row r="102" spans="1:63"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row>
    <row r="103" spans="1:63"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row>
    <row r="104" spans="1:63"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row>
    <row r="105" spans="1:63"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row>
    <row r="106" spans="1:63"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row>
    <row r="107" spans="1:63"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c r="BI107" s="76"/>
      <c r="BJ107" s="76"/>
      <c r="BK107" s="76"/>
    </row>
    <row r="108" spans="1:63"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c r="BI108" s="76"/>
      <c r="BJ108" s="76"/>
      <c r="BK108" s="76"/>
    </row>
    <row r="109" spans="1:63"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c r="BI109" s="76"/>
      <c r="BJ109" s="76"/>
      <c r="BK109" s="76"/>
    </row>
    <row r="110" spans="1:63"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c r="BI110" s="76"/>
      <c r="BJ110" s="76"/>
      <c r="BK110" s="76"/>
    </row>
    <row r="111" spans="1:63"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c r="BI111" s="76"/>
      <c r="BJ111" s="76"/>
      <c r="BK111" s="76"/>
    </row>
    <row r="112" spans="1:63"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c r="BI112" s="76"/>
      <c r="BJ112" s="76"/>
      <c r="BK112" s="76"/>
    </row>
    <row r="113" spans="1:63"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c r="BI113" s="76"/>
      <c r="BJ113" s="76"/>
      <c r="BK113" s="76"/>
    </row>
    <row r="114" spans="1:63"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c r="BI114" s="76"/>
      <c r="BJ114" s="76"/>
      <c r="BK114" s="76"/>
    </row>
    <row r="115" spans="1:63"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c r="BI115" s="76"/>
      <c r="BJ115" s="76"/>
      <c r="BK115" s="76"/>
    </row>
    <row r="116" spans="1:63"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c r="BI116" s="76"/>
      <c r="BJ116" s="76"/>
      <c r="BK116" s="76"/>
    </row>
    <row r="117" spans="1:63"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c r="BI117" s="76"/>
      <c r="BJ117" s="76"/>
      <c r="BK117" s="76"/>
    </row>
    <row r="118" spans="1:63"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c r="BI118" s="76"/>
      <c r="BJ118" s="76"/>
      <c r="BK118" s="76"/>
    </row>
    <row r="119" spans="1:63"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c r="BI119" s="76"/>
      <c r="BJ119" s="76"/>
      <c r="BK119" s="76"/>
    </row>
    <row r="120" spans="1:63"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c r="BI120" s="76"/>
      <c r="BJ120" s="76"/>
      <c r="BK120" s="76"/>
    </row>
    <row r="121" spans="1:63"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c r="BI121" s="76"/>
      <c r="BJ121" s="76"/>
      <c r="BK121" s="76"/>
    </row>
    <row r="122" spans="1:63" x14ac:dyDescent="0.25">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c r="BI122" s="76"/>
      <c r="BJ122" s="76"/>
      <c r="BK122" s="76"/>
    </row>
    <row r="123" spans="1:63" x14ac:dyDescent="0.25">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c r="BI123" s="76"/>
      <c r="BJ123" s="76"/>
      <c r="BK123" s="76"/>
    </row>
    <row r="124" spans="1:63" x14ac:dyDescent="0.25">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c r="BI124" s="76"/>
      <c r="BJ124" s="76"/>
      <c r="BK124" s="76"/>
    </row>
    <row r="125" spans="1:63" x14ac:dyDescent="0.25">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c r="BI125" s="76"/>
      <c r="BJ125" s="76"/>
      <c r="BK125" s="76"/>
    </row>
    <row r="126" spans="1:63" x14ac:dyDescent="0.25">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c r="BI126" s="76"/>
      <c r="BJ126" s="76"/>
      <c r="BK126" s="76"/>
    </row>
    <row r="127" spans="1:63" x14ac:dyDescent="0.25">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c r="BI127" s="76"/>
      <c r="BJ127" s="76"/>
      <c r="BK127" s="76"/>
    </row>
    <row r="128" spans="1:63" x14ac:dyDescent="0.25">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c r="BI128" s="76"/>
      <c r="BJ128" s="76"/>
      <c r="BK128" s="76"/>
    </row>
    <row r="129" spans="2:63" x14ac:dyDescent="0.25">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c r="BI129" s="76"/>
      <c r="BJ129" s="76"/>
      <c r="BK129" s="76"/>
    </row>
    <row r="130" spans="2:63" x14ac:dyDescent="0.25">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c r="BI130" s="76"/>
      <c r="BJ130" s="76"/>
      <c r="BK130" s="76"/>
    </row>
    <row r="131" spans="2:63" x14ac:dyDescent="0.25">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c r="BI131" s="76"/>
      <c r="BJ131" s="76"/>
      <c r="BK131" s="76"/>
    </row>
    <row r="132" spans="2:63" x14ac:dyDescent="0.25">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c r="BI132" s="76"/>
      <c r="BJ132" s="76"/>
      <c r="BK132" s="76"/>
    </row>
    <row r="133" spans="2:63" x14ac:dyDescent="0.25">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c r="BI133" s="76"/>
      <c r="BJ133" s="76"/>
      <c r="BK133" s="76"/>
    </row>
    <row r="134" spans="2:63" x14ac:dyDescent="0.25">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c r="BI134" s="76"/>
      <c r="BJ134" s="76"/>
      <c r="BK134" s="76"/>
    </row>
    <row r="135" spans="2:63" x14ac:dyDescent="0.25">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row>
    <row r="136" spans="2:63" x14ac:dyDescent="0.25">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c r="BI136" s="76"/>
      <c r="BJ136" s="76"/>
      <c r="BK136" s="76"/>
    </row>
    <row r="137" spans="2:63" x14ac:dyDescent="0.25">
      <c r="B137" s="76"/>
      <c r="C137" s="76"/>
      <c r="D137" s="76"/>
      <c r="E137" s="76"/>
      <c r="F137" s="76"/>
      <c r="G137" s="76"/>
      <c r="H137" s="76"/>
      <c r="I137" s="76"/>
    </row>
    <row r="138" spans="2:63" x14ac:dyDescent="0.25">
      <c r="B138" s="76"/>
      <c r="C138" s="76"/>
      <c r="D138" s="76"/>
      <c r="E138" s="76"/>
      <c r="F138" s="76"/>
      <c r="G138" s="76"/>
      <c r="H138" s="76"/>
      <c r="I138" s="76"/>
    </row>
    <row r="139" spans="2:63" x14ac:dyDescent="0.25">
      <c r="B139" s="76"/>
      <c r="C139" s="76"/>
      <c r="D139" s="76"/>
      <c r="E139" s="76"/>
      <c r="F139" s="76"/>
      <c r="G139" s="76"/>
      <c r="H139" s="76"/>
      <c r="I139" s="76"/>
    </row>
    <row r="140" spans="2:63" x14ac:dyDescent="0.25">
      <c r="B140" s="76"/>
      <c r="C140" s="76"/>
      <c r="D140" s="76"/>
      <c r="E140" s="76"/>
      <c r="F140" s="76"/>
      <c r="G140" s="76"/>
      <c r="H140" s="76"/>
      <c r="I140" s="76"/>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S36" sqref="S3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76"/>
      <c r="B1" s="76"/>
      <c r="C1" s="76"/>
      <c r="D1" s="76"/>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c r="BE1" s="76"/>
      <c r="BF1" s="76"/>
      <c r="BG1" s="76"/>
      <c r="BH1" s="76"/>
      <c r="BI1" s="76"/>
      <c r="BJ1" s="76"/>
      <c r="BK1" s="76"/>
      <c r="BL1" s="76"/>
      <c r="BM1" s="76"/>
      <c r="BN1" s="76"/>
      <c r="BO1" s="76"/>
      <c r="BP1" s="76"/>
      <c r="BQ1" s="76"/>
      <c r="BR1" s="76"/>
      <c r="BS1" s="76"/>
      <c r="BT1" s="76"/>
      <c r="BU1" s="76"/>
      <c r="BV1" s="76"/>
      <c r="BW1" s="76"/>
      <c r="BX1" s="76"/>
      <c r="BY1" s="76"/>
      <c r="BZ1" s="76"/>
      <c r="CA1" s="76"/>
      <c r="CB1" s="76"/>
      <c r="CC1" s="76"/>
      <c r="CD1" s="76"/>
      <c r="CE1" s="76"/>
      <c r="CF1" s="76"/>
      <c r="CG1" s="76"/>
      <c r="CH1" s="76"/>
      <c r="CI1" s="76"/>
      <c r="CJ1" s="76"/>
      <c r="CK1" s="76"/>
      <c r="CL1" s="76"/>
      <c r="CM1" s="76"/>
    </row>
    <row r="2" spans="1:91" ht="18" customHeight="1" x14ac:dyDescent="0.25">
      <c r="A2" s="76"/>
      <c r="B2" s="349" t="s">
        <v>157</v>
      </c>
      <c r="C2" s="350"/>
      <c r="D2" s="350"/>
      <c r="E2" s="350"/>
      <c r="F2" s="350"/>
      <c r="G2" s="350"/>
      <c r="H2" s="350"/>
      <c r="I2" s="350"/>
      <c r="J2" s="269" t="s">
        <v>2</v>
      </c>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c r="CA2" s="76"/>
      <c r="CB2" s="76"/>
      <c r="CC2" s="76"/>
      <c r="CD2" s="76"/>
      <c r="CE2" s="76"/>
      <c r="CF2" s="76"/>
      <c r="CG2" s="76"/>
      <c r="CH2" s="76"/>
      <c r="CI2" s="76"/>
      <c r="CJ2" s="76"/>
      <c r="CK2" s="76"/>
      <c r="CL2" s="76"/>
      <c r="CM2" s="76"/>
    </row>
    <row r="3" spans="1:91" ht="18.75" customHeight="1" x14ac:dyDescent="0.25">
      <c r="A3" s="76"/>
      <c r="B3" s="350"/>
      <c r="C3" s="350"/>
      <c r="D3" s="350"/>
      <c r="E3" s="350"/>
      <c r="F3" s="350"/>
      <c r="G3" s="350"/>
      <c r="H3" s="350"/>
      <c r="I3" s="350"/>
      <c r="J3" s="269"/>
      <c r="K3" s="269"/>
      <c r="L3" s="269"/>
      <c r="M3" s="269"/>
      <c r="N3" s="269"/>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row>
    <row r="4" spans="1:91" ht="15" customHeight="1" x14ac:dyDescent="0.25">
      <c r="A4" s="76"/>
      <c r="B4" s="350"/>
      <c r="C4" s="350"/>
      <c r="D4" s="350"/>
      <c r="E4" s="350"/>
      <c r="F4" s="350"/>
      <c r="G4" s="350"/>
      <c r="H4" s="350"/>
      <c r="I4" s="350"/>
      <c r="J4" s="269"/>
      <c r="K4" s="269"/>
      <c r="L4" s="269"/>
      <c r="M4" s="269"/>
      <c r="N4" s="269"/>
      <c r="O4" s="269"/>
      <c r="P4" s="269"/>
      <c r="Q4" s="269"/>
      <c r="R4" s="269"/>
      <c r="S4" s="269"/>
      <c r="T4" s="269"/>
      <c r="U4" s="269"/>
      <c r="V4" s="269"/>
      <c r="W4" s="269"/>
      <c r="X4" s="269"/>
      <c r="Y4" s="269"/>
      <c r="Z4" s="269"/>
      <c r="AA4" s="269"/>
      <c r="AB4" s="269"/>
      <c r="AC4" s="269"/>
      <c r="AD4" s="269"/>
      <c r="AE4" s="269"/>
      <c r="AF4" s="269"/>
      <c r="AG4" s="269"/>
      <c r="AH4" s="269"/>
      <c r="AI4" s="269"/>
      <c r="AJ4" s="269"/>
      <c r="AK4" s="269"/>
      <c r="AL4" s="269"/>
      <c r="AM4" s="269"/>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c r="CA4" s="76"/>
      <c r="CB4" s="76"/>
      <c r="CC4" s="76"/>
      <c r="CD4" s="76"/>
      <c r="CE4" s="76"/>
      <c r="CF4" s="76"/>
      <c r="CG4" s="76"/>
      <c r="CH4" s="76"/>
      <c r="CI4" s="76"/>
      <c r="CJ4" s="76"/>
      <c r="CK4" s="76"/>
      <c r="CL4" s="76"/>
      <c r="CM4" s="76"/>
    </row>
    <row r="5" spans="1:91" ht="15.75" thickBot="1" x14ac:dyDescent="0.3">
      <c r="A5" s="76"/>
      <c r="B5" s="76"/>
      <c r="C5" s="76"/>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76"/>
      <c r="AP5" s="76"/>
      <c r="AQ5" s="76"/>
      <c r="AR5" s="76"/>
      <c r="AS5" s="76"/>
      <c r="AT5" s="76"/>
      <c r="AU5" s="76"/>
      <c r="AV5" s="76"/>
      <c r="AW5" s="76"/>
      <c r="AX5" s="76"/>
      <c r="AY5" s="76"/>
      <c r="AZ5" s="76"/>
      <c r="BA5" s="76"/>
      <c r="BB5" s="76"/>
      <c r="BC5" s="76"/>
      <c r="BD5" s="76"/>
      <c r="BE5" s="76"/>
      <c r="BF5" s="76"/>
      <c r="BG5" s="76"/>
      <c r="BH5" s="76"/>
      <c r="BI5" s="76"/>
      <c r="BJ5" s="76"/>
      <c r="BK5" s="76"/>
      <c r="BL5" s="76"/>
      <c r="BM5" s="76"/>
      <c r="BN5" s="76"/>
      <c r="BO5" s="76"/>
      <c r="BP5" s="76"/>
      <c r="BQ5" s="76"/>
      <c r="BR5" s="76"/>
      <c r="BS5" s="76"/>
      <c r="BT5" s="76"/>
      <c r="BU5" s="76"/>
    </row>
    <row r="6" spans="1:91" ht="15" customHeight="1" x14ac:dyDescent="0.25">
      <c r="A6" s="76"/>
      <c r="B6" s="281" t="s">
        <v>4</v>
      </c>
      <c r="C6" s="281"/>
      <c r="D6" s="282"/>
      <c r="E6" s="319" t="s">
        <v>115</v>
      </c>
      <c r="F6" s="320"/>
      <c r="G6" s="320"/>
      <c r="H6" s="320"/>
      <c r="I6" s="321"/>
      <c r="J6" s="38" t="e">
        <f>IF(AND('Mapa final'!#REF!="Muy Alta",'Mapa final'!#REF!="Leve"),CONCATENATE("R1C",'Mapa final'!#REF!),"")</f>
        <v>#REF!</v>
      </c>
      <c r="K6" s="39" t="e">
        <f>IF(AND('Mapa final'!#REF!="Muy Alta",'Mapa final'!#REF!="Leve"),CONCATENATE("R1C",'Mapa final'!#REF!),"")</f>
        <v>#REF!</v>
      </c>
      <c r="L6" s="39" t="e">
        <f>IF(AND('Mapa final'!#REF!="Muy Alta",'Mapa final'!#REF!="Leve"),CONCATENATE("R1C",'Mapa final'!#REF!),"")</f>
        <v>#REF!</v>
      </c>
      <c r="M6" s="39" t="e">
        <f>IF(AND('Mapa final'!#REF!="Muy Alta",'Mapa final'!#REF!="Leve"),CONCATENATE("R1C",'Mapa final'!#REF!),"")</f>
        <v>#REF!</v>
      </c>
      <c r="N6" s="39" t="e">
        <f>IF(AND('Mapa final'!#REF!="Muy Alta",'Mapa final'!#REF!="Leve"),CONCATENATE("R1C",'Mapa final'!#REF!),"")</f>
        <v>#REF!</v>
      </c>
      <c r="O6" s="40" t="e">
        <f>IF(AND('Mapa final'!#REF!="Muy Alta",'Mapa final'!#REF!="Leve"),CONCATENATE("R1C",'Mapa final'!#REF!),"")</f>
        <v>#REF!</v>
      </c>
      <c r="P6" s="38" t="e">
        <f>IF(AND('Mapa final'!#REF!="Muy Alta",'Mapa final'!#REF!="Menor"),CONCATENATE("R1C",'Mapa final'!#REF!),"")</f>
        <v>#REF!</v>
      </c>
      <c r="Q6" s="39" t="e">
        <f>IF(AND('Mapa final'!#REF!="Muy Alta",'Mapa final'!#REF!="Menor"),CONCATENATE("R1C",'Mapa final'!#REF!),"")</f>
        <v>#REF!</v>
      </c>
      <c r="R6" s="39" t="e">
        <f>IF(AND('Mapa final'!#REF!="Muy Alta",'Mapa final'!#REF!="Menor"),CONCATENATE("R1C",'Mapa final'!#REF!),"")</f>
        <v>#REF!</v>
      </c>
      <c r="S6" s="39" t="e">
        <f>IF(AND('Mapa final'!#REF!="Muy Alta",'Mapa final'!#REF!="Menor"),CONCATENATE("R1C",'Mapa final'!#REF!),"")</f>
        <v>#REF!</v>
      </c>
      <c r="T6" s="39" t="e">
        <f>IF(AND('Mapa final'!#REF!="Muy Alta",'Mapa final'!#REF!="Menor"),CONCATENATE("R1C",'Mapa final'!#REF!),"")</f>
        <v>#REF!</v>
      </c>
      <c r="U6" s="40" t="e">
        <f>IF(AND('Mapa final'!#REF!="Muy Alta",'Mapa final'!#REF!="Menor"),CONCATENATE("R1C",'Mapa final'!#REF!),"")</f>
        <v>#REF!</v>
      </c>
      <c r="V6" s="38" t="e">
        <f>IF(AND('Mapa final'!#REF!="Muy Alta",'Mapa final'!#REF!="Moderado"),CONCATENATE("R1C",'Mapa final'!#REF!),"")</f>
        <v>#REF!</v>
      </c>
      <c r="W6" s="39" t="e">
        <f>IF(AND('Mapa final'!#REF!="Muy Alta",'Mapa final'!#REF!="Moderado"),CONCATENATE("R1C",'Mapa final'!#REF!),"")</f>
        <v>#REF!</v>
      </c>
      <c r="X6" s="39" t="e">
        <f>IF(AND('Mapa final'!#REF!="Muy Alta",'Mapa final'!#REF!="Moderado"),CONCATENATE("R1C",'Mapa final'!#REF!),"")</f>
        <v>#REF!</v>
      </c>
      <c r="Y6" s="39" t="e">
        <f>IF(AND('Mapa final'!#REF!="Muy Alta",'Mapa final'!#REF!="Moderado"),CONCATENATE("R1C",'Mapa final'!#REF!),"")</f>
        <v>#REF!</v>
      </c>
      <c r="Z6" s="39" t="e">
        <f>IF(AND('Mapa final'!#REF!="Muy Alta",'Mapa final'!#REF!="Moderado"),CONCATENATE("R1C",'Mapa final'!#REF!),"")</f>
        <v>#REF!</v>
      </c>
      <c r="AA6" s="40" t="e">
        <f>IF(AND('Mapa final'!#REF!="Muy Alta",'Mapa final'!#REF!="Moderado"),CONCATENATE("R1C",'Mapa final'!#REF!),"")</f>
        <v>#REF!</v>
      </c>
      <c r="AB6" s="38" t="e">
        <f>IF(AND('Mapa final'!#REF!="Muy Alta",'Mapa final'!#REF!="Mayor"),CONCATENATE("R1C",'Mapa final'!#REF!),"")</f>
        <v>#REF!</v>
      </c>
      <c r="AC6" s="39" t="e">
        <f>IF(AND('Mapa final'!#REF!="Muy Alta",'Mapa final'!#REF!="Mayor"),CONCATENATE("R1C",'Mapa final'!#REF!),"")</f>
        <v>#REF!</v>
      </c>
      <c r="AD6" s="39" t="e">
        <f>IF(AND('Mapa final'!#REF!="Muy Alta",'Mapa final'!#REF!="Mayor"),CONCATENATE("R1C",'Mapa final'!#REF!),"")</f>
        <v>#REF!</v>
      </c>
      <c r="AE6" s="39" t="e">
        <f>IF(AND('Mapa final'!#REF!="Muy Alta",'Mapa final'!#REF!="Mayor"),CONCATENATE("R1C",'Mapa final'!#REF!),"")</f>
        <v>#REF!</v>
      </c>
      <c r="AF6" s="39" t="e">
        <f>IF(AND('Mapa final'!#REF!="Muy Alta",'Mapa final'!#REF!="Mayor"),CONCATENATE("R1C",'Mapa final'!#REF!),"")</f>
        <v>#REF!</v>
      </c>
      <c r="AG6" s="40" t="e">
        <f>IF(AND('Mapa final'!#REF!="Muy Alta",'Mapa final'!#REF!="Mayor"),CONCATENATE("R1C",'Mapa final'!#REF!),"")</f>
        <v>#REF!</v>
      </c>
      <c r="AH6" s="41" t="e">
        <f>IF(AND('Mapa final'!#REF!="Muy Alta",'Mapa final'!#REF!="Catastrófico"),CONCATENATE("R1C",'Mapa final'!#REF!),"")</f>
        <v>#REF!</v>
      </c>
      <c r="AI6" s="42" t="e">
        <f>IF(AND('Mapa final'!#REF!="Muy Alta",'Mapa final'!#REF!="Catastrófico"),CONCATENATE("R1C",'Mapa final'!#REF!),"")</f>
        <v>#REF!</v>
      </c>
      <c r="AJ6" s="42" t="e">
        <f>IF(AND('Mapa final'!#REF!="Muy Alta",'Mapa final'!#REF!="Catastrófico"),CONCATENATE("R1C",'Mapa final'!#REF!),"")</f>
        <v>#REF!</v>
      </c>
      <c r="AK6" s="42" t="e">
        <f>IF(AND('Mapa final'!#REF!="Muy Alta",'Mapa final'!#REF!="Catastrófico"),CONCATENATE("R1C",'Mapa final'!#REF!),"")</f>
        <v>#REF!</v>
      </c>
      <c r="AL6" s="42" t="e">
        <f>IF(AND('Mapa final'!#REF!="Muy Alta",'Mapa final'!#REF!="Catastrófico"),CONCATENATE("R1C",'Mapa final'!#REF!),"")</f>
        <v>#REF!</v>
      </c>
      <c r="AM6" s="43" t="e">
        <f>IF(AND('Mapa final'!#REF!="Muy Alta",'Mapa final'!#REF!="Catastrófico"),CONCATENATE("R1C",'Mapa final'!#REF!),"")</f>
        <v>#REF!</v>
      </c>
      <c r="AN6" s="76"/>
      <c r="AO6" s="340" t="s">
        <v>78</v>
      </c>
      <c r="AP6" s="341"/>
      <c r="AQ6" s="341"/>
      <c r="AR6" s="341"/>
      <c r="AS6" s="341"/>
      <c r="AT6" s="342"/>
      <c r="AU6" s="76"/>
      <c r="AV6" s="76"/>
      <c r="AW6" s="76"/>
      <c r="AX6" s="76"/>
      <c r="AY6" s="76"/>
      <c r="AZ6" s="76"/>
      <c r="BA6" s="76"/>
      <c r="BB6" s="76"/>
      <c r="BC6" s="76"/>
      <c r="BD6" s="76"/>
      <c r="BE6" s="76"/>
      <c r="BF6" s="76"/>
      <c r="BG6" s="76"/>
      <c r="BH6" s="76"/>
      <c r="BI6" s="76"/>
      <c r="BJ6" s="76"/>
      <c r="BK6" s="76"/>
      <c r="BL6" s="76"/>
      <c r="BM6" s="76"/>
      <c r="BN6" s="76"/>
      <c r="BO6" s="76"/>
      <c r="BP6" s="76"/>
      <c r="BQ6" s="76"/>
      <c r="BR6" s="76"/>
      <c r="BS6" s="76"/>
      <c r="BT6" s="76"/>
      <c r="BU6" s="76"/>
      <c r="BV6" s="76"/>
      <c r="BW6" s="76"/>
      <c r="BX6" s="76"/>
    </row>
    <row r="7" spans="1:91" ht="15" customHeight="1" x14ac:dyDescent="0.25">
      <c r="A7" s="76"/>
      <c r="B7" s="281"/>
      <c r="C7" s="281"/>
      <c r="D7" s="282"/>
      <c r="E7" s="322"/>
      <c r="F7" s="323"/>
      <c r="G7" s="323"/>
      <c r="H7" s="323"/>
      <c r="I7" s="324"/>
      <c r="J7" s="44" t="str">
        <f>IF(AND('Mapa final'!$AD$11="Muy Alta",'Mapa final'!$AF$11="Leve"),CONCATENATE("R2C",'Mapa final'!$S$11),"")</f>
        <v/>
      </c>
      <c r="K7" s="45" t="str">
        <f>IF(AND('Mapa final'!$AD$12="Muy Alta",'Mapa final'!$AF$12="Leve"),CONCATENATE("R2C",'Mapa final'!$S$12),"")</f>
        <v/>
      </c>
      <c r="L7" s="45" t="e">
        <f>IF(AND('Mapa final'!#REF!="Muy Alta",'Mapa final'!#REF!="Leve"),CONCATENATE("R2C",'Mapa final'!#REF!),"")</f>
        <v>#REF!</v>
      </c>
      <c r="M7" s="45" t="e">
        <f>IF(AND('Mapa final'!#REF!="Muy Alta",'Mapa final'!#REF!="Leve"),CONCATENATE("R2C",'Mapa final'!#REF!),"")</f>
        <v>#REF!</v>
      </c>
      <c r="N7" s="45" t="e">
        <f>IF(AND('Mapa final'!#REF!="Muy Alta",'Mapa final'!#REF!="Leve"),CONCATENATE("R2C",'Mapa final'!#REF!),"")</f>
        <v>#REF!</v>
      </c>
      <c r="O7" s="46" t="e">
        <f>IF(AND('Mapa final'!#REF!="Muy Alta",'Mapa final'!#REF!="Leve"),CONCATENATE("R2C",'Mapa final'!#REF!),"")</f>
        <v>#REF!</v>
      </c>
      <c r="P7" s="44" t="str">
        <f>IF(AND('Mapa final'!$AD$11="Muy Alta",'Mapa final'!$AF$11="Menor"),CONCATENATE("R2C",'Mapa final'!$S$11),"")</f>
        <v/>
      </c>
      <c r="Q7" s="45" t="str">
        <f>IF(AND('Mapa final'!$AD$12="Muy Alta",'Mapa final'!$AF$12="Menor"),CONCATENATE("R2C",'Mapa final'!$S$12),"")</f>
        <v/>
      </c>
      <c r="R7" s="45" t="e">
        <f>IF(AND('Mapa final'!#REF!="Muy Alta",'Mapa final'!#REF!="Menor"),CONCATENATE("R2C",'Mapa final'!#REF!),"")</f>
        <v>#REF!</v>
      </c>
      <c r="S7" s="45" t="e">
        <f>IF(AND('Mapa final'!#REF!="Muy Alta",'Mapa final'!#REF!="Menor"),CONCATENATE("R2C",'Mapa final'!#REF!),"")</f>
        <v>#REF!</v>
      </c>
      <c r="T7" s="45" t="e">
        <f>IF(AND('Mapa final'!#REF!="Muy Alta",'Mapa final'!#REF!="Menor"),CONCATENATE("R2C",'Mapa final'!#REF!),"")</f>
        <v>#REF!</v>
      </c>
      <c r="U7" s="46" t="e">
        <f>IF(AND('Mapa final'!#REF!="Muy Alta",'Mapa final'!#REF!="Menor"),CONCATENATE("R2C",'Mapa final'!#REF!),"")</f>
        <v>#REF!</v>
      </c>
      <c r="V7" s="44" t="str">
        <f>IF(AND('Mapa final'!$AD$11="Muy Alta",'Mapa final'!$AF$11="Moderado"),CONCATENATE("R2C",'Mapa final'!$S$11),"")</f>
        <v/>
      </c>
      <c r="W7" s="45" t="str">
        <f>IF(AND('Mapa final'!$AD$12="Muy Alta",'Mapa final'!$AF$12="Moderado"),CONCATENATE("R2C",'Mapa final'!$S$12),"")</f>
        <v/>
      </c>
      <c r="X7" s="45" t="e">
        <f>IF(AND('Mapa final'!#REF!="Muy Alta",'Mapa final'!#REF!="Moderado"),CONCATENATE("R2C",'Mapa final'!#REF!),"")</f>
        <v>#REF!</v>
      </c>
      <c r="Y7" s="45" t="e">
        <f>IF(AND('Mapa final'!#REF!="Muy Alta",'Mapa final'!#REF!="Moderado"),CONCATENATE("R2C",'Mapa final'!#REF!),"")</f>
        <v>#REF!</v>
      </c>
      <c r="Z7" s="45" t="e">
        <f>IF(AND('Mapa final'!#REF!="Muy Alta",'Mapa final'!#REF!="Moderado"),CONCATENATE("R2C",'Mapa final'!#REF!),"")</f>
        <v>#REF!</v>
      </c>
      <c r="AA7" s="46" t="e">
        <f>IF(AND('Mapa final'!#REF!="Muy Alta",'Mapa final'!#REF!="Moderado"),CONCATENATE("R2C",'Mapa final'!#REF!),"")</f>
        <v>#REF!</v>
      </c>
      <c r="AB7" s="44" t="str">
        <f>IF(AND('Mapa final'!$AD$11="Muy Alta",'Mapa final'!$AF$11="Mayor"),CONCATENATE("R2C",'Mapa final'!$S$11),"")</f>
        <v/>
      </c>
      <c r="AC7" s="45" t="str">
        <f>IF(AND('Mapa final'!$AD$12="Muy Alta",'Mapa final'!$AF$12="Mayor"),CONCATENATE("R2C",'Mapa final'!$S$12),"")</f>
        <v/>
      </c>
      <c r="AD7" s="45" t="e">
        <f>IF(AND('Mapa final'!#REF!="Muy Alta",'Mapa final'!#REF!="Mayor"),CONCATENATE("R2C",'Mapa final'!#REF!),"")</f>
        <v>#REF!</v>
      </c>
      <c r="AE7" s="45" t="e">
        <f>IF(AND('Mapa final'!#REF!="Muy Alta",'Mapa final'!#REF!="Mayor"),CONCATENATE("R2C",'Mapa final'!#REF!),"")</f>
        <v>#REF!</v>
      </c>
      <c r="AF7" s="45" t="e">
        <f>IF(AND('Mapa final'!#REF!="Muy Alta",'Mapa final'!#REF!="Mayor"),CONCATENATE("R2C",'Mapa final'!#REF!),"")</f>
        <v>#REF!</v>
      </c>
      <c r="AG7" s="46" t="e">
        <f>IF(AND('Mapa final'!#REF!="Muy Alta",'Mapa final'!#REF!="Mayor"),CONCATENATE("R2C",'Mapa final'!#REF!),"")</f>
        <v>#REF!</v>
      </c>
      <c r="AH7" s="47" t="str">
        <f>IF(AND('Mapa final'!$AD$11="Muy Alta",'Mapa final'!$AF$11="Catastrófico"),CONCATENATE("R2C",'Mapa final'!$S$11),"")</f>
        <v/>
      </c>
      <c r="AI7" s="48" t="str">
        <f>IF(AND('Mapa final'!$AD$12="Muy Alta",'Mapa final'!$AF$12="Catastrófico"),CONCATENATE("R2C",'Mapa final'!$S$12),"")</f>
        <v/>
      </c>
      <c r="AJ7" s="48" t="e">
        <f>IF(AND('Mapa final'!#REF!="Muy Alta",'Mapa final'!#REF!="Catastrófico"),CONCATENATE("R2C",'Mapa final'!#REF!),"")</f>
        <v>#REF!</v>
      </c>
      <c r="AK7" s="48" t="e">
        <f>IF(AND('Mapa final'!#REF!="Muy Alta",'Mapa final'!#REF!="Catastrófico"),CONCATENATE("R2C",'Mapa final'!#REF!),"")</f>
        <v>#REF!</v>
      </c>
      <c r="AL7" s="48" t="e">
        <f>IF(AND('Mapa final'!#REF!="Muy Alta",'Mapa final'!#REF!="Catastrófico"),CONCATENATE("R2C",'Mapa final'!#REF!),"")</f>
        <v>#REF!</v>
      </c>
      <c r="AM7" s="49" t="e">
        <f>IF(AND('Mapa final'!#REF!="Muy Alta",'Mapa final'!#REF!="Catastrófico"),CONCATENATE("R2C",'Mapa final'!#REF!),"")</f>
        <v>#REF!</v>
      </c>
      <c r="AN7" s="76"/>
      <c r="AO7" s="343"/>
      <c r="AP7" s="344"/>
      <c r="AQ7" s="344"/>
      <c r="AR7" s="344"/>
      <c r="AS7" s="344"/>
      <c r="AT7" s="345"/>
      <c r="AU7" s="76"/>
      <c r="AV7" s="76"/>
      <c r="AW7" s="76"/>
      <c r="AX7" s="76"/>
      <c r="AY7" s="76"/>
      <c r="AZ7" s="76"/>
      <c r="BA7" s="76"/>
      <c r="BB7" s="76"/>
      <c r="BC7" s="76"/>
      <c r="BD7" s="76"/>
      <c r="BE7" s="76"/>
      <c r="BF7" s="76"/>
      <c r="BG7" s="76"/>
      <c r="BH7" s="76"/>
      <c r="BI7" s="76"/>
      <c r="BJ7" s="76"/>
      <c r="BK7" s="76"/>
      <c r="BL7" s="76"/>
      <c r="BM7" s="76"/>
      <c r="BN7" s="76"/>
      <c r="BO7" s="76"/>
      <c r="BP7" s="76"/>
      <c r="BQ7" s="76"/>
      <c r="BR7" s="76"/>
      <c r="BS7" s="76"/>
      <c r="BT7" s="76"/>
      <c r="BU7" s="76"/>
      <c r="BV7" s="76"/>
      <c r="BW7" s="76"/>
      <c r="BX7" s="76"/>
    </row>
    <row r="8" spans="1:91" ht="15" customHeight="1" x14ac:dyDescent="0.25">
      <c r="A8" s="76"/>
      <c r="B8" s="281"/>
      <c r="C8" s="281"/>
      <c r="D8" s="282"/>
      <c r="E8" s="322"/>
      <c r="F8" s="323"/>
      <c r="G8" s="323"/>
      <c r="H8" s="323"/>
      <c r="I8" s="324"/>
      <c r="J8" s="44" t="e">
        <f>IF(AND('Mapa final'!#REF!="Muy Alta",'Mapa final'!#REF!="Leve"),CONCATENATE("R3C",'Mapa final'!#REF!),"")</f>
        <v>#REF!</v>
      </c>
      <c r="K8" s="45" t="e">
        <f>IF(AND('Mapa final'!#REF!="Muy Alta",'Mapa final'!#REF!="Leve"),CONCATENATE("R3C",'Mapa final'!#REF!),"")</f>
        <v>#REF!</v>
      </c>
      <c r="L8" s="45" t="e">
        <f>IF(AND('Mapa final'!#REF!="Muy Alta",'Mapa final'!#REF!="Leve"),CONCATENATE("R3C",'Mapa final'!#REF!),"")</f>
        <v>#REF!</v>
      </c>
      <c r="M8" s="45" t="e">
        <f>IF(AND('Mapa final'!#REF!="Muy Alta",'Mapa final'!#REF!="Leve"),CONCATENATE("R3C",'Mapa final'!#REF!),"")</f>
        <v>#REF!</v>
      </c>
      <c r="N8" s="45" t="e">
        <f>IF(AND('Mapa final'!#REF!="Muy Alta",'Mapa final'!#REF!="Leve"),CONCATENATE("R3C",'Mapa final'!#REF!),"")</f>
        <v>#REF!</v>
      </c>
      <c r="O8" s="46" t="e">
        <f>IF(AND('Mapa final'!#REF!="Muy Alta",'Mapa final'!#REF!="Leve"),CONCATENATE("R3C",'Mapa final'!#REF!),"")</f>
        <v>#REF!</v>
      </c>
      <c r="P8" s="44" t="e">
        <f>IF(AND('Mapa final'!#REF!="Muy Alta",'Mapa final'!#REF!="Menor"),CONCATENATE("R3C",'Mapa final'!#REF!),"")</f>
        <v>#REF!</v>
      </c>
      <c r="Q8" s="45" t="e">
        <f>IF(AND('Mapa final'!#REF!="Muy Alta",'Mapa final'!#REF!="Menor"),CONCATENATE("R3C",'Mapa final'!#REF!),"")</f>
        <v>#REF!</v>
      </c>
      <c r="R8" s="45" t="e">
        <f>IF(AND('Mapa final'!#REF!="Muy Alta",'Mapa final'!#REF!="Menor"),CONCATENATE("R3C",'Mapa final'!#REF!),"")</f>
        <v>#REF!</v>
      </c>
      <c r="S8" s="45" t="e">
        <f>IF(AND('Mapa final'!#REF!="Muy Alta",'Mapa final'!#REF!="Menor"),CONCATENATE("R3C",'Mapa final'!#REF!),"")</f>
        <v>#REF!</v>
      </c>
      <c r="T8" s="45" t="e">
        <f>IF(AND('Mapa final'!#REF!="Muy Alta",'Mapa final'!#REF!="Menor"),CONCATENATE("R3C",'Mapa final'!#REF!),"")</f>
        <v>#REF!</v>
      </c>
      <c r="U8" s="46" t="e">
        <f>IF(AND('Mapa final'!#REF!="Muy Alta",'Mapa final'!#REF!="Menor"),CONCATENATE("R3C",'Mapa final'!#REF!),"")</f>
        <v>#REF!</v>
      </c>
      <c r="V8" s="44" t="e">
        <f>IF(AND('Mapa final'!#REF!="Muy Alta",'Mapa final'!#REF!="Moderado"),CONCATENATE("R3C",'Mapa final'!#REF!),"")</f>
        <v>#REF!</v>
      </c>
      <c r="W8" s="45" t="e">
        <f>IF(AND('Mapa final'!#REF!="Muy Alta",'Mapa final'!#REF!="Moderado"),CONCATENATE("R3C",'Mapa final'!#REF!),"")</f>
        <v>#REF!</v>
      </c>
      <c r="X8" s="45" t="e">
        <f>IF(AND('Mapa final'!#REF!="Muy Alta",'Mapa final'!#REF!="Moderado"),CONCATENATE("R3C",'Mapa final'!#REF!),"")</f>
        <v>#REF!</v>
      </c>
      <c r="Y8" s="45" t="e">
        <f>IF(AND('Mapa final'!#REF!="Muy Alta",'Mapa final'!#REF!="Moderado"),CONCATENATE("R3C",'Mapa final'!#REF!),"")</f>
        <v>#REF!</v>
      </c>
      <c r="Z8" s="45" t="e">
        <f>IF(AND('Mapa final'!#REF!="Muy Alta",'Mapa final'!#REF!="Moderado"),CONCATENATE("R3C",'Mapa final'!#REF!),"")</f>
        <v>#REF!</v>
      </c>
      <c r="AA8" s="46" t="e">
        <f>IF(AND('Mapa final'!#REF!="Muy Alta",'Mapa final'!#REF!="Moderado"),CONCATENATE("R3C",'Mapa final'!#REF!),"")</f>
        <v>#REF!</v>
      </c>
      <c r="AB8" s="44" t="e">
        <f>IF(AND('Mapa final'!#REF!="Muy Alta",'Mapa final'!#REF!="Mayor"),CONCATENATE("R3C",'Mapa final'!#REF!),"")</f>
        <v>#REF!</v>
      </c>
      <c r="AC8" s="45" t="e">
        <f>IF(AND('Mapa final'!#REF!="Muy Alta",'Mapa final'!#REF!="Mayor"),CONCATENATE("R3C",'Mapa final'!#REF!),"")</f>
        <v>#REF!</v>
      </c>
      <c r="AD8" s="45" t="e">
        <f>IF(AND('Mapa final'!#REF!="Muy Alta",'Mapa final'!#REF!="Mayor"),CONCATENATE("R3C",'Mapa final'!#REF!),"")</f>
        <v>#REF!</v>
      </c>
      <c r="AE8" s="45" t="e">
        <f>IF(AND('Mapa final'!#REF!="Muy Alta",'Mapa final'!#REF!="Mayor"),CONCATENATE("R3C",'Mapa final'!#REF!),"")</f>
        <v>#REF!</v>
      </c>
      <c r="AF8" s="45" t="e">
        <f>IF(AND('Mapa final'!#REF!="Muy Alta",'Mapa final'!#REF!="Mayor"),CONCATENATE("R3C",'Mapa final'!#REF!),"")</f>
        <v>#REF!</v>
      </c>
      <c r="AG8" s="46" t="e">
        <f>IF(AND('Mapa final'!#REF!="Muy Alta",'Mapa final'!#REF!="Mayor"),CONCATENATE("R3C",'Mapa final'!#REF!),"")</f>
        <v>#REF!</v>
      </c>
      <c r="AH8" s="47" t="e">
        <f>IF(AND('Mapa final'!#REF!="Muy Alta",'Mapa final'!#REF!="Catastrófico"),CONCATENATE("R3C",'Mapa final'!#REF!),"")</f>
        <v>#REF!</v>
      </c>
      <c r="AI8" s="48" t="e">
        <f>IF(AND('Mapa final'!#REF!="Muy Alta",'Mapa final'!#REF!="Catastrófico"),CONCATENATE("R3C",'Mapa final'!#REF!),"")</f>
        <v>#REF!</v>
      </c>
      <c r="AJ8" s="48" t="e">
        <f>IF(AND('Mapa final'!#REF!="Muy Alta",'Mapa final'!#REF!="Catastrófico"),CONCATENATE("R3C",'Mapa final'!#REF!),"")</f>
        <v>#REF!</v>
      </c>
      <c r="AK8" s="48" t="e">
        <f>IF(AND('Mapa final'!#REF!="Muy Alta",'Mapa final'!#REF!="Catastrófico"),CONCATENATE("R3C",'Mapa final'!#REF!),"")</f>
        <v>#REF!</v>
      </c>
      <c r="AL8" s="48" t="e">
        <f>IF(AND('Mapa final'!#REF!="Muy Alta",'Mapa final'!#REF!="Catastrófico"),CONCATENATE("R3C",'Mapa final'!#REF!),"")</f>
        <v>#REF!</v>
      </c>
      <c r="AM8" s="49" t="e">
        <f>IF(AND('Mapa final'!#REF!="Muy Alta",'Mapa final'!#REF!="Catastrófico"),CONCATENATE("R3C",'Mapa final'!#REF!),"")</f>
        <v>#REF!</v>
      </c>
      <c r="AN8" s="76"/>
      <c r="AO8" s="343"/>
      <c r="AP8" s="344"/>
      <c r="AQ8" s="344"/>
      <c r="AR8" s="344"/>
      <c r="AS8" s="344"/>
      <c r="AT8" s="345"/>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row>
    <row r="9" spans="1:91" ht="15" customHeight="1" x14ac:dyDescent="0.25">
      <c r="A9" s="76"/>
      <c r="B9" s="281"/>
      <c r="C9" s="281"/>
      <c r="D9" s="282"/>
      <c r="E9" s="322"/>
      <c r="F9" s="323"/>
      <c r="G9" s="323"/>
      <c r="H9" s="323"/>
      <c r="I9" s="324"/>
      <c r="J9" s="44" t="e">
        <f>IF(AND('Mapa final'!#REF!="Muy Alta",'Mapa final'!#REF!="Leve"),CONCATENATE("R4C",'Mapa final'!#REF!),"")</f>
        <v>#REF!</v>
      </c>
      <c r="K9" s="45" t="e">
        <f>IF(AND('Mapa final'!#REF!="Muy Alta",'Mapa final'!#REF!="Leve"),CONCATENATE("R4C",'Mapa final'!#REF!),"")</f>
        <v>#REF!</v>
      </c>
      <c r="L9" s="50" t="e">
        <f>IF(AND('Mapa final'!#REF!="Muy Alta",'Mapa final'!#REF!="Leve"),CONCATENATE("R4C",'Mapa final'!#REF!),"")</f>
        <v>#REF!</v>
      </c>
      <c r="M9" s="50" t="e">
        <f>IF(AND('Mapa final'!#REF!="Muy Alta",'Mapa final'!#REF!="Leve"),CONCATENATE("R4C",'Mapa final'!#REF!),"")</f>
        <v>#REF!</v>
      </c>
      <c r="N9" s="50" t="e">
        <f>IF(AND('Mapa final'!#REF!="Muy Alta",'Mapa final'!#REF!="Leve"),CONCATENATE("R4C",'Mapa final'!#REF!),"")</f>
        <v>#REF!</v>
      </c>
      <c r="O9" s="46" t="e">
        <f>IF(AND('Mapa final'!#REF!="Muy Alta",'Mapa final'!#REF!="Leve"),CONCATENATE("R4C",'Mapa final'!#REF!),"")</f>
        <v>#REF!</v>
      </c>
      <c r="P9" s="44" t="e">
        <f>IF(AND('Mapa final'!#REF!="Muy Alta",'Mapa final'!#REF!="Menor"),CONCATENATE("R4C",'Mapa final'!#REF!),"")</f>
        <v>#REF!</v>
      </c>
      <c r="Q9" s="45" t="e">
        <f>IF(AND('Mapa final'!#REF!="Muy Alta",'Mapa final'!#REF!="Menor"),CONCATENATE("R4C",'Mapa final'!#REF!),"")</f>
        <v>#REF!</v>
      </c>
      <c r="R9" s="50" t="e">
        <f>IF(AND('Mapa final'!#REF!="Muy Alta",'Mapa final'!#REF!="Menor"),CONCATENATE("R4C",'Mapa final'!#REF!),"")</f>
        <v>#REF!</v>
      </c>
      <c r="S9" s="50" t="e">
        <f>IF(AND('Mapa final'!#REF!="Muy Alta",'Mapa final'!#REF!="Menor"),CONCATENATE("R4C",'Mapa final'!#REF!),"")</f>
        <v>#REF!</v>
      </c>
      <c r="T9" s="50" t="e">
        <f>IF(AND('Mapa final'!#REF!="Muy Alta",'Mapa final'!#REF!="Menor"),CONCATENATE("R4C",'Mapa final'!#REF!),"")</f>
        <v>#REF!</v>
      </c>
      <c r="U9" s="46" t="e">
        <f>IF(AND('Mapa final'!#REF!="Muy Alta",'Mapa final'!#REF!="Menor"),CONCATENATE("R4C",'Mapa final'!#REF!),"")</f>
        <v>#REF!</v>
      </c>
      <c r="V9" s="44" t="e">
        <f>IF(AND('Mapa final'!#REF!="Muy Alta",'Mapa final'!#REF!="Moderado"),CONCATENATE("R4C",'Mapa final'!#REF!),"")</f>
        <v>#REF!</v>
      </c>
      <c r="W9" s="45" t="e">
        <f>IF(AND('Mapa final'!#REF!="Muy Alta",'Mapa final'!#REF!="Moderado"),CONCATENATE("R4C",'Mapa final'!#REF!),"")</f>
        <v>#REF!</v>
      </c>
      <c r="X9" s="50" t="e">
        <f>IF(AND('Mapa final'!#REF!="Muy Alta",'Mapa final'!#REF!="Moderado"),CONCATENATE("R4C",'Mapa final'!#REF!),"")</f>
        <v>#REF!</v>
      </c>
      <c r="Y9" s="50" t="e">
        <f>IF(AND('Mapa final'!#REF!="Muy Alta",'Mapa final'!#REF!="Moderado"),CONCATENATE("R4C",'Mapa final'!#REF!),"")</f>
        <v>#REF!</v>
      </c>
      <c r="Z9" s="50" t="e">
        <f>IF(AND('Mapa final'!#REF!="Muy Alta",'Mapa final'!#REF!="Moderado"),CONCATENATE("R4C",'Mapa final'!#REF!),"")</f>
        <v>#REF!</v>
      </c>
      <c r="AA9" s="46" t="e">
        <f>IF(AND('Mapa final'!#REF!="Muy Alta",'Mapa final'!#REF!="Moderado"),CONCATENATE("R4C",'Mapa final'!#REF!),"")</f>
        <v>#REF!</v>
      </c>
      <c r="AB9" s="44" t="e">
        <f>IF(AND('Mapa final'!#REF!="Muy Alta",'Mapa final'!#REF!="Mayor"),CONCATENATE("R4C",'Mapa final'!#REF!),"")</f>
        <v>#REF!</v>
      </c>
      <c r="AC9" s="45" t="e">
        <f>IF(AND('Mapa final'!#REF!="Muy Alta",'Mapa final'!#REF!="Mayor"),CONCATENATE("R4C",'Mapa final'!#REF!),"")</f>
        <v>#REF!</v>
      </c>
      <c r="AD9" s="50" t="e">
        <f>IF(AND('Mapa final'!#REF!="Muy Alta",'Mapa final'!#REF!="Mayor"),CONCATENATE("R4C",'Mapa final'!#REF!),"")</f>
        <v>#REF!</v>
      </c>
      <c r="AE9" s="50" t="e">
        <f>IF(AND('Mapa final'!#REF!="Muy Alta",'Mapa final'!#REF!="Mayor"),CONCATENATE("R4C",'Mapa final'!#REF!),"")</f>
        <v>#REF!</v>
      </c>
      <c r="AF9" s="50" t="e">
        <f>IF(AND('Mapa final'!#REF!="Muy Alta",'Mapa final'!#REF!="Mayor"),CONCATENATE("R4C",'Mapa final'!#REF!),"")</f>
        <v>#REF!</v>
      </c>
      <c r="AG9" s="46" t="e">
        <f>IF(AND('Mapa final'!#REF!="Muy Alta",'Mapa final'!#REF!="Mayor"),CONCATENATE("R4C",'Mapa final'!#REF!),"")</f>
        <v>#REF!</v>
      </c>
      <c r="AH9" s="47" t="e">
        <f>IF(AND('Mapa final'!#REF!="Muy Alta",'Mapa final'!#REF!="Catastrófico"),CONCATENATE("R4C",'Mapa final'!#REF!),"")</f>
        <v>#REF!</v>
      </c>
      <c r="AI9" s="48" t="e">
        <f>IF(AND('Mapa final'!#REF!="Muy Alta",'Mapa final'!#REF!="Catastrófico"),CONCATENATE("R4C",'Mapa final'!#REF!),"")</f>
        <v>#REF!</v>
      </c>
      <c r="AJ9" s="48" t="e">
        <f>IF(AND('Mapa final'!#REF!="Muy Alta",'Mapa final'!#REF!="Catastrófico"),CONCATENATE("R4C",'Mapa final'!#REF!),"")</f>
        <v>#REF!</v>
      </c>
      <c r="AK9" s="48" t="e">
        <f>IF(AND('Mapa final'!#REF!="Muy Alta",'Mapa final'!#REF!="Catastrófico"),CONCATENATE("R4C",'Mapa final'!#REF!),"")</f>
        <v>#REF!</v>
      </c>
      <c r="AL9" s="48" t="e">
        <f>IF(AND('Mapa final'!#REF!="Muy Alta",'Mapa final'!#REF!="Catastrófico"),CONCATENATE("R4C",'Mapa final'!#REF!),"")</f>
        <v>#REF!</v>
      </c>
      <c r="AM9" s="49" t="e">
        <f>IF(AND('Mapa final'!#REF!="Muy Alta",'Mapa final'!#REF!="Catastrófico"),CONCATENATE("R4C",'Mapa final'!#REF!),"")</f>
        <v>#REF!</v>
      </c>
      <c r="AN9" s="76"/>
      <c r="AO9" s="343"/>
      <c r="AP9" s="344"/>
      <c r="AQ9" s="344"/>
      <c r="AR9" s="344"/>
      <c r="AS9" s="344"/>
      <c r="AT9" s="345"/>
      <c r="AU9" s="76"/>
      <c r="AV9" s="76"/>
      <c r="AW9" s="76"/>
      <c r="AX9" s="76"/>
      <c r="AY9" s="76"/>
      <c r="AZ9" s="76"/>
      <c r="BA9" s="76"/>
      <c r="BB9" s="76"/>
      <c r="BC9" s="76"/>
      <c r="BD9" s="76"/>
      <c r="BE9" s="76"/>
      <c r="BF9" s="76"/>
      <c r="BG9" s="76"/>
      <c r="BH9" s="76"/>
      <c r="BI9" s="76"/>
      <c r="BJ9" s="76"/>
      <c r="BK9" s="76"/>
      <c r="BL9" s="76"/>
      <c r="BM9" s="76"/>
      <c r="BN9" s="76"/>
      <c r="BO9" s="76"/>
      <c r="BP9" s="76"/>
      <c r="BQ9" s="76"/>
      <c r="BR9" s="76"/>
      <c r="BS9" s="76"/>
      <c r="BT9" s="76"/>
      <c r="BU9" s="76"/>
      <c r="BV9" s="76"/>
      <c r="BW9" s="76"/>
      <c r="BX9" s="76"/>
    </row>
    <row r="10" spans="1:91" ht="15" customHeight="1" x14ac:dyDescent="0.25">
      <c r="A10" s="76"/>
      <c r="B10" s="281"/>
      <c r="C10" s="281"/>
      <c r="D10" s="282"/>
      <c r="E10" s="322"/>
      <c r="F10" s="323"/>
      <c r="G10" s="323"/>
      <c r="H10" s="323"/>
      <c r="I10" s="324"/>
      <c r="J10" s="44" t="e">
        <f>IF(AND('Mapa final'!#REF!="Muy Alta",'Mapa final'!#REF!="Leve"),CONCATENATE("R5C",'Mapa final'!#REF!),"")</f>
        <v>#REF!</v>
      </c>
      <c r="K10" s="45" t="e">
        <f>IF(AND('Mapa final'!#REF!="Muy Alta",'Mapa final'!#REF!="Leve"),CONCATENATE("R5C",'Mapa final'!#REF!),"")</f>
        <v>#REF!</v>
      </c>
      <c r="L10" s="50" t="e">
        <f>IF(AND('Mapa final'!#REF!="Muy Alta",'Mapa final'!#REF!="Leve"),CONCATENATE("R5C",'Mapa final'!#REF!),"")</f>
        <v>#REF!</v>
      </c>
      <c r="M10" s="50" t="e">
        <f>IF(AND('Mapa final'!#REF!="Muy Alta",'Mapa final'!#REF!="Leve"),CONCATENATE("R5C",'Mapa final'!#REF!),"")</f>
        <v>#REF!</v>
      </c>
      <c r="N10" s="50" t="e">
        <f>IF(AND('Mapa final'!#REF!="Muy Alta",'Mapa final'!#REF!="Leve"),CONCATENATE("R5C",'Mapa final'!#REF!),"")</f>
        <v>#REF!</v>
      </c>
      <c r="O10" s="46" t="e">
        <f>IF(AND('Mapa final'!#REF!="Muy Alta",'Mapa final'!#REF!="Leve"),CONCATENATE("R5C",'Mapa final'!#REF!),"")</f>
        <v>#REF!</v>
      </c>
      <c r="P10" s="44" t="e">
        <f>IF(AND('Mapa final'!#REF!="Muy Alta",'Mapa final'!#REF!="Menor"),CONCATENATE("R5C",'Mapa final'!#REF!),"")</f>
        <v>#REF!</v>
      </c>
      <c r="Q10" s="45" t="e">
        <f>IF(AND('Mapa final'!#REF!="Muy Alta",'Mapa final'!#REF!="Menor"),CONCATENATE("R5C",'Mapa final'!#REF!),"")</f>
        <v>#REF!</v>
      </c>
      <c r="R10" s="50" t="e">
        <f>IF(AND('Mapa final'!#REF!="Muy Alta",'Mapa final'!#REF!="Menor"),CONCATENATE("R5C",'Mapa final'!#REF!),"")</f>
        <v>#REF!</v>
      </c>
      <c r="S10" s="50" t="e">
        <f>IF(AND('Mapa final'!#REF!="Muy Alta",'Mapa final'!#REF!="Menor"),CONCATENATE("R5C",'Mapa final'!#REF!),"")</f>
        <v>#REF!</v>
      </c>
      <c r="T10" s="50" t="e">
        <f>IF(AND('Mapa final'!#REF!="Muy Alta",'Mapa final'!#REF!="Menor"),CONCATENATE("R5C",'Mapa final'!#REF!),"")</f>
        <v>#REF!</v>
      </c>
      <c r="U10" s="46" t="e">
        <f>IF(AND('Mapa final'!#REF!="Muy Alta",'Mapa final'!#REF!="Menor"),CONCATENATE("R5C",'Mapa final'!#REF!),"")</f>
        <v>#REF!</v>
      </c>
      <c r="V10" s="44" t="e">
        <f>IF(AND('Mapa final'!#REF!="Muy Alta",'Mapa final'!#REF!="Moderado"),CONCATENATE("R5C",'Mapa final'!#REF!),"")</f>
        <v>#REF!</v>
      </c>
      <c r="W10" s="45" t="e">
        <f>IF(AND('Mapa final'!#REF!="Muy Alta",'Mapa final'!#REF!="Moderado"),CONCATENATE("R5C",'Mapa final'!#REF!),"")</f>
        <v>#REF!</v>
      </c>
      <c r="X10" s="50" t="e">
        <f>IF(AND('Mapa final'!#REF!="Muy Alta",'Mapa final'!#REF!="Moderado"),CONCATENATE("R5C",'Mapa final'!#REF!),"")</f>
        <v>#REF!</v>
      </c>
      <c r="Y10" s="50" t="e">
        <f>IF(AND('Mapa final'!#REF!="Muy Alta",'Mapa final'!#REF!="Moderado"),CONCATENATE("R5C",'Mapa final'!#REF!),"")</f>
        <v>#REF!</v>
      </c>
      <c r="Z10" s="50" t="e">
        <f>IF(AND('Mapa final'!#REF!="Muy Alta",'Mapa final'!#REF!="Moderado"),CONCATENATE("R5C",'Mapa final'!#REF!),"")</f>
        <v>#REF!</v>
      </c>
      <c r="AA10" s="46" t="e">
        <f>IF(AND('Mapa final'!#REF!="Muy Alta",'Mapa final'!#REF!="Moderado"),CONCATENATE("R5C",'Mapa final'!#REF!),"")</f>
        <v>#REF!</v>
      </c>
      <c r="AB10" s="44" t="e">
        <f>IF(AND('Mapa final'!#REF!="Muy Alta",'Mapa final'!#REF!="Mayor"),CONCATENATE("R5C",'Mapa final'!#REF!),"")</f>
        <v>#REF!</v>
      </c>
      <c r="AC10" s="45" t="e">
        <f>IF(AND('Mapa final'!#REF!="Muy Alta",'Mapa final'!#REF!="Mayor"),CONCATENATE("R5C",'Mapa final'!#REF!),"")</f>
        <v>#REF!</v>
      </c>
      <c r="AD10" s="50" t="e">
        <f>IF(AND('Mapa final'!#REF!="Muy Alta",'Mapa final'!#REF!="Mayor"),CONCATENATE("R5C",'Mapa final'!#REF!),"")</f>
        <v>#REF!</v>
      </c>
      <c r="AE10" s="50" t="e">
        <f>IF(AND('Mapa final'!#REF!="Muy Alta",'Mapa final'!#REF!="Mayor"),CONCATENATE("R5C",'Mapa final'!#REF!),"")</f>
        <v>#REF!</v>
      </c>
      <c r="AF10" s="50" t="e">
        <f>IF(AND('Mapa final'!#REF!="Muy Alta",'Mapa final'!#REF!="Mayor"),CONCATENATE("R5C",'Mapa final'!#REF!),"")</f>
        <v>#REF!</v>
      </c>
      <c r="AG10" s="46" t="e">
        <f>IF(AND('Mapa final'!#REF!="Muy Alta",'Mapa final'!#REF!="Mayor"),CONCATENATE("R5C",'Mapa final'!#REF!),"")</f>
        <v>#REF!</v>
      </c>
      <c r="AH10" s="47" t="e">
        <f>IF(AND('Mapa final'!#REF!="Muy Alta",'Mapa final'!#REF!="Catastrófico"),CONCATENATE("R5C",'Mapa final'!#REF!),"")</f>
        <v>#REF!</v>
      </c>
      <c r="AI10" s="48" t="e">
        <f>IF(AND('Mapa final'!#REF!="Muy Alta",'Mapa final'!#REF!="Catastrófico"),CONCATENATE("R5C",'Mapa final'!#REF!),"")</f>
        <v>#REF!</v>
      </c>
      <c r="AJ10" s="48" t="e">
        <f>IF(AND('Mapa final'!#REF!="Muy Alta",'Mapa final'!#REF!="Catastrófico"),CONCATENATE("R5C",'Mapa final'!#REF!),"")</f>
        <v>#REF!</v>
      </c>
      <c r="AK10" s="48" t="e">
        <f>IF(AND('Mapa final'!#REF!="Muy Alta",'Mapa final'!#REF!="Catastrófico"),CONCATENATE("R5C",'Mapa final'!#REF!),"")</f>
        <v>#REF!</v>
      </c>
      <c r="AL10" s="48" t="e">
        <f>IF(AND('Mapa final'!#REF!="Muy Alta",'Mapa final'!#REF!="Catastrófico"),CONCATENATE("R5C",'Mapa final'!#REF!),"")</f>
        <v>#REF!</v>
      </c>
      <c r="AM10" s="49" t="e">
        <f>IF(AND('Mapa final'!#REF!="Muy Alta",'Mapa final'!#REF!="Catastrófico"),CONCATENATE("R5C",'Mapa final'!#REF!),"")</f>
        <v>#REF!</v>
      </c>
      <c r="AN10" s="76"/>
      <c r="AO10" s="343"/>
      <c r="AP10" s="344"/>
      <c r="AQ10" s="344"/>
      <c r="AR10" s="344"/>
      <c r="AS10" s="344"/>
      <c r="AT10" s="345"/>
      <c r="AU10" s="76"/>
      <c r="AV10" s="76"/>
      <c r="AW10" s="76"/>
      <c r="AX10" s="76"/>
      <c r="AY10" s="76"/>
      <c r="AZ10" s="76"/>
      <c r="BA10" s="76"/>
      <c r="BB10" s="76"/>
      <c r="BC10" s="76"/>
      <c r="BD10" s="76"/>
      <c r="BE10" s="76"/>
      <c r="BF10" s="76"/>
      <c r="BG10" s="76"/>
      <c r="BH10" s="76"/>
      <c r="BI10" s="76"/>
      <c r="BJ10" s="76"/>
      <c r="BK10" s="76"/>
      <c r="BL10" s="76"/>
      <c r="BM10" s="76"/>
      <c r="BN10" s="76"/>
      <c r="BO10" s="76"/>
      <c r="BP10" s="76"/>
      <c r="BQ10" s="76"/>
      <c r="BR10" s="76"/>
      <c r="BS10" s="76"/>
      <c r="BT10" s="76"/>
      <c r="BU10" s="76"/>
      <c r="BV10" s="76"/>
      <c r="BW10" s="76"/>
      <c r="BX10" s="76"/>
    </row>
    <row r="11" spans="1:91" ht="15" customHeight="1" x14ac:dyDescent="0.25">
      <c r="A11" s="76"/>
      <c r="B11" s="281"/>
      <c r="C11" s="281"/>
      <c r="D11" s="282"/>
      <c r="E11" s="322"/>
      <c r="F11" s="323"/>
      <c r="G11" s="323"/>
      <c r="H11" s="323"/>
      <c r="I11" s="324"/>
      <c r="J11" s="44" t="e">
        <f>IF(AND('Mapa final'!#REF!="Muy Alta",'Mapa final'!#REF!="Leve"),CONCATENATE("R6C",'Mapa final'!#REF!),"")</f>
        <v>#REF!</v>
      </c>
      <c r="K11" s="45" t="e">
        <f>IF(AND('Mapa final'!#REF!="Muy Alta",'Mapa final'!#REF!="Leve"),CONCATENATE("R6C",'Mapa final'!#REF!),"")</f>
        <v>#REF!</v>
      </c>
      <c r="L11" s="50" t="e">
        <f>IF(AND('Mapa final'!#REF!="Muy Alta",'Mapa final'!#REF!="Leve"),CONCATENATE("R6C",'Mapa final'!#REF!),"")</f>
        <v>#REF!</v>
      </c>
      <c r="M11" s="50" t="e">
        <f>IF(AND('Mapa final'!#REF!="Muy Alta",'Mapa final'!#REF!="Leve"),CONCATENATE("R6C",'Mapa final'!#REF!),"")</f>
        <v>#REF!</v>
      </c>
      <c r="N11" s="50" t="e">
        <f>IF(AND('Mapa final'!#REF!="Muy Alta",'Mapa final'!#REF!="Leve"),CONCATENATE("R6C",'Mapa final'!#REF!),"")</f>
        <v>#REF!</v>
      </c>
      <c r="O11" s="46" t="e">
        <f>IF(AND('Mapa final'!#REF!="Muy Alta",'Mapa final'!#REF!="Leve"),CONCATENATE("R6C",'Mapa final'!#REF!),"")</f>
        <v>#REF!</v>
      </c>
      <c r="P11" s="44" t="e">
        <f>IF(AND('Mapa final'!#REF!="Muy Alta",'Mapa final'!#REF!="Menor"),CONCATENATE("R6C",'Mapa final'!#REF!),"")</f>
        <v>#REF!</v>
      </c>
      <c r="Q11" s="45" t="e">
        <f>IF(AND('Mapa final'!#REF!="Muy Alta",'Mapa final'!#REF!="Menor"),CONCATENATE("R6C",'Mapa final'!#REF!),"")</f>
        <v>#REF!</v>
      </c>
      <c r="R11" s="50" t="e">
        <f>IF(AND('Mapa final'!#REF!="Muy Alta",'Mapa final'!#REF!="Menor"),CONCATENATE("R6C",'Mapa final'!#REF!),"")</f>
        <v>#REF!</v>
      </c>
      <c r="S11" s="50" t="e">
        <f>IF(AND('Mapa final'!#REF!="Muy Alta",'Mapa final'!#REF!="Menor"),CONCATENATE("R6C",'Mapa final'!#REF!),"")</f>
        <v>#REF!</v>
      </c>
      <c r="T11" s="50" t="e">
        <f>IF(AND('Mapa final'!#REF!="Muy Alta",'Mapa final'!#REF!="Menor"),CONCATENATE("R6C",'Mapa final'!#REF!),"")</f>
        <v>#REF!</v>
      </c>
      <c r="U11" s="46" t="e">
        <f>IF(AND('Mapa final'!#REF!="Muy Alta",'Mapa final'!#REF!="Menor"),CONCATENATE("R6C",'Mapa final'!#REF!),"")</f>
        <v>#REF!</v>
      </c>
      <c r="V11" s="44" t="e">
        <f>IF(AND('Mapa final'!#REF!="Muy Alta",'Mapa final'!#REF!="Moderado"),CONCATENATE("R6C",'Mapa final'!#REF!),"")</f>
        <v>#REF!</v>
      </c>
      <c r="W11" s="45" t="e">
        <f>IF(AND('Mapa final'!#REF!="Muy Alta",'Mapa final'!#REF!="Moderado"),CONCATENATE("R6C",'Mapa final'!#REF!),"")</f>
        <v>#REF!</v>
      </c>
      <c r="X11" s="50" t="e">
        <f>IF(AND('Mapa final'!#REF!="Muy Alta",'Mapa final'!#REF!="Moderado"),CONCATENATE("R6C",'Mapa final'!#REF!),"")</f>
        <v>#REF!</v>
      </c>
      <c r="Y11" s="50" t="e">
        <f>IF(AND('Mapa final'!#REF!="Muy Alta",'Mapa final'!#REF!="Moderado"),CONCATENATE("R6C",'Mapa final'!#REF!),"")</f>
        <v>#REF!</v>
      </c>
      <c r="Z11" s="50" t="e">
        <f>IF(AND('Mapa final'!#REF!="Muy Alta",'Mapa final'!#REF!="Moderado"),CONCATENATE("R6C",'Mapa final'!#REF!),"")</f>
        <v>#REF!</v>
      </c>
      <c r="AA11" s="46" t="e">
        <f>IF(AND('Mapa final'!#REF!="Muy Alta",'Mapa final'!#REF!="Moderado"),CONCATENATE("R6C",'Mapa final'!#REF!),"")</f>
        <v>#REF!</v>
      </c>
      <c r="AB11" s="44" t="e">
        <f>IF(AND('Mapa final'!#REF!="Muy Alta",'Mapa final'!#REF!="Mayor"),CONCATENATE("R6C",'Mapa final'!#REF!),"")</f>
        <v>#REF!</v>
      </c>
      <c r="AC11" s="45" t="e">
        <f>IF(AND('Mapa final'!#REF!="Muy Alta",'Mapa final'!#REF!="Mayor"),CONCATENATE("R6C",'Mapa final'!#REF!),"")</f>
        <v>#REF!</v>
      </c>
      <c r="AD11" s="50" t="e">
        <f>IF(AND('Mapa final'!#REF!="Muy Alta",'Mapa final'!#REF!="Mayor"),CONCATENATE("R6C",'Mapa final'!#REF!),"")</f>
        <v>#REF!</v>
      </c>
      <c r="AE11" s="50" t="e">
        <f>IF(AND('Mapa final'!#REF!="Muy Alta",'Mapa final'!#REF!="Mayor"),CONCATENATE("R6C",'Mapa final'!#REF!),"")</f>
        <v>#REF!</v>
      </c>
      <c r="AF11" s="50" t="e">
        <f>IF(AND('Mapa final'!#REF!="Muy Alta",'Mapa final'!#REF!="Mayor"),CONCATENATE("R6C",'Mapa final'!#REF!),"")</f>
        <v>#REF!</v>
      </c>
      <c r="AG11" s="46" t="e">
        <f>IF(AND('Mapa final'!#REF!="Muy Alta",'Mapa final'!#REF!="Mayor"),CONCATENATE("R6C",'Mapa final'!#REF!),"")</f>
        <v>#REF!</v>
      </c>
      <c r="AH11" s="47" t="e">
        <f>IF(AND('Mapa final'!#REF!="Muy Alta",'Mapa final'!#REF!="Catastrófico"),CONCATENATE("R6C",'Mapa final'!#REF!),"")</f>
        <v>#REF!</v>
      </c>
      <c r="AI11" s="48" t="e">
        <f>IF(AND('Mapa final'!#REF!="Muy Alta",'Mapa final'!#REF!="Catastrófico"),CONCATENATE("R6C",'Mapa final'!#REF!),"")</f>
        <v>#REF!</v>
      </c>
      <c r="AJ11" s="48" t="e">
        <f>IF(AND('Mapa final'!#REF!="Muy Alta",'Mapa final'!#REF!="Catastrófico"),CONCATENATE("R6C",'Mapa final'!#REF!),"")</f>
        <v>#REF!</v>
      </c>
      <c r="AK11" s="48" t="e">
        <f>IF(AND('Mapa final'!#REF!="Muy Alta",'Mapa final'!#REF!="Catastrófico"),CONCATENATE("R6C",'Mapa final'!#REF!),"")</f>
        <v>#REF!</v>
      </c>
      <c r="AL11" s="48" t="e">
        <f>IF(AND('Mapa final'!#REF!="Muy Alta",'Mapa final'!#REF!="Catastrófico"),CONCATENATE("R6C",'Mapa final'!#REF!),"")</f>
        <v>#REF!</v>
      </c>
      <c r="AM11" s="49" t="e">
        <f>IF(AND('Mapa final'!#REF!="Muy Alta",'Mapa final'!#REF!="Catastrófico"),CONCATENATE("R6C",'Mapa final'!#REF!),"")</f>
        <v>#REF!</v>
      </c>
      <c r="AN11" s="76"/>
      <c r="AO11" s="343"/>
      <c r="AP11" s="344"/>
      <c r="AQ11" s="344"/>
      <c r="AR11" s="344"/>
      <c r="AS11" s="344"/>
      <c r="AT11" s="345"/>
      <c r="AU11" s="76"/>
      <c r="AV11" s="76"/>
      <c r="AW11" s="76"/>
      <c r="AX11" s="76"/>
      <c r="AY11" s="76"/>
      <c r="AZ11" s="76"/>
      <c r="BA11" s="76"/>
      <c r="BB11" s="76"/>
      <c r="BC11" s="76"/>
      <c r="BD11" s="76"/>
      <c r="BE11" s="76"/>
      <c r="BF11" s="76"/>
      <c r="BG11" s="76"/>
      <c r="BH11" s="76"/>
      <c r="BI11" s="76"/>
      <c r="BJ11" s="76"/>
      <c r="BK11" s="76"/>
      <c r="BL11" s="76"/>
      <c r="BM11" s="76"/>
      <c r="BN11" s="76"/>
      <c r="BO11" s="76"/>
      <c r="BP11" s="76"/>
      <c r="BQ11" s="76"/>
      <c r="BR11" s="76"/>
      <c r="BS11" s="76"/>
      <c r="BT11" s="76"/>
      <c r="BU11" s="76"/>
      <c r="BV11" s="76"/>
      <c r="BW11" s="76"/>
      <c r="BX11" s="76"/>
    </row>
    <row r="12" spans="1:91" ht="15" customHeight="1" x14ac:dyDescent="0.25">
      <c r="A12" s="76"/>
      <c r="B12" s="281"/>
      <c r="C12" s="281"/>
      <c r="D12" s="282"/>
      <c r="E12" s="322"/>
      <c r="F12" s="323"/>
      <c r="G12" s="323"/>
      <c r="H12" s="323"/>
      <c r="I12" s="324"/>
      <c r="J12" s="44" t="e">
        <f>IF(AND('Mapa final'!#REF!="Muy Alta",'Mapa final'!#REF!="Leve"),CONCATENATE("R7C",'Mapa final'!#REF!),"")</f>
        <v>#REF!</v>
      </c>
      <c r="K12" s="45" t="e">
        <f>IF(AND('Mapa final'!#REF!="Muy Alta",'Mapa final'!#REF!="Leve"),CONCATENATE("R7C",'Mapa final'!#REF!),"")</f>
        <v>#REF!</v>
      </c>
      <c r="L12" s="50" t="e">
        <f>IF(AND('Mapa final'!#REF!="Muy Alta",'Mapa final'!#REF!="Leve"),CONCATENATE("R7C",'Mapa final'!#REF!),"")</f>
        <v>#REF!</v>
      </c>
      <c r="M12" s="50" t="e">
        <f>IF(AND('Mapa final'!#REF!="Muy Alta",'Mapa final'!#REF!="Leve"),CONCATENATE("R7C",'Mapa final'!#REF!),"")</f>
        <v>#REF!</v>
      </c>
      <c r="N12" s="50" t="e">
        <f>IF(AND('Mapa final'!#REF!="Muy Alta",'Mapa final'!#REF!="Leve"),CONCATENATE("R7C",'Mapa final'!#REF!),"")</f>
        <v>#REF!</v>
      </c>
      <c r="O12" s="46" t="e">
        <f>IF(AND('Mapa final'!#REF!="Muy Alta",'Mapa final'!#REF!="Leve"),CONCATENATE("R7C",'Mapa final'!#REF!),"")</f>
        <v>#REF!</v>
      </c>
      <c r="P12" s="44" t="e">
        <f>IF(AND('Mapa final'!#REF!="Muy Alta",'Mapa final'!#REF!="Menor"),CONCATENATE("R7C",'Mapa final'!#REF!),"")</f>
        <v>#REF!</v>
      </c>
      <c r="Q12" s="45" t="e">
        <f>IF(AND('Mapa final'!#REF!="Muy Alta",'Mapa final'!#REF!="Menor"),CONCATENATE("R7C",'Mapa final'!#REF!),"")</f>
        <v>#REF!</v>
      </c>
      <c r="R12" s="50" t="e">
        <f>IF(AND('Mapa final'!#REF!="Muy Alta",'Mapa final'!#REF!="Menor"),CONCATENATE("R7C",'Mapa final'!#REF!),"")</f>
        <v>#REF!</v>
      </c>
      <c r="S12" s="50" t="e">
        <f>IF(AND('Mapa final'!#REF!="Muy Alta",'Mapa final'!#REF!="Menor"),CONCATENATE("R7C",'Mapa final'!#REF!),"")</f>
        <v>#REF!</v>
      </c>
      <c r="T12" s="50" t="e">
        <f>IF(AND('Mapa final'!#REF!="Muy Alta",'Mapa final'!#REF!="Menor"),CONCATENATE("R7C",'Mapa final'!#REF!),"")</f>
        <v>#REF!</v>
      </c>
      <c r="U12" s="46" t="e">
        <f>IF(AND('Mapa final'!#REF!="Muy Alta",'Mapa final'!#REF!="Menor"),CONCATENATE("R7C",'Mapa final'!#REF!),"")</f>
        <v>#REF!</v>
      </c>
      <c r="V12" s="44" t="e">
        <f>IF(AND('Mapa final'!#REF!="Muy Alta",'Mapa final'!#REF!="Moderado"),CONCATENATE("R7C",'Mapa final'!#REF!),"")</f>
        <v>#REF!</v>
      </c>
      <c r="W12" s="45" t="e">
        <f>IF(AND('Mapa final'!#REF!="Muy Alta",'Mapa final'!#REF!="Moderado"),CONCATENATE("R7C",'Mapa final'!#REF!),"")</f>
        <v>#REF!</v>
      </c>
      <c r="X12" s="50" t="e">
        <f>IF(AND('Mapa final'!#REF!="Muy Alta",'Mapa final'!#REF!="Moderado"),CONCATENATE("R7C",'Mapa final'!#REF!),"")</f>
        <v>#REF!</v>
      </c>
      <c r="Y12" s="50" t="e">
        <f>IF(AND('Mapa final'!#REF!="Muy Alta",'Mapa final'!#REF!="Moderado"),CONCATENATE("R7C",'Mapa final'!#REF!),"")</f>
        <v>#REF!</v>
      </c>
      <c r="Z12" s="50" t="e">
        <f>IF(AND('Mapa final'!#REF!="Muy Alta",'Mapa final'!#REF!="Moderado"),CONCATENATE("R7C",'Mapa final'!#REF!),"")</f>
        <v>#REF!</v>
      </c>
      <c r="AA12" s="46" t="e">
        <f>IF(AND('Mapa final'!#REF!="Muy Alta",'Mapa final'!#REF!="Moderado"),CONCATENATE("R7C",'Mapa final'!#REF!),"")</f>
        <v>#REF!</v>
      </c>
      <c r="AB12" s="44" t="e">
        <f>IF(AND('Mapa final'!#REF!="Muy Alta",'Mapa final'!#REF!="Mayor"),CONCATENATE("R7C",'Mapa final'!#REF!),"")</f>
        <v>#REF!</v>
      </c>
      <c r="AC12" s="45" t="e">
        <f>IF(AND('Mapa final'!#REF!="Muy Alta",'Mapa final'!#REF!="Mayor"),CONCATENATE("R7C",'Mapa final'!#REF!),"")</f>
        <v>#REF!</v>
      </c>
      <c r="AD12" s="50" t="e">
        <f>IF(AND('Mapa final'!#REF!="Muy Alta",'Mapa final'!#REF!="Mayor"),CONCATENATE("R7C",'Mapa final'!#REF!),"")</f>
        <v>#REF!</v>
      </c>
      <c r="AE12" s="50" t="e">
        <f>IF(AND('Mapa final'!#REF!="Muy Alta",'Mapa final'!#REF!="Mayor"),CONCATENATE("R7C",'Mapa final'!#REF!),"")</f>
        <v>#REF!</v>
      </c>
      <c r="AF12" s="50" t="e">
        <f>IF(AND('Mapa final'!#REF!="Muy Alta",'Mapa final'!#REF!="Mayor"),CONCATENATE("R7C",'Mapa final'!#REF!),"")</f>
        <v>#REF!</v>
      </c>
      <c r="AG12" s="46" t="e">
        <f>IF(AND('Mapa final'!#REF!="Muy Alta",'Mapa final'!#REF!="Mayor"),CONCATENATE("R7C",'Mapa final'!#REF!),"")</f>
        <v>#REF!</v>
      </c>
      <c r="AH12" s="47" t="e">
        <f>IF(AND('Mapa final'!#REF!="Muy Alta",'Mapa final'!#REF!="Catastrófico"),CONCATENATE("R7C",'Mapa final'!#REF!),"")</f>
        <v>#REF!</v>
      </c>
      <c r="AI12" s="48" t="e">
        <f>IF(AND('Mapa final'!#REF!="Muy Alta",'Mapa final'!#REF!="Catastrófico"),CONCATENATE("R7C",'Mapa final'!#REF!),"")</f>
        <v>#REF!</v>
      </c>
      <c r="AJ12" s="48" t="e">
        <f>IF(AND('Mapa final'!#REF!="Muy Alta",'Mapa final'!#REF!="Catastrófico"),CONCATENATE("R7C",'Mapa final'!#REF!),"")</f>
        <v>#REF!</v>
      </c>
      <c r="AK12" s="48" t="e">
        <f>IF(AND('Mapa final'!#REF!="Muy Alta",'Mapa final'!#REF!="Catastrófico"),CONCATENATE("R7C",'Mapa final'!#REF!),"")</f>
        <v>#REF!</v>
      </c>
      <c r="AL12" s="48" t="e">
        <f>IF(AND('Mapa final'!#REF!="Muy Alta",'Mapa final'!#REF!="Catastrófico"),CONCATENATE("R7C",'Mapa final'!#REF!),"")</f>
        <v>#REF!</v>
      </c>
      <c r="AM12" s="49" t="e">
        <f>IF(AND('Mapa final'!#REF!="Muy Alta",'Mapa final'!#REF!="Catastrófico"),CONCATENATE("R7C",'Mapa final'!#REF!),"")</f>
        <v>#REF!</v>
      </c>
      <c r="AN12" s="76"/>
      <c r="AO12" s="343"/>
      <c r="AP12" s="344"/>
      <c r="AQ12" s="344"/>
      <c r="AR12" s="344"/>
      <c r="AS12" s="344"/>
      <c r="AT12" s="345"/>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row>
    <row r="13" spans="1:91" ht="15" customHeight="1" x14ac:dyDescent="0.25">
      <c r="A13" s="76"/>
      <c r="B13" s="281"/>
      <c r="C13" s="281"/>
      <c r="D13" s="282"/>
      <c r="E13" s="322"/>
      <c r="F13" s="323"/>
      <c r="G13" s="323"/>
      <c r="H13" s="323"/>
      <c r="I13" s="324"/>
      <c r="J13" s="44" t="e">
        <f>IF(AND('Mapa final'!#REF!="Muy Alta",'Mapa final'!#REF!="Leve"),CONCATENATE("R8C",'Mapa final'!#REF!),"")</f>
        <v>#REF!</v>
      </c>
      <c r="K13" s="45" t="e">
        <f>IF(AND('Mapa final'!#REF!="Muy Alta",'Mapa final'!#REF!="Leve"),CONCATENATE("R8C",'Mapa final'!#REF!),"")</f>
        <v>#REF!</v>
      </c>
      <c r="L13" s="50" t="e">
        <f>IF(AND('Mapa final'!#REF!="Muy Alta",'Mapa final'!#REF!="Leve"),CONCATENATE("R8C",'Mapa final'!#REF!),"")</f>
        <v>#REF!</v>
      </c>
      <c r="M13" s="50" t="e">
        <f>IF(AND('Mapa final'!#REF!="Muy Alta",'Mapa final'!#REF!="Leve"),CONCATENATE("R8C",'Mapa final'!#REF!),"")</f>
        <v>#REF!</v>
      </c>
      <c r="N13" s="50" t="e">
        <f>IF(AND('Mapa final'!#REF!="Muy Alta",'Mapa final'!#REF!="Leve"),CONCATENATE("R8C",'Mapa final'!#REF!),"")</f>
        <v>#REF!</v>
      </c>
      <c r="O13" s="46" t="e">
        <f>IF(AND('Mapa final'!#REF!="Muy Alta",'Mapa final'!#REF!="Leve"),CONCATENATE("R8C",'Mapa final'!#REF!),"")</f>
        <v>#REF!</v>
      </c>
      <c r="P13" s="44" t="e">
        <f>IF(AND('Mapa final'!#REF!="Muy Alta",'Mapa final'!#REF!="Menor"),CONCATENATE("R8C",'Mapa final'!#REF!),"")</f>
        <v>#REF!</v>
      </c>
      <c r="Q13" s="45" t="e">
        <f>IF(AND('Mapa final'!#REF!="Muy Alta",'Mapa final'!#REF!="Menor"),CONCATENATE("R8C",'Mapa final'!#REF!),"")</f>
        <v>#REF!</v>
      </c>
      <c r="R13" s="50" t="e">
        <f>IF(AND('Mapa final'!#REF!="Muy Alta",'Mapa final'!#REF!="Menor"),CONCATENATE("R8C",'Mapa final'!#REF!),"")</f>
        <v>#REF!</v>
      </c>
      <c r="S13" s="50" t="e">
        <f>IF(AND('Mapa final'!#REF!="Muy Alta",'Mapa final'!#REF!="Menor"),CONCATENATE("R8C",'Mapa final'!#REF!),"")</f>
        <v>#REF!</v>
      </c>
      <c r="T13" s="50" t="e">
        <f>IF(AND('Mapa final'!#REF!="Muy Alta",'Mapa final'!#REF!="Menor"),CONCATENATE("R8C",'Mapa final'!#REF!),"")</f>
        <v>#REF!</v>
      </c>
      <c r="U13" s="46" t="e">
        <f>IF(AND('Mapa final'!#REF!="Muy Alta",'Mapa final'!#REF!="Menor"),CONCATENATE("R8C",'Mapa final'!#REF!),"")</f>
        <v>#REF!</v>
      </c>
      <c r="V13" s="44" t="e">
        <f>IF(AND('Mapa final'!#REF!="Muy Alta",'Mapa final'!#REF!="Moderado"),CONCATENATE("R8C",'Mapa final'!#REF!),"")</f>
        <v>#REF!</v>
      </c>
      <c r="W13" s="45" t="e">
        <f>IF(AND('Mapa final'!#REF!="Muy Alta",'Mapa final'!#REF!="Moderado"),CONCATENATE("R8C",'Mapa final'!#REF!),"")</f>
        <v>#REF!</v>
      </c>
      <c r="X13" s="50" t="e">
        <f>IF(AND('Mapa final'!#REF!="Muy Alta",'Mapa final'!#REF!="Moderado"),CONCATENATE("R8C",'Mapa final'!#REF!),"")</f>
        <v>#REF!</v>
      </c>
      <c r="Y13" s="50" t="e">
        <f>IF(AND('Mapa final'!#REF!="Muy Alta",'Mapa final'!#REF!="Moderado"),CONCATENATE("R8C",'Mapa final'!#REF!),"")</f>
        <v>#REF!</v>
      </c>
      <c r="Z13" s="50" t="e">
        <f>IF(AND('Mapa final'!#REF!="Muy Alta",'Mapa final'!#REF!="Moderado"),CONCATENATE("R8C",'Mapa final'!#REF!),"")</f>
        <v>#REF!</v>
      </c>
      <c r="AA13" s="46" t="e">
        <f>IF(AND('Mapa final'!#REF!="Muy Alta",'Mapa final'!#REF!="Moderado"),CONCATENATE("R8C",'Mapa final'!#REF!),"")</f>
        <v>#REF!</v>
      </c>
      <c r="AB13" s="44" t="e">
        <f>IF(AND('Mapa final'!#REF!="Muy Alta",'Mapa final'!#REF!="Mayor"),CONCATENATE("R8C",'Mapa final'!#REF!),"")</f>
        <v>#REF!</v>
      </c>
      <c r="AC13" s="45" t="e">
        <f>IF(AND('Mapa final'!#REF!="Muy Alta",'Mapa final'!#REF!="Mayor"),CONCATENATE("R8C",'Mapa final'!#REF!),"")</f>
        <v>#REF!</v>
      </c>
      <c r="AD13" s="50" t="e">
        <f>IF(AND('Mapa final'!#REF!="Muy Alta",'Mapa final'!#REF!="Mayor"),CONCATENATE("R8C",'Mapa final'!#REF!),"")</f>
        <v>#REF!</v>
      </c>
      <c r="AE13" s="50" t="e">
        <f>IF(AND('Mapa final'!#REF!="Muy Alta",'Mapa final'!#REF!="Mayor"),CONCATENATE("R8C",'Mapa final'!#REF!),"")</f>
        <v>#REF!</v>
      </c>
      <c r="AF13" s="50" t="e">
        <f>IF(AND('Mapa final'!#REF!="Muy Alta",'Mapa final'!#REF!="Mayor"),CONCATENATE("R8C",'Mapa final'!#REF!),"")</f>
        <v>#REF!</v>
      </c>
      <c r="AG13" s="46" t="e">
        <f>IF(AND('Mapa final'!#REF!="Muy Alta",'Mapa final'!#REF!="Mayor"),CONCATENATE("R8C",'Mapa final'!#REF!),"")</f>
        <v>#REF!</v>
      </c>
      <c r="AH13" s="47" t="e">
        <f>IF(AND('Mapa final'!#REF!="Muy Alta",'Mapa final'!#REF!="Catastrófico"),CONCATENATE("R8C",'Mapa final'!#REF!),"")</f>
        <v>#REF!</v>
      </c>
      <c r="AI13" s="48" t="e">
        <f>IF(AND('Mapa final'!#REF!="Muy Alta",'Mapa final'!#REF!="Catastrófico"),CONCATENATE("R8C",'Mapa final'!#REF!),"")</f>
        <v>#REF!</v>
      </c>
      <c r="AJ13" s="48" t="e">
        <f>IF(AND('Mapa final'!#REF!="Muy Alta",'Mapa final'!#REF!="Catastrófico"),CONCATENATE("R8C",'Mapa final'!#REF!),"")</f>
        <v>#REF!</v>
      </c>
      <c r="AK13" s="48" t="e">
        <f>IF(AND('Mapa final'!#REF!="Muy Alta",'Mapa final'!#REF!="Catastrófico"),CONCATENATE("R8C",'Mapa final'!#REF!),"")</f>
        <v>#REF!</v>
      </c>
      <c r="AL13" s="48" t="e">
        <f>IF(AND('Mapa final'!#REF!="Muy Alta",'Mapa final'!#REF!="Catastrófico"),CONCATENATE("R8C",'Mapa final'!#REF!),"")</f>
        <v>#REF!</v>
      </c>
      <c r="AM13" s="49" t="e">
        <f>IF(AND('Mapa final'!#REF!="Muy Alta",'Mapa final'!#REF!="Catastrófico"),CONCATENATE("R8C",'Mapa final'!#REF!),"")</f>
        <v>#REF!</v>
      </c>
      <c r="AN13" s="76"/>
      <c r="AO13" s="343"/>
      <c r="AP13" s="344"/>
      <c r="AQ13" s="344"/>
      <c r="AR13" s="344"/>
      <c r="AS13" s="344"/>
      <c r="AT13" s="345"/>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row>
    <row r="14" spans="1:91" ht="15" customHeight="1" x14ac:dyDescent="0.25">
      <c r="A14" s="76"/>
      <c r="B14" s="281"/>
      <c r="C14" s="281"/>
      <c r="D14" s="282"/>
      <c r="E14" s="322"/>
      <c r="F14" s="323"/>
      <c r="G14" s="323"/>
      <c r="H14" s="323"/>
      <c r="I14" s="324"/>
      <c r="J14" s="44" t="e">
        <f>IF(AND('Mapa final'!#REF!="Muy Alta",'Mapa final'!#REF!="Leve"),CONCATENATE("R9C",'Mapa final'!#REF!),"")</f>
        <v>#REF!</v>
      </c>
      <c r="K14" s="45" t="e">
        <f>IF(AND('Mapa final'!#REF!="Muy Alta",'Mapa final'!#REF!="Leve"),CONCATENATE("R9C",'Mapa final'!#REF!),"")</f>
        <v>#REF!</v>
      </c>
      <c r="L14" s="50" t="e">
        <f>IF(AND('Mapa final'!#REF!="Muy Alta",'Mapa final'!#REF!="Leve"),CONCATENATE("R9C",'Mapa final'!#REF!),"")</f>
        <v>#REF!</v>
      </c>
      <c r="M14" s="50" t="e">
        <f>IF(AND('Mapa final'!#REF!="Muy Alta",'Mapa final'!#REF!="Leve"),CONCATENATE("R9C",'Mapa final'!#REF!),"")</f>
        <v>#REF!</v>
      </c>
      <c r="N14" s="50" t="e">
        <f>IF(AND('Mapa final'!#REF!="Muy Alta",'Mapa final'!#REF!="Leve"),CONCATENATE("R9C",'Mapa final'!#REF!),"")</f>
        <v>#REF!</v>
      </c>
      <c r="O14" s="46" t="e">
        <f>IF(AND('Mapa final'!#REF!="Muy Alta",'Mapa final'!#REF!="Leve"),CONCATENATE("R9C",'Mapa final'!#REF!),"")</f>
        <v>#REF!</v>
      </c>
      <c r="P14" s="44" t="e">
        <f>IF(AND('Mapa final'!#REF!="Muy Alta",'Mapa final'!#REF!="Menor"),CONCATENATE("R9C",'Mapa final'!#REF!),"")</f>
        <v>#REF!</v>
      </c>
      <c r="Q14" s="45" t="e">
        <f>IF(AND('Mapa final'!#REF!="Muy Alta",'Mapa final'!#REF!="Menor"),CONCATENATE("R9C",'Mapa final'!#REF!),"")</f>
        <v>#REF!</v>
      </c>
      <c r="R14" s="50" t="e">
        <f>IF(AND('Mapa final'!#REF!="Muy Alta",'Mapa final'!#REF!="Menor"),CONCATENATE("R9C",'Mapa final'!#REF!),"")</f>
        <v>#REF!</v>
      </c>
      <c r="S14" s="50" t="e">
        <f>IF(AND('Mapa final'!#REF!="Muy Alta",'Mapa final'!#REF!="Menor"),CONCATENATE("R9C",'Mapa final'!#REF!),"")</f>
        <v>#REF!</v>
      </c>
      <c r="T14" s="50" t="e">
        <f>IF(AND('Mapa final'!#REF!="Muy Alta",'Mapa final'!#REF!="Menor"),CONCATENATE("R9C",'Mapa final'!#REF!),"")</f>
        <v>#REF!</v>
      </c>
      <c r="U14" s="46" t="e">
        <f>IF(AND('Mapa final'!#REF!="Muy Alta",'Mapa final'!#REF!="Menor"),CONCATENATE("R9C",'Mapa final'!#REF!),"")</f>
        <v>#REF!</v>
      </c>
      <c r="V14" s="44" t="e">
        <f>IF(AND('Mapa final'!#REF!="Muy Alta",'Mapa final'!#REF!="Moderado"),CONCATENATE("R9C",'Mapa final'!#REF!),"")</f>
        <v>#REF!</v>
      </c>
      <c r="W14" s="45" t="e">
        <f>IF(AND('Mapa final'!#REF!="Muy Alta",'Mapa final'!#REF!="Moderado"),CONCATENATE("R9C",'Mapa final'!#REF!),"")</f>
        <v>#REF!</v>
      </c>
      <c r="X14" s="50" t="e">
        <f>IF(AND('Mapa final'!#REF!="Muy Alta",'Mapa final'!#REF!="Moderado"),CONCATENATE("R9C",'Mapa final'!#REF!),"")</f>
        <v>#REF!</v>
      </c>
      <c r="Y14" s="50" t="e">
        <f>IF(AND('Mapa final'!#REF!="Muy Alta",'Mapa final'!#REF!="Moderado"),CONCATENATE("R9C",'Mapa final'!#REF!),"")</f>
        <v>#REF!</v>
      </c>
      <c r="Z14" s="50" t="e">
        <f>IF(AND('Mapa final'!#REF!="Muy Alta",'Mapa final'!#REF!="Moderado"),CONCATENATE("R9C",'Mapa final'!#REF!),"")</f>
        <v>#REF!</v>
      </c>
      <c r="AA14" s="46" t="e">
        <f>IF(AND('Mapa final'!#REF!="Muy Alta",'Mapa final'!#REF!="Moderado"),CONCATENATE("R9C",'Mapa final'!#REF!),"")</f>
        <v>#REF!</v>
      </c>
      <c r="AB14" s="44" t="e">
        <f>IF(AND('Mapa final'!#REF!="Muy Alta",'Mapa final'!#REF!="Mayor"),CONCATENATE("R9C",'Mapa final'!#REF!),"")</f>
        <v>#REF!</v>
      </c>
      <c r="AC14" s="45" t="e">
        <f>IF(AND('Mapa final'!#REF!="Muy Alta",'Mapa final'!#REF!="Mayor"),CONCATENATE("R9C",'Mapa final'!#REF!),"")</f>
        <v>#REF!</v>
      </c>
      <c r="AD14" s="50" t="e">
        <f>IF(AND('Mapa final'!#REF!="Muy Alta",'Mapa final'!#REF!="Mayor"),CONCATENATE("R9C",'Mapa final'!#REF!),"")</f>
        <v>#REF!</v>
      </c>
      <c r="AE14" s="50" t="e">
        <f>IF(AND('Mapa final'!#REF!="Muy Alta",'Mapa final'!#REF!="Mayor"),CONCATENATE("R9C",'Mapa final'!#REF!),"")</f>
        <v>#REF!</v>
      </c>
      <c r="AF14" s="50" t="e">
        <f>IF(AND('Mapa final'!#REF!="Muy Alta",'Mapa final'!#REF!="Mayor"),CONCATENATE("R9C",'Mapa final'!#REF!),"")</f>
        <v>#REF!</v>
      </c>
      <c r="AG14" s="46" t="e">
        <f>IF(AND('Mapa final'!#REF!="Muy Alta",'Mapa final'!#REF!="Mayor"),CONCATENATE("R9C",'Mapa final'!#REF!),"")</f>
        <v>#REF!</v>
      </c>
      <c r="AH14" s="47" t="e">
        <f>IF(AND('Mapa final'!#REF!="Muy Alta",'Mapa final'!#REF!="Catastrófico"),CONCATENATE("R9C",'Mapa final'!#REF!),"")</f>
        <v>#REF!</v>
      </c>
      <c r="AI14" s="48" t="e">
        <f>IF(AND('Mapa final'!#REF!="Muy Alta",'Mapa final'!#REF!="Catastrófico"),CONCATENATE("R9C",'Mapa final'!#REF!),"")</f>
        <v>#REF!</v>
      </c>
      <c r="AJ14" s="48" t="e">
        <f>IF(AND('Mapa final'!#REF!="Muy Alta",'Mapa final'!#REF!="Catastrófico"),CONCATENATE("R9C",'Mapa final'!#REF!),"")</f>
        <v>#REF!</v>
      </c>
      <c r="AK14" s="48" t="e">
        <f>IF(AND('Mapa final'!#REF!="Muy Alta",'Mapa final'!#REF!="Catastrófico"),CONCATENATE("R9C",'Mapa final'!#REF!),"")</f>
        <v>#REF!</v>
      </c>
      <c r="AL14" s="48" t="e">
        <f>IF(AND('Mapa final'!#REF!="Muy Alta",'Mapa final'!#REF!="Catastrófico"),CONCATENATE("R9C",'Mapa final'!#REF!),"")</f>
        <v>#REF!</v>
      </c>
      <c r="AM14" s="49" t="e">
        <f>IF(AND('Mapa final'!#REF!="Muy Alta",'Mapa final'!#REF!="Catastrófico"),CONCATENATE("R9C",'Mapa final'!#REF!),"")</f>
        <v>#REF!</v>
      </c>
      <c r="AN14" s="76"/>
      <c r="AO14" s="343"/>
      <c r="AP14" s="344"/>
      <c r="AQ14" s="344"/>
      <c r="AR14" s="344"/>
      <c r="AS14" s="344"/>
      <c r="AT14" s="345"/>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row>
    <row r="15" spans="1:91" ht="15.75" customHeight="1" thickBot="1" x14ac:dyDescent="0.3">
      <c r="A15" s="76"/>
      <c r="B15" s="281"/>
      <c r="C15" s="281"/>
      <c r="D15" s="282"/>
      <c r="E15" s="325"/>
      <c r="F15" s="326"/>
      <c r="G15" s="326"/>
      <c r="H15" s="326"/>
      <c r="I15" s="327"/>
      <c r="J15" s="51" t="e">
        <f>IF(AND('Mapa final'!#REF!="Muy Alta",'Mapa final'!#REF!="Leve"),CONCATENATE("R10C",'Mapa final'!#REF!),"")</f>
        <v>#REF!</v>
      </c>
      <c r="K15" s="52" t="e">
        <f>IF(AND('Mapa final'!#REF!="Muy Alta",'Mapa final'!#REF!="Leve"),CONCATENATE("R10C",'Mapa final'!#REF!),"")</f>
        <v>#REF!</v>
      </c>
      <c r="L15" s="52" t="e">
        <f>IF(AND('Mapa final'!#REF!="Muy Alta",'Mapa final'!#REF!="Leve"),CONCATENATE("R10C",'Mapa final'!#REF!),"")</f>
        <v>#REF!</v>
      </c>
      <c r="M15" s="52" t="e">
        <f>IF(AND('Mapa final'!#REF!="Muy Alta",'Mapa final'!#REF!="Leve"),CONCATENATE("R10C",'Mapa final'!#REF!),"")</f>
        <v>#REF!</v>
      </c>
      <c r="N15" s="52" t="e">
        <f>IF(AND('Mapa final'!#REF!="Muy Alta",'Mapa final'!#REF!="Leve"),CONCATENATE("R10C",'Mapa final'!#REF!),"")</f>
        <v>#REF!</v>
      </c>
      <c r="O15" s="53" t="e">
        <f>IF(AND('Mapa final'!#REF!="Muy Alta",'Mapa final'!#REF!="Leve"),CONCATENATE("R10C",'Mapa final'!#REF!),"")</f>
        <v>#REF!</v>
      </c>
      <c r="P15" s="44" t="e">
        <f>IF(AND('Mapa final'!#REF!="Muy Alta",'Mapa final'!#REF!="Menor"),CONCATENATE("R10C",'Mapa final'!#REF!),"")</f>
        <v>#REF!</v>
      </c>
      <c r="Q15" s="45" t="e">
        <f>IF(AND('Mapa final'!#REF!="Muy Alta",'Mapa final'!#REF!="Menor"),CONCATENATE("R10C",'Mapa final'!#REF!),"")</f>
        <v>#REF!</v>
      </c>
      <c r="R15" s="45" t="e">
        <f>IF(AND('Mapa final'!#REF!="Muy Alta",'Mapa final'!#REF!="Menor"),CONCATENATE("R10C",'Mapa final'!#REF!),"")</f>
        <v>#REF!</v>
      </c>
      <c r="S15" s="45" t="e">
        <f>IF(AND('Mapa final'!#REF!="Muy Alta",'Mapa final'!#REF!="Menor"),CONCATENATE("R10C",'Mapa final'!#REF!),"")</f>
        <v>#REF!</v>
      </c>
      <c r="T15" s="45" t="e">
        <f>IF(AND('Mapa final'!#REF!="Muy Alta",'Mapa final'!#REF!="Menor"),CONCATENATE("R10C",'Mapa final'!#REF!),"")</f>
        <v>#REF!</v>
      </c>
      <c r="U15" s="46" t="e">
        <f>IF(AND('Mapa final'!#REF!="Muy Alta",'Mapa final'!#REF!="Menor"),CONCATENATE("R10C",'Mapa final'!#REF!),"")</f>
        <v>#REF!</v>
      </c>
      <c r="V15" s="51" t="e">
        <f>IF(AND('Mapa final'!#REF!="Muy Alta",'Mapa final'!#REF!="Moderado"),CONCATENATE("R10C",'Mapa final'!#REF!),"")</f>
        <v>#REF!</v>
      </c>
      <c r="W15" s="52" t="e">
        <f>IF(AND('Mapa final'!#REF!="Muy Alta",'Mapa final'!#REF!="Moderado"),CONCATENATE("R10C",'Mapa final'!#REF!),"")</f>
        <v>#REF!</v>
      </c>
      <c r="X15" s="52" t="e">
        <f>IF(AND('Mapa final'!#REF!="Muy Alta",'Mapa final'!#REF!="Moderado"),CONCATENATE("R10C",'Mapa final'!#REF!),"")</f>
        <v>#REF!</v>
      </c>
      <c r="Y15" s="52" t="e">
        <f>IF(AND('Mapa final'!#REF!="Muy Alta",'Mapa final'!#REF!="Moderado"),CONCATENATE("R10C",'Mapa final'!#REF!),"")</f>
        <v>#REF!</v>
      </c>
      <c r="Z15" s="52" t="e">
        <f>IF(AND('Mapa final'!#REF!="Muy Alta",'Mapa final'!#REF!="Moderado"),CONCATENATE("R10C",'Mapa final'!#REF!),"")</f>
        <v>#REF!</v>
      </c>
      <c r="AA15" s="53" t="e">
        <f>IF(AND('Mapa final'!#REF!="Muy Alta",'Mapa final'!#REF!="Moderado"),CONCATENATE("R10C",'Mapa final'!#REF!),"")</f>
        <v>#REF!</v>
      </c>
      <c r="AB15" s="44" t="e">
        <f>IF(AND('Mapa final'!#REF!="Muy Alta",'Mapa final'!#REF!="Mayor"),CONCATENATE("R10C",'Mapa final'!#REF!),"")</f>
        <v>#REF!</v>
      </c>
      <c r="AC15" s="45" t="e">
        <f>IF(AND('Mapa final'!#REF!="Muy Alta",'Mapa final'!#REF!="Mayor"),CONCATENATE("R10C",'Mapa final'!#REF!),"")</f>
        <v>#REF!</v>
      </c>
      <c r="AD15" s="45" t="e">
        <f>IF(AND('Mapa final'!#REF!="Muy Alta",'Mapa final'!#REF!="Mayor"),CONCATENATE("R10C",'Mapa final'!#REF!),"")</f>
        <v>#REF!</v>
      </c>
      <c r="AE15" s="45" t="e">
        <f>IF(AND('Mapa final'!#REF!="Muy Alta",'Mapa final'!#REF!="Mayor"),CONCATENATE("R10C",'Mapa final'!#REF!),"")</f>
        <v>#REF!</v>
      </c>
      <c r="AF15" s="45" t="e">
        <f>IF(AND('Mapa final'!#REF!="Muy Alta",'Mapa final'!#REF!="Mayor"),CONCATENATE("R10C",'Mapa final'!#REF!),"")</f>
        <v>#REF!</v>
      </c>
      <c r="AG15" s="46" t="e">
        <f>IF(AND('Mapa final'!#REF!="Muy Alta",'Mapa final'!#REF!="Mayor"),CONCATENATE("R10C",'Mapa final'!#REF!),"")</f>
        <v>#REF!</v>
      </c>
      <c r="AH15" s="54" t="e">
        <f>IF(AND('Mapa final'!#REF!="Muy Alta",'Mapa final'!#REF!="Catastrófico"),CONCATENATE("R10C",'Mapa final'!#REF!),"")</f>
        <v>#REF!</v>
      </c>
      <c r="AI15" s="55" t="e">
        <f>IF(AND('Mapa final'!#REF!="Muy Alta",'Mapa final'!#REF!="Catastrófico"),CONCATENATE("R10C",'Mapa final'!#REF!),"")</f>
        <v>#REF!</v>
      </c>
      <c r="AJ15" s="55" t="e">
        <f>IF(AND('Mapa final'!#REF!="Muy Alta",'Mapa final'!#REF!="Catastrófico"),CONCATENATE("R10C",'Mapa final'!#REF!),"")</f>
        <v>#REF!</v>
      </c>
      <c r="AK15" s="55" t="e">
        <f>IF(AND('Mapa final'!#REF!="Muy Alta",'Mapa final'!#REF!="Catastrófico"),CONCATENATE("R10C",'Mapa final'!#REF!),"")</f>
        <v>#REF!</v>
      </c>
      <c r="AL15" s="55" t="e">
        <f>IF(AND('Mapa final'!#REF!="Muy Alta",'Mapa final'!#REF!="Catastrófico"),CONCATENATE("R10C",'Mapa final'!#REF!),"")</f>
        <v>#REF!</v>
      </c>
      <c r="AM15" s="56" t="e">
        <f>IF(AND('Mapa final'!#REF!="Muy Alta",'Mapa final'!#REF!="Catastrófico"),CONCATENATE("R10C",'Mapa final'!#REF!),"")</f>
        <v>#REF!</v>
      </c>
      <c r="AN15" s="76"/>
      <c r="AO15" s="346"/>
      <c r="AP15" s="347"/>
      <c r="AQ15" s="347"/>
      <c r="AR15" s="347"/>
      <c r="AS15" s="347"/>
      <c r="AT15" s="348"/>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row>
    <row r="16" spans="1:91" ht="15" customHeight="1" x14ac:dyDescent="0.25">
      <c r="A16" s="76"/>
      <c r="B16" s="281"/>
      <c r="C16" s="281"/>
      <c r="D16" s="282"/>
      <c r="E16" s="319" t="s">
        <v>114</v>
      </c>
      <c r="F16" s="320"/>
      <c r="G16" s="320"/>
      <c r="H16" s="320"/>
      <c r="I16" s="320"/>
      <c r="J16" s="57" t="e">
        <f>IF(AND('Mapa final'!#REF!="Alta",'Mapa final'!#REF!="Leve"),CONCATENATE("R1C",'Mapa final'!#REF!),"")</f>
        <v>#REF!</v>
      </c>
      <c r="K16" s="58" t="e">
        <f>IF(AND('Mapa final'!#REF!="Alta",'Mapa final'!#REF!="Leve"),CONCATENATE("R1C",'Mapa final'!#REF!),"")</f>
        <v>#REF!</v>
      </c>
      <c r="L16" s="58" t="e">
        <f>IF(AND('Mapa final'!#REF!="Alta",'Mapa final'!#REF!="Leve"),CONCATENATE("R1C",'Mapa final'!#REF!),"")</f>
        <v>#REF!</v>
      </c>
      <c r="M16" s="58" t="e">
        <f>IF(AND('Mapa final'!#REF!="Alta",'Mapa final'!#REF!="Leve"),CONCATENATE("R1C",'Mapa final'!#REF!),"")</f>
        <v>#REF!</v>
      </c>
      <c r="N16" s="58" t="e">
        <f>IF(AND('Mapa final'!#REF!="Alta",'Mapa final'!#REF!="Leve"),CONCATENATE("R1C",'Mapa final'!#REF!),"")</f>
        <v>#REF!</v>
      </c>
      <c r="O16" s="59" t="e">
        <f>IF(AND('Mapa final'!#REF!="Alta",'Mapa final'!#REF!="Leve"),CONCATENATE("R1C",'Mapa final'!#REF!),"")</f>
        <v>#REF!</v>
      </c>
      <c r="P16" s="57" t="e">
        <f>IF(AND('Mapa final'!#REF!="Alta",'Mapa final'!#REF!="Menor"),CONCATENATE("R1C",'Mapa final'!#REF!),"")</f>
        <v>#REF!</v>
      </c>
      <c r="Q16" s="58" t="e">
        <f>IF(AND('Mapa final'!#REF!="Alta",'Mapa final'!#REF!="Menor"),CONCATENATE("R1C",'Mapa final'!#REF!),"")</f>
        <v>#REF!</v>
      </c>
      <c r="R16" s="58" t="e">
        <f>IF(AND('Mapa final'!#REF!="Alta",'Mapa final'!#REF!="Menor"),CONCATENATE("R1C",'Mapa final'!#REF!),"")</f>
        <v>#REF!</v>
      </c>
      <c r="S16" s="58" t="e">
        <f>IF(AND('Mapa final'!#REF!="Alta",'Mapa final'!#REF!="Menor"),CONCATENATE("R1C",'Mapa final'!#REF!),"")</f>
        <v>#REF!</v>
      </c>
      <c r="T16" s="58" t="e">
        <f>IF(AND('Mapa final'!#REF!="Alta",'Mapa final'!#REF!="Menor"),CONCATENATE("R1C",'Mapa final'!#REF!),"")</f>
        <v>#REF!</v>
      </c>
      <c r="U16" s="59" t="e">
        <f>IF(AND('Mapa final'!#REF!="Alta",'Mapa final'!#REF!="Menor"),CONCATENATE("R1C",'Mapa final'!#REF!),"")</f>
        <v>#REF!</v>
      </c>
      <c r="V16" s="38" t="e">
        <f>IF(AND('Mapa final'!#REF!="Alta",'Mapa final'!#REF!="Moderado"),CONCATENATE("R1C",'Mapa final'!#REF!),"")</f>
        <v>#REF!</v>
      </c>
      <c r="W16" s="39" t="e">
        <f>IF(AND('Mapa final'!#REF!="Alta",'Mapa final'!#REF!="Moderado"),CONCATENATE("R1C",'Mapa final'!#REF!),"")</f>
        <v>#REF!</v>
      </c>
      <c r="X16" s="39" t="e">
        <f>IF(AND('Mapa final'!#REF!="Alta",'Mapa final'!#REF!="Moderado"),CONCATENATE("R1C",'Mapa final'!#REF!),"")</f>
        <v>#REF!</v>
      </c>
      <c r="Y16" s="39" t="e">
        <f>IF(AND('Mapa final'!#REF!="Alta",'Mapa final'!#REF!="Moderado"),CONCATENATE("R1C",'Mapa final'!#REF!),"")</f>
        <v>#REF!</v>
      </c>
      <c r="Z16" s="39" t="e">
        <f>IF(AND('Mapa final'!#REF!="Alta",'Mapa final'!#REF!="Moderado"),CONCATENATE("R1C",'Mapa final'!#REF!),"")</f>
        <v>#REF!</v>
      </c>
      <c r="AA16" s="40" t="e">
        <f>IF(AND('Mapa final'!#REF!="Alta",'Mapa final'!#REF!="Moderado"),CONCATENATE("R1C",'Mapa final'!#REF!),"")</f>
        <v>#REF!</v>
      </c>
      <c r="AB16" s="38" t="e">
        <f>IF(AND('Mapa final'!#REF!="Alta",'Mapa final'!#REF!="Mayor"),CONCATENATE("R1C",'Mapa final'!#REF!),"")</f>
        <v>#REF!</v>
      </c>
      <c r="AC16" s="39" t="e">
        <f>IF(AND('Mapa final'!#REF!="Alta",'Mapa final'!#REF!="Mayor"),CONCATENATE("R1C",'Mapa final'!#REF!),"")</f>
        <v>#REF!</v>
      </c>
      <c r="AD16" s="39" t="e">
        <f>IF(AND('Mapa final'!#REF!="Alta",'Mapa final'!#REF!="Mayor"),CONCATENATE("R1C",'Mapa final'!#REF!),"")</f>
        <v>#REF!</v>
      </c>
      <c r="AE16" s="39" t="e">
        <f>IF(AND('Mapa final'!#REF!="Alta",'Mapa final'!#REF!="Mayor"),CONCATENATE("R1C",'Mapa final'!#REF!),"")</f>
        <v>#REF!</v>
      </c>
      <c r="AF16" s="39" t="e">
        <f>IF(AND('Mapa final'!#REF!="Alta",'Mapa final'!#REF!="Mayor"),CONCATENATE("R1C",'Mapa final'!#REF!),"")</f>
        <v>#REF!</v>
      </c>
      <c r="AG16" s="40" t="e">
        <f>IF(AND('Mapa final'!#REF!="Alta",'Mapa final'!#REF!="Mayor"),CONCATENATE("R1C",'Mapa final'!#REF!),"")</f>
        <v>#REF!</v>
      </c>
      <c r="AH16" s="41" t="e">
        <f>IF(AND('Mapa final'!#REF!="Alta",'Mapa final'!#REF!="Catastrófico"),CONCATENATE("R1C",'Mapa final'!#REF!),"")</f>
        <v>#REF!</v>
      </c>
      <c r="AI16" s="42" t="e">
        <f>IF(AND('Mapa final'!#REF!="Alta",'Mapa final'!#REF!="Catastrófico"),CONCATENATE("R1C",'Mapa final'!#REF!),"")</f>
        <v>#REF!</v>
      </c>
      <c r="AJ16" s="42" t="e">
        <f>IF(AND('Mapa final'!#REF!="Alta",'Mapa final'!#REF!="Catastrófico"),CONCATENATE("R1C",'Mapa final'!#REF!),"")</f>
        <v>#REF!</v>
      </c>
      <c r="AK16" s="42" t="e">
        <f>IF(AND('Mapa final'!#REF!="Alta",'Mapa final'!#REF!="Catastrófico"),CONCATENATE("R1C",'Mapa final'!#REF!),"")</f>
        <v>#REF!</v>
      </c>
      <c r="AL16" s="42" t="e">
        <f>IF(AND('Mapa final'!#REF!="Alta",'Mapa final'!#REF!="Catastrófico"),CONCATENATE("R1C",'Mapa final'!#REF!),"")</f>
        <v>#REF!</v>
      </c>
      <c r="AM16" s="43" t="e">
        <f>IF(AND('Mapa final'!#REF!="Alta",'Mapa final'!#REF!="Catastrófico"),CONCATENATE("R1C",'Mapa final'!#REF!),"")</f>
        <v>#REF!</v>
      </c>
      <c r="AN16" s="76"/>
      <c r="AO16" s="329" t="s">
        <v>79</v>
      </c>
      <c r="AP16" s="330"/>
      <c r="AQ16" s="330"/>
      <c r="AR16" s="330"/>
      <c r="AS16" s="330"/>
      <c r="AT16" s="331"/>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row>
    <row r="17" spans="1:76" ht="15" customHeight="1" x14ac:dyDescent="0.25">
      <c r="A17" s="76"/>
      <c r="B17" s="281"/>
      <c r="C17" s="281"/>
      <c r="D17" s="282"/>
      <c r="E17" s="338"/>
      <c r="F17" s="339"/>
      <c r="G17" s="339"/>
      <c r="H17" s="339"/>
      <c r="I17" s="339"/>
      <c r="J17" s="60" t="str">
        <f>IF(AND('Mapa final'!$AD$11="Alta",'Mapa final'!$AF$11="Leve"),CONCATENATE("R2C",'Mapa final'!$S$11),"")</f>
        <v/>
      </c>
      <c r="K17" s="61" t="str">
        <f>IF(AND('Mapa final'!$AD$12="Alta",'Mapa final'!$AF$12="Leve"),CONCATENATE("R2C",'Mapa final'!$S$12),"")</f>
        <v/>
      </c>
      <c r="L17" s="61" t="e">
        <f>IF(AND('Mapa final'!#REF!="Alta",'Mapa final'!#REF!="Leve"),CONCATENATE("R2C",'Mapa final'!#REF!),"")</f>
        <v>#REF!</v>
      </c>
      <c r="M17" s="61" t="e">
        <f>IF(AND('Mapa final'!#REF!="Alta",'Mapa final'!#REF!="Leve"),CONCATENATE("R2C",'Mapa final'!#REF!),"")</f>
        <v>#REF!</v>
      </c>
      <c r="N17" s="61" t="e">
        <f>IF(AND('Mapa final'!#REF!="Alta",'Mapa final'!#REF!="Leve"),CONCATENATE("R2C",'Mapa final'!#REF!),"")</f>
        <v>#REF!</v>
      </c>
      <c r="O17" s="62" t="e">
        <f>IF(AND('Mapa final'!#REF!="Alta",'Mapa final'!#REF!="Leve"),CONCATENATE("R2C",'Mapa final'!#REF!),"")</f>
        <v>#REF!</v>
      </c>
      <c r="P17" s="60" t="str">
        <f>IF(AND('Mapa final'!$AD$11="Alta",'Mapa final'!$AF$11="Menor"),CONCATENATE("R2C",'Mapa final'!$S$11),"")</f>
        <v/>
      </c>
      <c r="Q17" s="61" t="str">
        <f>IF(AND('Mapa final'!$AD$12="Alta",'Mapa final'!$AF$12="Menor"),CONCATENATE("R2C",'Mapa final'!$S$12),"")</f>
        <v/>
      </c>
      <c r="R17" s="61" t="e">
        <f>IF(AND('Mapa final'!#REF!="Alta",'Mapa final'!#REF!="Menor"),CONCATENATE("R2C",'Mapa final'!#REF!),"")</f>
        <v>#REF!</v>
      </c>
      <c r="S17" s="61" t="e">
        <f>IF(AND('Mapa final'!#REF!="Alta",'Mapa final'!#REF!="Menor"),CONCATENATE("R2C",'Mapa final'!#REF!),"")</f>
        <v>#REF!</v>
      </c>
      <c r="T17" s="61" t="e">
        <f>IF(AND('Mapa final'!#REF!="Alta",'Mapa final'!#REF!="Menor"),CONCATENATE("R2C",'Mapa final'!#REF!),"")</f>
        <v>#REF!</v>
      </c>
      <c r="U17" s="62" t="e">
        <f>IF(AND('Mapa final'!#REF!="Alta",'Mapa final'!#REF!="Menor"),CONCATENATE("R2C",'Mapa final'!#REF!),"")</f>
        <v>#REF!</v>
      </c>
      <c r="V17" s="44" t="str">
        <f>IF(AND('Mapa final'!$AD$11="Alta",'Mapa final'!$AF$11="Moderado"),CONCATENATE("R2C",'Mapa final'!$S$11),"")</f>
        <v/>
      </c>
      <c r="W17" s="45" t="str">
        <f>IF(AND('Mapa final'!$AD$12="Alta",'Mapa final'!$AF$12="Moderado"),CONCATENATE("R2C",'Mapa final'!$S$12),"")</f>
        <v/>
      </c>
      <c r="X17" s="45" t="e">
        <f>IF(AND('Mapa final'!#REF!="Alta",'Mapa final'!#REF!="Moderado"),CONCATENATE("R2C",'Mapa final'!#REF!),"")</f>
        <v>#REF!</v>
      </c>
      <c r="Y17" s="45" t="e">
        <f>IF(AND('Mapa final'!#REF!="Alta",'Mapa final'!#REF!="Moderado"),CONCATENATE("R2C",'Mapa final'!#REF!),"")</f>
        <v>#REF!</v>
      </c>
      <c r="Z17" s="45" t="e">
        <f>IF(AND('Mapa final'!#REF!="Alta",'Mapa final'!#REF!="Moderado"),CONCATENATE("R2C",'Mapa final'!#REF!),"")</f>
        <v>#REF!</v>
      </c>
      <c r="AA17" s="46" t="e">
        <f>IF(AND('Mapa final'!#REF!="Alta",'Mapa final'!#REF!="Moderado"),CONCATENATE("R2C",'Mapa final'!#REF!),"")</f>
        <v>#REF!</v>
      </c>
      <c r="AB17" s="44" t="str">
        <f>IF(AND('Mapa final'!$AD$11="Alta",'Mapa final'!$AF$11="Mayor"),CONCATENATE("R2C",'Mapa final'!$S$11),"")</f>
        <v/>
      </c>
      <c r="AC17" s="45" t="str">
        <f>IF(AND('Mapa final'!$AD$12="Alta",'Mapa final'!$AF$12="Mayor"),CONCATENATE("R2C",'Mapa final'!$S$12),"")</f>
        <v/>
      </c>
      <c r="AD17" s="45" t="e">
        <f>IF(AND('Mapa final'!#REF!="Alta",'Mapa final'!#REF!="Mayor"),CONCATENATE("R2C",'Mapa final'!#REF!),"")</f>
        <v>#REF!</v>
      </c>
      <c r="AE17" s="45" t="e">
        <f>IF(AND('Mapa final'!#REF!="Alta",'Mapa final'!#REF!="Mayor"),CONCATENATE("R2C",'Mapa final'!#REF!),"")</f>
        <v>#REF!</v>
      </c>
      <c r="AF17" s="45" t="e">
        <f>IF(AND('Mapa final'!#REF!="Alta",'Mapa final'!#REF!="Mayor"),CONCATENATE("R2C",'Mapa final'!#REF!),"")</f>
        <v>#REF!</v>
      </c>
      <c r="AG17" s="46" t="e">
        <f>IF(AND('Mapa final'!#REF!="Alta",'Mapa final'!#REF!="Mayor"),CONCATENATE("R2C",'Mapa final'!#REF!),"")</f>
        <v>#REF!</v>
      </c>
      <c r="AH17" s="47" t="str">
        <f>IF(AND('Mapa final'!$AD$11="Alta",'Mapa final'!$AF$11="Catastrófico"),CONCATENATE("R2C",'Mapa final'!$S$11),"")</f>
        <v/>
      </c>
      <c r="AI17" s="48" t="str">
        <f>IF(AND('Mapa final'!$AD$12="Alta",'Mapa final'!$AF$12="Catastrófico"),CONCATENATE("R2C",'Mapa final'!$S$12),"")</f>
        <v/>
      </c>
      <c r="AJ17" s="48" t="e">
        <f>IF(AND('Mapa final'!#REF!="Alta",'Mapa final'!#REF!="Catastrófico"),CONCATENATE("R2C",'Mapa final'!#REF!),"")</f>
        <v>#REF!</v>
      </c>
      <c r="AK17" s="48" t="e">
        <f>IF(AND('Mapa final'!#REF!="Alta",'Mapa final'!#REF!="Catastrófico"),CONCATENATE("R2C",'Mapa final'!#REF!),"")</f>
        <v>#REF!</v>
      </c>
      <c r="AL17" s="48" t="e">
        <f>IF(AND('Mapa final'!#REF!="Alta",'Mapa final'!#REF!="Catastrófico"),CONCATENATE("R2C",'Mapa final'!#REF!),"")</f>
        <v>#REF!</v>
      </c>
      <c r="AM17" s="49" t="e">
        <f>IF(AND('Mapa final'!#REF!="Alta",'Mapa final'!#REF!="Catastrófico"),CONCATENATE("R2C",'Mapa final'!#REF!),"")</f>
        <v>#REF!</v>
      </c>
      <c r="AN17" s="76"/>
      <c r="AO17" s="332"/>
      <c r="AP17" s="333"/>
      <c r="AQ17" s="333"/>
      <c r="AR17" s="333"/>
      <c r="AS17" s="333"/>
      <c r="AT17" s="334"/>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row>
    <row r="18" spans="1:76" ht="15" customHeight="1" x14ac:dyDescent="0.25">
      <c r="A18" s="76"/>
      <c r="B18" s="281"/>
      <c r="C18" s="281"/>
      <c r="D18" s="282"/>
      <c r="E18" s="322"/>
      <c r="F18" s="323"/>
      <c r="G18" s="323"/>
      <c r="H18" s="323"/>
      <c r="I18" s="339"/>
      <c r="J18" s="60" t="e">
        <f>IF(AND('Mapa final'!#REF!="Alta",'Mapa final'!#REF!="Leve"),CONCATENATE("R3C",'Mapa final'!#REF!),"")</f>
        <v>#REF!</v>
      </c>
      <c r="K18" s="61" t="e">
        <f>IF(AND('Mapa final'!#REF!="Alta",'Mapa final'!#REF!="Leve"),CONCATENATE("R3C",'Mapa final'!#REF!),"")</f>
        <v>#REF!</v>
      </c>
      <c r="L18" s="61" t="e">
        <f>IF(AND('Mapa final'!#REF!="Alta",'Mapa final'!#REF!="Leve"),CONCATENATE("R3C",'Mapa final'!#REF!),"")</f>
        <v>#REF!</v>
      </c>
      <c r="M18" s="61" t="e">
        <f>IF(AND('Mapa final'!#REF!="Alta",'Mapa final'!#REF!="Leve"),CONCATENATE("R3C",'Mapa final'!#REF!),"")</f>
        <v>#REF!</v>
      </c>
      <c r="N18" s="61" t="e">
        <f>IF(AND('Mapa final'!#REF!="Alta",'Mapa final'!#REF!="Leve"),CONCATENATE("R3C",'Mapa final'!#REF!),"")</f>
        <v>#REF!</v>
      </c>
      <c r="O18" s="62" t="e">
        <f>IF(AND('Mapa final'!#REF!="Alta",'Mapa final'!#REF!="Leve"),CONCATENATE("R3C",'Mapa final'!#REF!),"")</f>
        <v>#REF!</v>
      </c>
      <c r="P18" s="60" t="e">
        <f>IF(AND('Mapa final'!#REF!="Alta",'Mapa final'!#REF!="Menor"),CONCATENATE("R3C",'Mapa final'!#REF!),"")</f>
        <v>#REF!</v>
      </c>
      <c r="Q18" s="61" t="e">
        <f>IF(AND('Mapa final'!#REF!="Alta",'Mapa final'!#REF!="Menor"),CONCATENATE("R3C",'Mapa final'!#REF!),"")</f>
        <v>#REF!</v>
      </c>
      <c r="R18" s="61" t="e">
        <f>IF(AND('Mapa final'!#REF!="Alta",'Mapa final'!#REF!="Menor"),CONCATENATE("R3C",'Mapa final'!#REF!),"")</f>
        <v>#REF!</v>
      </c>
      <c r="S18" s="61" t="e">
        <f>IF(AND('Mapa final'!#REF!="Alta",'Mapa final'!#REF!="Menor"),CONCATENATE("R3C",'Mapa final'!#REF!),"")</f>
        <v>#REF!</v>
      </c>
      <c r="T18" s="61" t="e">
        <f>IF(AND('Mapa final'!#REF!="Alta",'Mapa final'!#REF!="Menor"),CONCATENATE("R3C",'Mapa final'!#REF!),"")</f>
        <v>#REF!</v>
      </c>
      <c r="U18" s="62" t="e">
        <f>IF(AND('Mapa final'!#REF!="Alta",'Mapa final'!#REF!="Menor"),CONCATENATE("R3C",'Mapa final'!#REF!),"")</f>
        <v>#REF!</v>
      </c>
      <c r="V18" s="44" t="e">
        <f>IF(AND('Mapa final'!#REF!="Alta",'Mapa final'!#REF!="Moderado"),CONCATENATE("R3C",'Mapa final'!#REF!),"")</f>
        <v>#REF!</v>
      </c>
      <c r="W18" s="45" t="e">
        <f>IF(AND('Mapa final'!#REF!="Alta",'Mapa final'!#REF!="Moderado"),CONCATENATE("R3C",'Mapa final'!#REF!),"")</f>
        <v>#REF!</v>
      </c>
      <c r="X18" s="45" t="e">
        <f>IF(AND('Mapa final'!#REF!="Alta",'Mapa final'!#REF!="Moderado"),CONCATENATE("R3C",'Mapa final'!#REF!),"")</f>
        <v>#REF!</v>
      </c>
      <c r="Y18" s="45" t="e">
        <f>IF(AND('Mapa final'!#REF!="Alta",'Mapa final'!#REF!="Moderado"),CONCATENATE("R3C",'Mapa final'!#REF!),"")</f>
        <v>#REF!</v>
      </c>
      <c r="Z18" s="45" t="e">
        <f>IF(AND('Mapa final'!#REF!="Alta",'Mapa final'!#REF!="Moderado"),CONCATENATE("R3C",'Mapa final'!#REF!),"")</f>
        <v>#REF!</v>
      </c>
      <c r="AA18" s="46" t="e">
        <f>IF(AND('Mapa final'!#REF!="Alta",'Mapa final'!#REF!="Moderado"),CONCATENATE("R3C",'Mapa final'!#REF!),"")</f>
        <v>#REF!</v>
      </c>
      <c r="AB18" s="44" t="e">
        <f>IF(AND('Mapa final'!#REF!="Alta",'Mapa final'!#REF!="Mayor"),CONCATENATE("R3C",'Mapa final'!#REF!),"")</f>
        <v>#REF!</v>
      </c>
      <c r="AC18" s="45" t="e">
        <f>IF(AND('Mapa final'!#REF!="Alta",'Mapa final'!#REF!="Mayor"),CONCATENATE("R3C",'Mapa final'!#REF!),"")</f>
        <v>#REF!</v>
      </c>
      <c r="AD18" s="45" t="e">
        <f>IF(AND('Mapa final'!#REF!="Alta",'Mapa final'!#REF!="Mayor"),CONCATENATE("R3C",'Mapa final'!#REF!),"")</f>
        <v>#REF!</v>
      </c>
      <c r="AE18" s="45" t="e">
        <f>IF(AND('Mapa final'!#REF!="Alta",'Mapa final'!#REF!="Mayor"),CONCATENATE("R3C",'Mapa final'!#REF!),"")</f>
        <v>#REF!</v>
      </c>
      <c r="AF18" s="45" t="e">
        <f>IF(AND('Mapa final'!#REF!="Alta",'Mapa final'!#REF!="Mayor"),CONCATENATE("R3C",'Mapa final'!#REF!),"")</f>
        <v>#REF!</v>
      </c>
      <c r="AG18" s="46" t="e">
        <f>IF(AND('Mapa final'!#REF!="Alta",'Mapa final'!#REF!="Mayor"),CONCATENATE("R3C",'Mapa final'!#REF!),"")</f>
        <v>#REF!</v>
      </c>
      <c r="AH18" s="47" t="e">
        <f>IF(AND('Mapa final'!#REF!="Alta",'Mapa final'!#REF!="Catastrófico"),CONCATENATE("R3C",'Mapa final'!#REF!),"")</f>
        <v>#REF!</v>
      </c>
      <c r="AI18" s="48" t="e">
        <f>IF(AND('Mapa final'!#REF!="Alta",'Mapa final'!#REF!="Catastrófico"),CONCATENATE("R3C",'Mapa final'!#REF!),"")</f>
        <v>#REF!</v>
      </c>
      <c r="AJ18" s="48" t="e">
        <f>IF(AND('Mapa final'!#REF!="Alta",'Mapa final'!#REF!="Catastrófico"),CONCATENATE("R3C",'Mapa final'!#REF!),"")</f>
        <v>#REF!</v>
      </c>
      <c r="AK18" s="48" t="e">
        <f>IF(AND('Mapa final'!#REF!="Alta",'Mapa final'!#REF!="Catastrófico"),CONCATENATE("R3C",'Mapa final'!#REF!),"")</f>
        <v>#REF!</v>
      </c>
      <c r="AL18" s="48" t="e">
        <f>IF(AND('Mapa final'!#REF!="Alta",'Mapa final'!#REF!="Catastrófico"),CONCATENATE("R3C",'Mapa final'!#REF!),"")</f>
        <v>#REF!</v>
      </c>
      <c r="AM18" s="49" t="e">
        <f>IF(AND('Mapa final'!#REF!="Alta",'Mapa final'!#REF!="Catastrófico"),CONCATENATE("R3C",'Mapa final'!#REF!),"")</f>
        <v>#REF!</v>
      </c>
      <c r="AN18" s="76"/>
      <c r="AO18" s="332"/>
      <c r="AP18" s="333"/>
      <c r="AQ18" s="333"/>
      <c r="AR18" s="333"/>
      <c r="AS18" s="333"/>
      <c r="AT18" s="334"/>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row>
    <row r="19" spans="1:76" ht="15" customHeight="1" x14ac:dyDescent="0.25">
      <c r="A19" s="76"/>
      <c r="B19" s="281"/>
      <c r="C19" s="281"/>
      <c r="D19" s="282"/>
      <c r="E19" s="322"/>
      <c r="F19" s="323"/>
      <c r="G19" s="323"/>
      <c r="H19" s="323"/>
      <c r="I19" s="339"/>
      <c r="J19" s="60" t="e">
        <f>IF(AND('Mapa final'!#REF!="Alta",'Mapa final'!#REF!="Leve"),CONCATENATE("R4C",'Mapa final'!#REF!),"")</f>
        <v>#REF!</v>
      </c>
      <c r="K19" s="61" t="e">
        <f>IF(AND('Mapa final'!#REF!="Alta",'Mapa final'!#REF!="Leve"),CONCATENATE("R4C",'Mapa final'!#REF!),"")</f>
        <v>#REF!</v>
      </c>
      <c r="L19" s="61" t="e">
        <f>IF(AND('Mapa final'!#REF!="Alta",'Mapa final'!#REF!="Leve"),CONCATENATE("R4C",'Mapa final'!#REF!),"")</f>
        <v>#REF!</v>
      </c>
      <c r="M19" s="61" t="e">
        <f>IF(AND('Mapa final'!#REF!="Alta",'Mapa final'!#REF!="Leve"),CONCATENATE("R4C",'Mapa final'!#REF!),"")</f>
        <v>#REF!</v>
      </c>
      <c r="N19" s="61" t="e">
        <f>IF(AND('Mapa final'!#REF!="Alta",'Mapa final'!#REF!="Leve"),CONCATENATE("R4C",'Mapa final'!#REF!),"")</f>
        <v>#REF!</v>
      </c>
      <c r="O19" s="62" t="e">
        <f>IF(AND('Mapa final'!#REF!="Alta",'Mapa final'!#REF!="Leve"),CONCATENATE("R4C",'Mapa final'!#REF!),"")</f>
        <v>#REF!</v>
      </c>
      <c r="P19" s="60" t="e">
        <f>IF(AND('Mapa final'!#REF!="Alta",'Mapa final'!#REF!="Menor"),CONCATENATE("R4C",'Mapa final'!#REF!),"")</f>
        <v>#REF!</v>
      </c>
      <c r="Q19" s="61" t="e">
        <f>IF(AND('Mapa final'!#REF!="Alta",'Mapa final'!#REF!="Menor"),CONCATENATE("R4C",'Mapa final'!#REF!),"")</f>
        <v>#REF!</v>
      </c>
      <c r="R19" s="61" t="e">
        <f>IF(AND('Mapa final'!#REF!="Alta",'Mapa final'!#REF!="Menor"),CONCATENATE("R4C",'Mapa final'!#REF!),"")</f>
        <v>#REF!</v>
      </c>
      <c r="S19" s="61" t="e">
        <f>IF(AND('Mapa final'!#REF!="Alta",'Mapa final'!#REF!="Menor"),CONCATENATE("R4C",'Mapa final'!#REF!),"")</f>
        <v>#REF!</v>
      </c>
      <c r="T19" s="61" t="e">
        <f>IF(AND('Mapa final'!#REF!="Alta",'Mapa final'!#REF!="Menor"),CONCATENATE("R4C",'Mapa final'!#REF!),"")</f>
        <v>#REF!</v>
      </c>
      <c r="U19" s="62" t="e">
        <f>IF(AND('Mapa final'!#REF!="Alta",'Mapa final'!#REF!="Menor"),CONCATENATE("R4C",'Mapa final'!#REF!),"")</f>
        <v>#REF!</v>
      </c>
      <c r="V19" s="44" t="e">
        <f>IF(AND('Mapa final'!#REF!="Alta",'Mapa final'!#REF!="Moderado"),CONCATENATE("R4C",'Mapa final'!#REF!),"")</f>
        <v>#REF!</v>
      </c>
      <c r="W19" s="45" t="e">
        <f>IF(AND('Mapa final'!#REF!="Alta",'Mapa final'!#REF!="Moderado"),CONCATENATE("R4C",'Mapa final'!#REF!),"")</f>
        <v>#REF!</v>
      </c>
      <c r="X19" s="50" t="e">
        <f>IF(AND('Mapa final'!#REF!="Alta",'Mapa final'!#REF!="Moderado"),CONCATENATE("R4C",'Mapa final'!#REF!),"")</f>
        <v>#REF!</v>
      </c>
      <c r="Y19" s="50" t="e">
        <f>IF(AND('Mapa final'!#REF!="Alta",'Mapa final'!#REF!="Moderado"),CONCATENATE("R4C",'Mapa final'!#REF!),"")</f>
        <v>#REF!</v>
      </c>
      <c r="Z19" s="50" t="e">
        <f>IF(AND('Mapa final'!#REF!="Alta",'Mapa final'!#REF!="Moderado"),CONCATENATE("R4C",'Mapa final'!#REF!),"")</f>
        <v>#REF!</v>
      </c>
      <c r="AA19" s="46" t="e">
        <f>IF(AND('Mapa final'!#REF!="Alta",'Mapa final'!#REF!="Moderado"),CONCATENATE("R4C",'Mapa final'!#REF!),"")</f>
        <v>#REF!</v>
      </c>
      <c r="AB19" s="44" t="e">
        <f>IF(AND('Mapa final'!#REF!="Alta",'Mapa final'!#REF!="Mayor"),CONCATENATE("R4C",'Mapa final'!#REF!),"")</f>
        <v>#REF!</v>
      </c>
      <c r="AC19" s="45" t="e">
        <f>IF(AND('Mapa final'!#REF!="Alta",'Mapa final'!#REF!="Mayor"),CONCATENATE("R4C",'Mapa final'!#REF!),"")</f>
        <v>#REF!</v>
      </c>
      <c r="AD19" s="50" t="e">
        <f>IF(AND('Mapa final'!#REF!="Alta",'Mapa final'!#REF!="Mayor"),CONCATENATE("R4C",'Mapa final'!#REF!),"")</f>
        <v>#REF!</v>
      </c>
      <c r="AE19" s="50" t="e">
        <f>IF(AND('Mapa final'!#REF!="Alta",'Mapa final'!#REF!="Mayor"),CONCATENATE("R4C",'Mapa final'!#REF!),"")</f>
        <v>#REF!</v>
      </c>
      <c r="AF19" s="50" t="e">
        <f>IF(AND('Mapa final'!#REF!="Alta",'Mapa final'!#REF!="Mayor"),CONCATENATE("R4C",'Mapa final'!#REF!),"")</f>
        <v>#REF!</v>
      </c>
      <c r="AG19" s="46" t="e">
        <f>IF(AND('Mapa final'!#REF!="Alta",'Mapa final'!#REF!="Mayor"),CONCATENATE("R4C",'Mapa final'!#REF!),"")</f>
        <v>#REF!</v>
      </c>
      <c r="AH19" s="47" t="e">
        <f>IF(AND('Mapa final'!#REF!="Alta",'Mapa final'!#REF!="Catastrófico"),CONCATENATE("R4C",'Mapa final'!#REF!),"")</f>
        <v>#REF!</v>
      </c>
      <c r="AI19" s="48" t="e">
        <f>IF(AND('Mapa final'!#REF!="Alta",'Mapa final'!#REF!="Catastrófico"),CONCATENATE("R4C",'Mapa final'!#REF!),"")</f>
        <v>#REF!</v>
      </c>
      <c r="AJ19" s="48" t="e">
        <f>IF(AND('Mapa final'!#REF!="Alta",'Mapa final'!#REF!="Catastrófico"),CONCATENATE("R4C",'Mapa final'!#REF!),"")</f>
        <v>#REF!</v>
      </c>
      <c r="AK19" s="48" t="e">
        <f>IF(AND('Mapa final'!#REF!="Alta",'Mapa final'!#REF!="Catastrófico"),CONCATENATE("R4C",'Mapa final'!#REF!),"")</f>
        <v>#REF!</v>
      </c>
      <c r="AL19" s="48" t="e">
        <f>IF(AND('Mapa final'!#REF!="Alta",'Mapa final'!#REF!="Catastrófico"),CONCATENATE("R4C",'Mapa final'!#REF!),"")</f>
        <v>#REF!</v>
      </c>
      <c r="AM19" s="49" t="e">
        <f>IF(AND('Mapa final'!#REF!="Alta",'Mapa final'!#REF!="Catastrófico"),CONCATENATE("R4C",'Mapa final'!#REF!),"")</f>
        <v>#REF!</v>
      </c>
      <c r="AN19" s="76"/>
      <c r="AO19" s="332"/>
      <c r="AP19" s="333"/>
      <c r="AQ19" s="333"/>
      <c r="AR19" s="333"/>
      <c r="AS19" s="333"/>
      <c r="AT19" s="334"/>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row>
    <row r="20" spans="1:76" ht="15" customHeight="1" x14ac:dyDescent="0.25">
      <c r="A20" s="76"/>
      <c r="B20" s="281"/>
      <c r="C20" s="281"/>
      <c r="D20" s="282"/>
      <c r="E20" s="322"/>
      <c r="F20" s="323"/>
      <c r="G20" s="323"/>
      <c r="H20" s="323"/>
      <c r="I20" s="339"/>
      <c r="J20" s="60" t="e">
        <f>IF(AND('Mapa final'!#REF!="Alta",'Mapa final'!#REF!="Leve"),CONCATENATE("R5C",'Mapa final'!#REF!),"")</f>
        <v>#REF!</v>
      </c>
      <c r="K20" s="61" t="e">
        <f>IF(AND('Mapa final'!#REF!="Alta",'Mapa final'!#REF!="Leve"),CONCATENATE("R5C",'Mapa final'!#REF!),"")</f>
        <v>#REF!</v>
      </c>
      <c r="L20" s="61" t="e">
        <f>IF(AND('Mapa final'!#REF!="Alta",'Mapa final'!#REF!="Leve"),CONCATENATE("R5C",'Mapa final'!#REF!),"")</f>
        <v>#REF!</v>
      </c>
      <c r="M20" s="61" t="e">
        <f>IF(AND('Mapa final'!#REF!="Alta",'Mapa final'!#REF!="Leve"),CONCATENATE("R5C",'Mapa final'!#REF!),"")</f>
        <v>#REF!</v>
      </c>
      <c r="N20" s="61" t="e">
        <f>IF(AND('Mapa final'!#REF!="Alta",'Mapa final'!#REF!="Leve"),CONCATENATE("R5C",'Mapa final'!#REF!),"")</f>
        <v>#REF!</v>
      </c>
      <c r="O20" s="62" t="e">
        <f>IF(AND('Mapa final'!#REF!="Alta",'Mapa final'!#REF!="Leve"),CONCATENATE("R5C",'Mapa final'!#REF!),"")</f>
        <v>#REF!</v>
      </c>
      <c r="P20" s="60" t="e">
        <f>IF(AND('Mapa final'!#REF!="Alta",'Mapa final'!#REF!="Menor"),CONCATENATE("R5C",'Mapa final'!#REF!),"")</f>
        <v>#REF!</v>
      </c>
      <c r="Q20" s="61" t="e">
        <f>IF(AND('Mapa final'!#REF!="Alta",'Mapa final'!#REF!="Menor"),CONCATENATE("R5C",'Mapa final'!#REF!),"")</f>
        <v>#REF!</v>
      </c>
      <c r="R20" s="61" t="e">
        <f>IF(AND('Mapa final'!#REF!="Alta",'Mapa final'!#REF!="Menor"),CONCATENATE("R5C",'Mapa final'!#REF!),"")</f>
        <v>#REF!</v>
      </c>
      <c r="S20" s="61" t="e">
        <f>IF(AND('Mapa final'!#REF!="Alta",'Mapa final'!#REF!="Menor"),CONCATENATE("R5C",'Mapa final'!#REF!),"")</f>
        <v>#REF!</v>
      </c>
      <c r="T20" s="61" t="e">
        <f>IF(AND('Mapa final'!#REF!="Alta",'Mapa final'!#REF!="Menor"),CONCATENATE("R5C",'Mapa final'!#REF!),"")</f>
        <v>#REF!</v>
      </c>
      <c r="U20" s="62" t="e">
        <f>IF(AND('Mapa final'!#REF!="Alta",'Mapa final'!#REF!="Menor"),CONCATENATE("R5C",'Mapa final'!#REF!),"")</f>
        <v>#REF!</v>
      </c>
      <c r="V20" s="44" t="e">
        <f>IF(AND('Mapa final'!#REF!="Alta",'Mapa final'!#REF!="Moderado"),CONCATENATE("R5C",'Mapa final'!#REF!),"")</f>
        <v>#REF!</v>
      </c>
      <c r="W20" s="45" t="e">
        <f>IF(AND('Mapa final'!#REF!="Alta",'Mapa final'!#REF!="Moderado"),CONCATENATE("R5C",'Mapa final'!#REF!),"")</f>
        <v>#REF!</v>
      </c>
      <c r="X20" s="50" t="e">
        <f>IF(AND('Mapa final'!#REF!="Alta",'Mapa final'!#REF!="Moderado"),CONCATENATE("R5C",'Mapa final'!#REF!),"")</f>
        <v>#REF!</v>
      </c>
      <c r="Y20" s="50" t="e">
        <f>IF(AND('Mapa final'!#REF!="Alta",'Mapa final'!#REF!="Moderado"),CONCATENATE("R5C",'Mapa final'!#REF!),"")</f>
        <v>#REF!</v>
      </c>
      <c r="Z20" s="50" t="e">
        <f>IF(AND('Mapa final'!#REF!="Alta",'Mapa final'!#REF!="Moderado"),CONCATENATE("R5C",'Mapa final'!#REF!),"")</f>
        <v>#REF!</v>
      </c>
      <c r="AA20" s="46" t="e">
        <f>IF(AND('Mapa final'!#REF!="Alta",'Mapa final'!#REF!="Moderado"),CONCATENATE("R5C",'Mapa final'!#REF!),"")</f>
        <v>#REF!</v>
      </c>
      <c r="AB20" s="44" t="e">
        <f>IF(AND('Mapa final'!#REF!="Alta",'Mapa final'!#REF!="Mayor"),CONCATENATE("R5C",'Mapa final'!#REF!),"")</f>
        <v>#REF!</v>
      </c>
      <c r="AC20" s="45" t="e">
        <f>IF(AND('Mapa final'!#REF!="Alta",'Mapa final'!#REF!="Mayor"),CONCATENATE("R5C",'Mapa final'!#REF!),"")</f>
        <v>#REF!</v>
      </c>
      <c r="AD20" s="50" t="e">
        <f>IF(AND('Mapa final'!#REF!="Alta",'Mapa final'!#REF!="Mayor"),CONCATENATE("R5C",'Mapa final'!#REF!),"")</f>
        <v>#REF!</v>
      </c>
      <c r="AE20" s="50" t="e">
        <f>IF(AND('Mapa final'!#REF!="Alta",'Mapa final'!#REF!="Mayor"),CONCATENATE("R5C",'Mapa final'!#REF!),"")</f>
        <v>#REF!</v>
      </c>
      <c r="AF20" s="50" t="e">
        <f>IF(AND('Mapa final'!#REF!="Alta",'Mapa final'!#REF!="Mayor"),CONCATENATE("R5C",'Mapa final'!#REF!),"")</f>
        <v>#REF!</v>
      </c>
      <c r="AG20" s="46" t="e">
        <f>IF(AND('Mapa final'!#REF!="Alta",'Mapa final'!#REF!="Mayor"),CONCATENATE("R5C",'Mapa final'!#REF!),"")</f>
        <v>#REF!</v>
      </c>
      <c r="AH20" s="47" t="e">
        <f>IF(AND('Mapa final'!#REF!="Alta",'Mapa final'!#REF!="Catastrófico"),CONCATENATE("R5C",'Mapa final'!#REF!),"")</f>
        <v>#REF!</v>
      </c>
      <c r="AI20" s="48" t="e">
        <f>IF(AND('Mapa final'!#REF!="Alta",'Mapa final'!#REF!="Catastrófico"),CONCATENATE("R5C",'Mapa final'!#REF!),"")</f>
        <v>#REF!</v>
      </c>
      <c r="AJ20" s="48" t="e">
        <f>IF(AND('Mapa final'!#REF!="Alta",'Mapa final'!#REF!="Catastrófico"),CONCATENATE("R5C",'Mapa final'!#REF!),"")</f>
        <v>#REF!</v>
      </c>
      <c r="AK20" s="48" t="e">
        <f>IF(AND('Mapa final'!#REF!="Alta",'Mapa final'!#REF!="Catastrófico"),CONCATENATE("R5C",'Mapa final'!#REF!),"")</f>
        <v>#REF!</v>
      </c>
      <c r="AL20" s="48" t="e">
        <f>IF(AND('Mapa final'!#REF!="Alta",'Mapa final'!#REF!="Catastrófico"),CONCATENATE("R5C",'Mapa final'!#REF!),"")</f>
        <v>#REF!</v>
      </c>
      <c r="AM20" s="49" t="e">
        <f>IF(AND('Mapa final'!#REF!="Alta",'Mapa final'!#REF!="Catastrófico"),CONCATENATE("R5C",'Mapa final'!#REF!),"")</f>
        <v>#REF!</v>
      </c>
      <c r="AN20" s="76"/>
      <c r="AO20" s="332"/>
      <c r="AP20" s="333"/>
      <c r="AQ20" s="333"/>
      <c r="AR20" s="333"/>
      <c r="AS20" s="333"/>
      <c r="AT20" s="334"/>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row>
    <row r="21" spans="1:76" ht="15" customHeight="1" x14ac:dyDescent="0.25">
      <c r="A21" s="76"/>
      <c r="B21" s="281"/>
      <c r="C21" s="281"/>
      <c r="D21" s="282"/>
      <c r="E21" s="322"/>
      <c r="F21" s="323"/>
      <c r="G21" s="323"/>
      <c r="H21" s="323"/>
      <c r="I21" s="339"/>
      <c r="J21" s="60" t="e">
        <f>IF(AND('Mapa final'!#REF!="Alta",'Mapa final'!#REF!="Leve"),CONCATENATE("R6C",'Mapa final'!#REF!),"")</f>
        <v>#REF!</v>
      </c>
      <c r="K21" s="61" t="e">
        <f>IF(AND('Mapa final'!#REF!="Alta",'Mapa final'!#REF!="Leve"),CONCATENATE("R6C",'Mapa final'!#REF!),"")</f>
        <v>#REF!</v>
      </c>
      <c r="L21" s="61" t="e">
        <f>IF(AND('Mapa final'!#REF!="Alta",'Mapa final'!#REF!="Leve"),CONCATENATE("R6C",'Mapa final'!#REF!),"")</f>
        <v>#REF!</v>
      </c>
      <c r="M21" s="61" t="e">
        <f>IF(AND('Mapa final'!#REF!="Alta",'Mapa final'!#REF!="Leve"),CONCATENATE("R6C",'Mapa final'!#REF!),"")</f>
        <v>#REF!</v>
      </c>
      <c r="N21" s="61" t="e">
        <f>IF(AND('Mapa final'!#REF!="Alta",'Mapa final'!#REF!="Leve"),CONCATENATE("R6C",'Mapa final'!#REF!),"")</f>
        <v>#REF!</v>
      </c>
      <c r="O21" s="62" t="e">
        <f>IF(AND('Mapa final'!#REF!="Alta",'Mapa final'!#REF!="Leve"),CONCATENATE("R6C",'Mapa final'!#REF!),"")</f>
        <v>#REF!</v>
      </c>
      <c r="P21" s="60" t="e">
        <f>IF(AND('Mapa final'!#REF!="Alta",'Mapa final'!#REF!="Menor"),CONCATENATE("R6C",'Mapa final'!#REF!),"")</f>
        <v>#REF!</v>
      </c>
      <c r="Q21" s="61" t="e">
        <f>IF(AND('Mapa final'!#REF!="Alta",'Mapa final'!#REF!="Menor"),CONCATENATE("R6C",'Mapa final'!#REF!),"")</f>
        <v>#REF!</v>
      </c>
      <c r="R21" s="61" t="e">
        <f>IF(AND('Mapa final'!#REF!="Alta",'Mapa final'!#REF!="Menor"),CONCATENATE("R6C",'Mapa final'!#REF!),"")</f>
        <v>#REF!</v>
      </c>
      <c r="S21" s="61" t="e">
        <f>IF(AND('Mapa final'!#REF!="Alta",'Mapa final'!#REF!="Menor"),CONCATENATE("R6C",'Mapa final'!#REF!),"")</f>
        <v>#REF!</v>
      </c>
      <c r="T21" s="61" t="e">
        <f>IF(AND('Mapa final'!#REF!="Alta",'Mapa final'!#REF!="Menor"),CONCATENATE("R6C",'Mapa final'!#REF!),"")</f>
        <v>#REF!</v>
      </c>
      <c r="U21" s="62" t="e">
        <f>IF(AND('Mapa final'!#REF!="Alta",'Mapa final'!#REF!="Menor"),CONCATENATE("R6C",'Mapa final'!#REF!),"")</f>
        <v>#REF!</v>
      </c>
      <c r="V21" s="44" t="e">
        <f>IF(AND('Mapa final'!#REF!="Alta",'Mapa final'!#REF!="Moderado"),CONCATENATE("R6C",'Mapa final'!#REF!),"")</f>
        <v>#REF!</v>
      </c>
      <c r="W21" s="45" t="e">
        <f>IF(AND('Mapa final'!#REF!="Alta",'Mapa final'!#REF!="Moderado"),CONCATENATE("R6C",'Mapa final'!#REF!),"")</f>
        <v>#REF!</v>
      </c>
      <c r="X21" s="50" t="e">
        <f>IF(AND('Mapa final'!#REF!="Alta",'Mapa final'!#REF!="Moderado"),CONCATENATE("R6C",'Mapa final'!#REF!),"")</f>
        <v>#REF!</v>
      </c>
      <c r="Y21" s="50" t="e">
        <f>IF(AND('Mapa final'!#REF!="Alta",'Mapa final'!#REF!="Moderado"),CONCATENATE("R6C",'Mapa final'!#REF!),"")</f>
        <v>#REF!</v>
      </c>
      <c r="Z21" s="50" t="e">
        <f>IF(AND('Mapa final'!#REF!="Alta",'Mapa final'!#REF!="Moderado"),CONCATENATE("R6C",'Mapa final'!#REF!),"")</f>
        <v>#REF!</v>
      </c>
      <c r="AA21" s="46" t="e">
        <f>IF(AND('Mapa final'!#REF!="Alta",'Mapa final'!#REF!="Moderado"),CONCATENATE("R6C",'Mapa final'!#REF!),"")</f>
        <v>#REF!</v>
      </c>
      <c r="AB21" s="44" t="e">
        <f>IF(AND('Mapa final'!#REF!="Alta",'Mapa final'!#REF!="Mayor"),CONCATENATE("R6C",'Mapa final'!#REF!),"")</f>
        <v>#REF!</v>
      </c>
      <c r="AC21" s="45" t="e">
        <f>IF(AND('Mapa final'!#REF!="Alta",'Mapa final'!#REF!="Mayor"),CONCATENATE("R6C",'Mapa final'!#REF!),"")</f>
        <v>#REF!</v>
      </c>
      <c r="AD21" s="50" t="e">
        <f>IF(AND('Mapa final'!#REF!="Alta",'Mapa final'!#REF!="Mayor"),CONCATENATE("R6C",'Mapa final'!#REF!),"")</f>
        <v>#REF!</v>
      </c>
      <c r="AE21" s="50" t="e">
        <f>IF(AND('Mapa final'!#REF!="Alta",'Mapa final'!#REF!="Mayor"),CONCATENATE("R6C",'Mapa final'!#REF!),"")</f>
        <v>#REF!</v>
      </c>
      <c r="AF21" s="50" t="e">
        <f>IF(AND('Mapa final'!#REF!="Alta",'Mapa final'!#REF!="Mayor"),CONCATENATE("R6C",'Mapa final'!#REF!),"")</f>
        <v>#REF!</v>
      </c>
      <c r="AG21" s="46" t="e">
        <f>IF(AND('Mapa final'!#REF!="Alta",'Mapa final'!#REF!="Mayor"),CONCATENATE("R6C",'Mapa final'!#REF!),"")</f>
        <v>#REF!</v>
      </c>
      <c r="AH21" s="47" t="e">
        <f>IF(AND('Mapa final'!#REF!="Alta",'Mapa final'!#REF!="Catastrófico"),CONCATENATE("R6C",'Mapa final'!#REF!),"")</f>
        <v>#REF!</v>
      </c>
      <c r="AI21" s="48" t="e">
        <f>IF(AND('Mapa final'!#REF!="Alta",'Mapa final'!#REF!="Catastrófico"),CONCATENATE("R6C",'Mapa final'!#REF!),"")</f>
        <v>#REF!</v>
      </c>
      <c r="AJ21" s="48" t="e">
        <f>IF(AND('Mapa final'!#REF!="Alta",'Mapa final'!#REF!="Catastrófico"),CONCATENATE("R6C",'Mapa final'!#REF!),"")</f>
        <v>#REF!</v>
      </c>
      <c r="AK21" s="48" t="e">
        <f>IF(AND('Mapa final'!#REF!="Alta",'Mapa final'!#REF!="Catastrófico"),CONCATENATE("R6C",'Mapa final'!#REF!),"")</f>
        <v>#REF!</v>
      </c>
      <c r="AL21" s="48" t="e">
        <f>IF(AND('Mapa final'!#REF!="Alta",'Mapa final'!#REF!="Catastrófico"),CONCATENATE("R6C",'Mapa final'!#REF!),"")</f>
        <v>#REF!</v>
      </c>
      <c r="AM21" s="49" t="e">
        <f>IF(AND('Mapa final'!#REF!="Alta",'Mapa final'!#REF!="Catastrófico"),CONCATENATE("R6C",'Mapa final'!#REF!),"")</f>
        <v>#REF!</v>
      </c>
      <c r="AN21" s="76"/>
      <c r="AO21" s="332"/>
      <c r="AP21" s="333"/>
      <c r="AQ21" s="333"/>
      <c r="AR21" s="333"/>
      <c r="AS21" s="333"/>
      <c r="AT21" s="334"/>
      <c r="AU21" s="76"/>
      <c r="AV21" s="76"/>
      <c r="AW21" s="76"/>
      <c r="AX21" s="76"/>
      <c r="AY21" s="76"/>
      <c r="AZ21" s="76"/>
      <c r="BA21" s="76"/>
      <c r="BB21" s="76"/>
      <c r="BC21" s="76"/>
      <c r="BD21" s="76"/>
      <c r="BE21" s="76"/>
      <c r="BF21" s="76"/>
      <c r="BG21" s="76"/>
      <c r="BH21" s="76"/>
      <c r="BI21" s="76"/>
      <c r="BJ21" s="76"/>
      <c r="BK21" s="76"/>
      <c r="BL21" s="76"/>
      <c r="BM21" s="76"/>
      <c r="BN21" s="76"/>
      <c r="BO21" s="76"/>
      <c r="BP21" s="76"/>
      <c r="BQ21" s="76"/>
      <c r="BR21" s="76"/>
      <c r="BS21" s="76"/>
      <c r="BT21" s="76"/>
      <c r="BU21" s="76"/>
      <c r="BV21" s="76"/>
      <c r="BW21" s="76"/>
      <c r="BX21" s="76"/>
    </row>
    <row r="22" spans="1:76" ht="15" customHeight="1" x14ac:dyDescent="0.25">
      <c r="A22" s="76"/>
      <c r="B22" s="281"/>
      <c r="C22" s="281"/>
      <c r="D22" s="282"/>
      <c r="E22" s="322"/>
      <c r="F22" s="323"/>
      <c r="G22" s="323"/>
      <c r="H22" s="323"/>
      <c r="I22" s="339"/>
      <c r="J22" s="60" t="e">
        <f>IF(AND('Mapa final'!#REF!="Alta",'Mapa final'!#REF!="Leve"),CONCATENATE("R7C",'Mapa final'!#REF!),"")</f>
        <v>#REF!</v>
      </c>
      <c r="K22" s="61" t="e">
        <f>IF(AND('Mapa final'!#REF!="Alta",'Mapa final'!#REF!="Leve"),CONCATENATE("R7C",'Mapa final'!#REF!),"")</f>
        <v>#REF!</v>
      </c>
      <c r="L22" s="61" t="e">
        <f>IF(AND('Mapa final'!#REF!="Alta",'Mapa final'!#REF!="Leve"),CONCATENATE("R7C",'Mapa final'!#REF!),"")</f>
        <v>#REF!</v>
      </c>
      <c r="M22" s="61" t="e">
        <f>IF(AND('Mapa final'!#REF!="Alta",'Mapa final'!#REF!="Leve"),CONCATENATE("R7C",'Mapa final'!#REF!),"")</f>
        <v>#REF!</v>
      </c>
      <c r="N22" s="61" t="e">
        <f>IF(AND('Mapa final'!#REF!="Alta",'Mapa final'!#REF!="Leve"),CONCATENATE("R7C",'Mapa final'!#REF!),"")</f>
        <v>#REF!</v>
      </c>
      <c r="O22" s="62" t="e">
        <f>IF(AND('Mapa final'!#REF!="Alta",'Mapa final'!#REF!="Leve"),CONCATENATE("R7C",'Mapa final'!#REF!),"")</f>
        <v>#REF!</v>
      </c>
      <c r="P22" s="60" t="e">
        <f>IF(AND('Mapa final'!#REF!="Alta",'Mapa final'!#REF!="Menor"),CONCATENATE("R7C",'Mapa final'!#REF!),"")</f>
        <v>#REF!</v>
      </c>
      <c r="Q22" s="61" t="e">
        <f>IF(AND('Mapa final'!#REF!="Alta",'Mapa final'!#REF!="Menor"),CONCATENATE("R7C",'Mapa final'!#REF!),"")</f>
        <v>#REF!</v>
      </c>
      <c r="R22" s="61" t="e">
        <f>IF(AND('Mapa final'!#REF!="Alta",'Mapa final'!#REF!="Menor"),CONCATENATE("R7C",'Mapa final'!#REF!),"")</f>
        <v>#REF!</v>
      </c>
      <c r="S22" s="61" t="e">
        <f>IF(AND('Mapa final'!#REF!="Alta",'Mapa final'!#REF!="Menor"),CONCATENATE("R7C",'Mapa final'!#REF!),"")</f>
        <v>#REF!</v>
      </c>
      <c r="T22" s="61" t="e">
        <f>IF(AND('Mapa final'!#REF!="Alta",'Mapa final'!#REF!="Menor"),CONCATENATE("R7C",'Mapa final'!#REF!),"")</f>
        <v>#REF!</v>
      </c>
      <c r="U22" s="62" t="e">
        <f>IF(AND('Mapa final'!#REF!="Alta",'Mapa final'!#REF!="Menor"),CONCATENATE("R7C",'Mapa final'!#REF!),"")</f>
        <v>#REF!</v>
      </c>
      <c r="V22" s="44" t="e">
        <f>IF(AND('Mapa final'!#REF!="Alta",'Mapa final'!#REF!="Moderado"),CONCATENATE("R7C",'Mapa final'!#REF!),"")</f>
        <v>#REF!</v>
      </c>
      <c r="W22" s="45" t="e">
        <f>IF(AND('Mapa final'!#REF!="Alta",'Mapa final'!#REF!="Moderado"),CONCATENATE("R7C",'Mapa final'!#REF!),"")</f>
        <v>#REF!</v>
      </c>
      <c r="X22" s="50" t="e">
        <f>IF(AND('Mapa final'!#REF!="Alta",'Mapa final'!#REF!="Moderado"),CONCATENATE("R7C",'Mapa final'!#REF!),"")</f>
        <v>#REF!</v>
      </c>
      <c r="Y22" s="50" t="e">
        <f>IF(AND('Mapa final'!#REF!="Alta",'Mapa final'!#REF!="Moderado"),CONCATENATE("R7C",'Mapa final'!#REF!),"")</f>
        <v>#REF!</v>
      </c>
      <c r="Z22" s="50" t="e">
        <f>IF(AND('Mapa final'!#REF!="Alta",'Mapa final'!#REF!="Moderado"),CONCATENATE("R7C",'Mapa final'!#REF!),"")</f>
        <v>#REF!</v>
      </c>
      <c r="AA22" s="46" t="e">
        <f>IF(AND('Mapa final'!#REF!="Alta",'Mapa final'!#REF!="Moderado"),CONCATENATE("R7C",'Mapa final'!#REF!),"")</f>
        <v>#REF!</v>
      </c>
      <c r="AB22" s="44" t="e">
        <f>IF(AND('Mapa final'!#REF!="Alta",'Mapa final'!#REF!="Mayor"),CONCATENATE("R7C",'Mapa final'!#REF!),"")</f>
        <v>#REF!</v>
      </c>
      <c r="AC22" s="45" t="e">
        <f>IF(AND('Mapa final'!#REF!="Alta",'Mapa final'!#REF!="Mayor"),CONCATENATE("R7C",'Mapa final'!#REF!),"")</f>
        <v>#REF!</v>
      </c>
      <c r="AD22" s="50" t="e">
        <f>IF(AND('Mapa final'!#REF!="Alta",'Mapa final'!#REF!="Mayor"),CONCATENATE("R7C",'Mapa final'!#REF!),"")</f>
        <v>#REF!</v>
      </c>
      <c r="AE22" s="50" t="e">
        <f>IF(AND('Mapa final'!#REF!="Alta",'Mapa final'!#REF!="Mayor"),CONCATENATE("R7C",'Mapa final'!#REF!),"")</f>
        <v>#REF!</v>
      </c>
      <c r="AF22" s="50" t="e">
        <f>IF(AND('Mapa final'!#REF!="Alta",'Mapa final'!#REF!="Mayor"),CONCATENATE("R7C",'Mapa final'!#REF!),"")</f>
        <v>#REF!</v>
      </c>
      <c r="AG22" s="46" t="e">
        <f>IF(AND('Mapa final'!#REF!="Alta",'Mapa final'!#REF!="Mayor"),CONCATENATE("R7C",'Mapa final'!#REF!),"")</f>
        <v>#REF!</v>
      </c>
      <c r="AH22" s="47" t="e">
        <f>IF(AND('Mapa final'!#REF!="Alta",'Mapa final'!#REF!="Catastrófico"),CONCATENATE("R7C",'Mapa final'!#REF!),"")</f>
        <v>#REF!</v>
      </c>
      <c r="AI22" s="48" t="e">
        <f>IF(AND('Mapa final'!#REF!="Alta",'Mapa final'!#REF!="Catastrófico"),CONCATENATE("R7C",'Mapa final'!#REF!),"")</f>
        <v>#REF!</v>
      </c>
      <c r="AJ22" s="48" t="e">
        <f>IF(AND('Mapa final'!#REF!="Alta",'Mapa final'!#REF!="Catastrófico"),CONCATENATE("R7C",'Mapa final'!#REF!),"")</f>
        <v>#REF!</v>
      </c>
      <c r="AK22" s="48" t="e">
        <f>IF(AND('Mapa final'!#REF!="Alta",'Mapa final'!#REF!="Catastrófico"),CONCATENATE("R7C",'Mapa final'!#REF!),"")</f>
        <v>#REF!</v>
      </c>
      <c r="AL22" s="48" t="e">
        <f>IF(AND('Mapa final'!#REF!="Alta",'Mapa final'!#REF!="Catastrófico"),CONCATENATE("R7C",'Mapa final'!#REF!),"")</f>
        <v>#REF!</v>
      </c>
      <c r="AM22" s="49" t="e">
        <f>IF(AND('Mapa final'!#REF!="Alta",'Mapa final'!#REF!="Catastrófico"),CONCATENATE("R7C",'Mapa final'!#REF!),"")</f>
        <v>#REF!</v>
      </c>
      <c r="AN22" s="76"/>
      <c r="AO22" s="332"/>
      <c r="AP22" s="333"/>
      <c r="AQ22" s="333"/>
      <c r="AR22" s="333"/>
      <c r="AS22" s="333"/>
      <c r="AT22" s="334"/>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row>
    <row r="23" spans="1:76" ht="15" customHeight="1" x14ac:dyDescent="0.25">
      <c r="A23" s="76"/>
      <c r="B23" s="281"/>
      <c r="C23" s="281"/>
      <c r="D23" s="282"/>
      <c r="E23" s="322"/>
      <c r="F23" s="323"/>
      <c r="G23" s="323"/>
      <c r="H23" s="323"/>
      <c r="I23" s="339"/>
      <c r="J23" s="60" t="e">
        <f>IF(AND('Mapa final'!#REF!="Alta",'Mapa final'!#REF!="Leve"),CONCATENATE("R8C",'Mapa final'!#REF!),"")</f>
        <v>#REF!</v>
      </c>
      <c r="K23" s="61" t="e">
        <f>IF(AND('Mapa final'!#REF!="Alta",'Mapa final'!#REF!="Leve"),CONCATENATE("R8C",'Mapa final'!#REF!),"")</f>
        <v>#REF!</v>
      </c>
      <c r="L23" s="61" t="e">
        <f>IF(AND('Mapa final'!#REF!="Alta",'Mapa final'!#REF!="Leve"),CONCATENATE("R8C",'Mapa final'!#REF!),"")</f>
        <v>#REF!</v>
      </c>
      <c r="M23" s="61" t="e">
        <f>IF(AND('Mapa final'!#REF!="Alta",'Mapa final'!#REF!="Leve"),CONCATENATE("R8C",'Mapa final'!#REF!),"")</f>
        <v>#REF!</v>
      </c>
      <c r="N23" s="61" t="e">
        <f>IF(AND('Mapa final'!#REF!="Alta",'Mapa final'!#REF!="Leve"),CONCATENATE("R8C",'Mapa final'!#REF!),"")</f>
        <v>#REF!</v>
      </c>
      <c r="O23" s="62" t="e">
        <f>IF(AND('Mapa final'!#REF!="Alta",'Mapa final'!#REF!="Leve"),CONCATENATE("R8C",'Mapa final'!#REF!),"")</f>
        <v>#REF!</v>
      </c>
      <c r="P23" s="60" t="e">
        <f>IF(AND('Mapa final'!#REF!="Alta",'Mapa final'!#REF!="Menor"),CONCATENATE("R8C",'Mapa final'!#REF!),"")</f>
        <v>#REF!</v>
      </c>
      <c r="Q23" s="61" t="e">
        <f>IF(AND('Mapa final'!#REF!="Alta",'Mapa final'!#REF!="Menor"),CONCATENATE("R8C",'Mapa final'!#REF!),"")</f>
        <v>#REF!</v>
      </c>
      <c r="R23" s="61" t="e">
        <f>IF(AND('Mapa final'!#REF!="Alta",'Mapa final'!#REF!="Menor"),CONCATENATE("R8C",'Mapa final'!#REF!),"")</f>
        <v>#REF!</v>
      </c>
      <c r="S23" s="61" t="e">
        <f>IF(AND('Mapa final'!#REF!="Alta",'Mapa final'!#REF!="Menor"),CONCATENATE("R8C",'Mapa final'!#REF!),"")</f>
        <v>#REF!</v>
      </c>
      <c r="T23" s="61" t="e">
        <f>IF(AND('Mapa final'!#REF!="Alta",'Mapa final'!#REF!="Menor"),CONCATENATE("R8C",'Mapa final'!#REF!),"")</f>
        <v>#REF!</v>
      </c>
      <c r="U23" s="62" t="e">
        <f>IF(AND('Mapa final'!#REF!="Alta",'Mapa final'!#REF!="Menor"),CONCATENATE("R8C",'Mapa final'!#REF!),"")</f>
        <v>#REF!</v>
      </c>
      <c r="V23" s="44" t="e">
        <f>IF(AND('Mapa final'!#REF!="Alta",'Mapa final'!#REF!="Moderado"),CONCATENATE("R8C",'Mapa final'!#REF!),"")</f>
        <v>#REF!</v>
      </c>
      <c r="W23" s="45" t="e">
        <f>IF(AND('Mapa final'!#REF!="Alta",'Mapa final'!#REF!="Moderado"),CONCATENATE("R8C",'Mapa final'!#REF!),"")</f>
        <v>#REF!</v>
      </c>
      <c r="X23" s="50" t="e">
        <f>IF(AND('Mapa final'!#REF!="Alta",'Mapa final'!#REF!="Moderado"),CONCATENATE("R8C",'Mapa final'!#REF!),"")</f>
        <v>#REF!</v>
      </c>
      <c r="Y23" s="50" t="e">
        <f>IF(AND('Mapa final'!#REF!="Alta",'Mapa final'!#REF!="Moderado"),CONCATENATE("R8C",'Mapa final'!#REF!),"")</f>
        <v>#REF!</v>
      </c>
      <c r="Z23" s="50" t="e">
        <f>IF(AND('Mapa final'!#REF!="Alta",'Mapa final'!#REF!="Moderado"),CONCATENATE("R8C",'Mapa final'!#REF!),"")</f>
        <v>#REF!</v>
      </c>
      <c r="AA23" s="46" t="e">
        <f>IF(AND('Mapa final'!#REF!="Alta",'Mapa final'!#REF!="Moderado"),CONCATENATE("R8C",'Mapa final'!#REF!),"")</f>
        <v>#REF!</v>
      </c>
      <c r="AB23" s="44" t="e">
        <f>IF(AND('Mapa final'!#REF!="Alta",'Mapa final'!#REF!="Mayor"),CONCATENATE("R8C",'Mapa final'!#REF!),"")</f>
        <v>#REF!</v>
      </c>
      <c r="AC23" s="45" t="e">
        <f>IF(AND('Mapa final'!#REF!="Alta",'Mapa final'!#REF!="Mayor"),CONCATENATE("R8C",'Mapa final'!#REF!),"")</f>
        <v>#REF!</v>
      </c>
      <c r="AD23" s="50" t="e">
        <f>IF(AND('Mapa final'!#REF!="Alta",'Mapa final'!#REF!="Mayor"),CONCATENATE("R8C",'Mapa final'!#REF!),"")</f>
        <v>#REF!</v>
      </c>
      <c r="AE23" s="50" t="e">
        <f>IF(AND('Mapa final'!#REF!="Alta",'Mapa final'!#REF!="Mayor"),CONCATENATE("R8C",'Mapa final'!#REF!),"")</f>
        <v>#REF!</v>
      </c>
      <c r="AF23" s="50" t="e">
        <f>IF(AND('Mapa final'!#REF!="Alta",'Mapa final'!#REF!="Mayor"),CONCATENATE("R8C",'Mapa final'!#REF!),"")</f>
        <v>#REF!</v>
      </c>
      <c r="AG23" s="46" t="e">
        <f>IF(AND('Mapa final'!#REF!="Alta",'Mapa final'!#REF!="Mayor"),CONCATENATE("R8C",'Mapa final'!#REF!),"")</f>
        <v>#REF!</v>
      </c>
      <c r="AH23" s="47" t="e">
        <f>IF(AND('Mapa final'!#REF!="Alta",'Mapa final'!#REF!="Catastrófico"),CONCATENATE("R8C",'Mapa final'!#REF!),"")</f>
        <v>#REF!</v>
      </c>
      <c r="AI23" s="48" t="e">
        <f>IF(AND('Mapa final'!#REF!="Alta",'Mapa final'!#REF!="Catastrófico"),CONCATENATE("R8C",'Mapa final'!#REF!),"")</f>
        <v>#REF!</v>
      </c>
      <c r="AJ23" s="48" t="e">
        <f>IF(AND('Mapa final'!#REF!="Alta",'Mapa final'!#REF!="Catastrófico"),CONCATENATE("R8C",'Mapa final'!#REF!),"")</f>
        <v>#REF!</v>
      </c>
      <c r="AK23" s="48" t="e">
        <f>IF(AND('Mapa final'!#REF!="Alta",'Mapa final'!#REF!="Catastrófico"),CONCATENATE("R8C",'Mapa final'!#REF!),"")</f>
        <v>#REF!</v>
      </c>
      <c r="AL23" s="48" t="e">
        <f>IF(AND('Mapa final'!#REF!="Alta",'Mapa final'!#REF!="Catastrófico"),CONCATENATE("R8C",'Mapa final'!#REF!),"")</f>
        <v>#REF!</v>
      </c>
      <c r="AM23" s="49" t="e">
        <f>IF(AND('Mapa final'!#REF!="Alta",'Mapa final'!#REF!="Catastrófico"),CONCATENATE("R8C",'Mapa final'!#REF!),"")</f>
        <v>#REF!</v>
      </c>
      <c r="AN23" s="76"/>
      <c r="AO23" s="332"/>
      <c r="AP23" s="333"/>
      <c r="AQ23" s="333"/>
      <c r="AR23" s="333"/>
      <c r="AS23" s="333"/>
      <c r="AT23" s="334"/>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row>
    <row r="24" spans="1:76" ht="15" customHeight="1" x14ac:dyDescent="0.25">
      <c r="A24" s="76"/>
      <c r="B24" s="281"/>
      <c r="C24" s="281"/>
      <c r="D24" s="282"/>
      <c r="E24" s="322"/>
      <c r="F24" s="323"/>
      <c r="G24" s="323"/>
      <c r="H24" s="323"/>
      <c r="I24" s="339"/>
      <c r="J24" s="60" t="e">
        <f>IF(AND('Mapa final'!#REF!="Alta",'Mapa final'!#REF!="Leve"),CONCATENATE("R9C",'Mapa final'!#REF!),"")</f>
        <v>#REF!</v>
      </c>
      <c r="K24" s="61" t="e">
        <f>IF(AND('Mapa final'!#REF!="Alta",'Mapa final'!#REF!="Leve"),CONCATENATE("R9C",'Mapa final'!#REF!),"")</f>
        <v>#REF!</v>
      </c>
      <c r="L24" s="61" t="e">
        <f>IF(AND('Mapa final'!#REF!="Alta",'Mapa final'!#REF!="Leve"),CONCATENATE("R9C",'Mapa final'!#REF!),"")</f>
        <v>#REF!</v>
      </c>
      <c r="M24" s="61" t="e">
        <f>IF(AND('Mapa final'!#REF!="Alta",'Mapa final'!#REF!="Leve"),CONCATENATE("R9C",'Mapa final'!#REF!),"")</f>
        <v>#REF!</v>
      </c>
      <c r="N24" s="61" t="e">
        <f>IF(AND('Mapa final'!#REF!="Alta",'Mapa final'!#REF!="Leve"),CONCATENATE("R9C",'Mapa final'!#REF!),"")</f>
        <v>#REF!</v>
      </c>
      <c r="O24" s="62" t="e">
        <f>IF(AND('Mapa final'!#REF!="Alta",'Mapa final'!#REF!="Leve"),CONCATENATE("R9C",'Mapa final'!#REF!),"")</f>
        <v>#REF!</v>
      </c>
      <c r="P24" s="60" t="e">
        <f>IF(AND('Mapa final'!#REF!="Alta",'Mapa final'!#REF!="Menor"),CONCATENATE("R9C",'Mapa final'!#REF!),"")</f>
        <v>#REF!</v>
      </c>
      <c r="Q24" s="61" t="e">
        <f>IF(AND('Mapa final'!#REF!="Alta",'Mapa final'!#REF!="Menor"),CONCATENATE("R9C",'Mapa final'!#REF!),"")</f>
        <v>#REF!</v>
      </c>
      <c r="R24" s="61" t="e">
        <f>IF(AND('Mapa final'!#REF!="Alta",'Mapa final'!#REF!="Menor"),CONCATENATE("R9C",'Mapa final'!#REF!),"")</f>
        <v>#REF!</v>
      </c>
      <c r="S24" s="61" t="e">
        <f>IF(AND('Mapa final'!#REF!="Alta",'Mapa final'!#REF!="Menor"),CONCATENATE("R9C",'Mapa final'!#REF!),"")</f>
        <v>#REF!</v>
      </c>
      <c r="T24" s="61" t="e">
        <f>IF(AND('Mapa final'!#REF!="Alta",'Mapa final'!#REF!="Menor"),CONCATENATE("R9C",'Mapa final'!#REF!),"")</f>
        <v>#REF!</v>
      </c>
      <c r="U24" s="62" t="e">
        <f>IF(AND('Mapa final'!#REF!="Alta",'Mapa final'!#REF!="Menor"),CONCATENATE("R9C",'Mapa final'!#REF!),"")</f>
        <v>#REF!</v>
      </c>
      <c r="V24" s="44" t="e">
        <f>IF(AND('Mapa final'!#REF!="Alta",'Mapa final'!#REF!="Moderado"),CONCATENATE("R9C",'Mapa final'!#REF!),"")</f>
        <v>#REF!</v>
      </c>
      <c r="W24" s="45" t="e">
        <f>IF(AND('Mapa final'!#REF!="Alta",'Mapa final'!#REF!="Moderado"),CONCATENATE("R9C",'Mapa final'!#REF!),"")</f>
        <v>#REF!</v>
      </c>
      <c r="X24" s="50" t="e">
        <f>IF(AND('Mapa final'!#REF!="Alta",'Mapa final'!#REF!="Moderado"),CONCATENATE("R9C",'Mapa final'!#REF!),"")</f>
        <v>#REF!</v>
      </c>
      <c r="Y24" s="50" t="e">
        <f>IF(AND('Mapa final'!#REF!="Alta",'Mapa final'!#REF!="Moderado"),CONCATENATE("R9C",'Mapa final'!#REF!),"")</f>
        <v>#REF!</v>
      </c>
      <c r="Z24" s="50" t="e">
        <f>IF(AND('Mapa final'!#REF!="Alta",'Mapa final'!#REF!="Moderado"),CONCATENATE("R9C",'Mapa final'!#REF!),"")</f>
        <v>#REF!</v>
      </c>
      <c r="AA24" s="46" t="e">
        <f>IF(AND('Mapa final'!#REF!="Alta",'Mapa final'!#REF!="Moderado"),CONCATENATE("R9C",'Mapa final'!#REF!),"")</f>
        <v>#REF!</v>
      </c>
      <c r="AB24" s="44" t="e">
        <f>IF(AND('Mapa final'!#REF!="Alta",'Mapa final'!#REF!="Mayor"),CONCATENATE("R9C",'Mapa final'!#REF!),"")</f>
        <v>#REF!</v>
      </c>
      <c r="AC24" s="45" t="e">
        <f>IF(AND('Mapa final'!#REF!="Alta",'Mapa final'!#REF!="Mayor"),CONCATENATE("R9C",'Mapa final'!#REF!),"")</f>
        <v>#REF!</v>
      </c>
      <c r="AD24" s="50" t="e">
        <f>IF(AND('Mapa final'!#REF!="Alta",'Mapa final'!#REF!="Mayor"),CONCATENATE("R9C",'Mapa final'!#REF!),"")</f>
        <v>#REF!</v>
      </c>
      <c r="AE24" s="50" t="e">
        <f>IF(AND('Mapa final'!#REF!="Alta",'Mapa final'!#REF!="Mayor"),CONCATENATE("R9C",'Mapa final'!#REF!),"")</f>
        <v>#REF!</v>
      </c>
      <c r="AF24" s="50" t="e">
        <f>IF(AND('Mapa final'!#REF!="Alta",'Mapa final'!#REF!="Mayor"),CONCATENATE("R9C",'Mapa final'!#REF!),"")</f>
        <v>#REF!</v>
      </c>
      <c r="AG24" s="46" t="e">
        <f>IF(AND('Mapa final'!#REF!="Alta",'Mapa final'!#REF!="Mayor"),CONCATENATE("R9C",'Mapa final'!#REF!),"")</f>
        <v>#REF!</v>
      </c>
      <c r="AH24" s="47" t="e">
        <f>IF(AND('Mapa final'!#REF!="Alta",'Mapa final'!#REF!="Catastrófico"),CONCATENATE("R9C",'Mapa final'!#REF!),"")</f>
        <v>#REF!</v>
      </c>
      <c r="AI24" s="48" t="e">
        <f>IF(AND('Mapa final'!#REF!="Alta",'Mapa final'!#REF!="Catastrófico"),CONCATENATE("R9C",'Mapa final'!#REF!),"")</f>
        <v>#REF!</v>
      </c>
      <c r="AJ24" s="48" t="e">
        <f>IF(AND('Mapa final'!#REF!="Alta",'Mapa final'!#REF!="Catastrófico"),CONCATENATE("R9C",'Mapa final'!#REF!),"")</f>
        <v>#REF!</v>
      </c>
      <c r="AK24" s="48" t="e">
        <f>IF(AND('Mapa final'!#REF!="Alta",'Mapa final'!#REF!="Catastrófico"),CONCATENATE("R9C",'Mapa final'!#REF!),"")</f>
        <v>#REF!</v>
      </c>
      <c r="AL24" s="48" t="e">
        <f>IF(AND('Mapa final'!#REF!="Alta",'Mapa final'!#REF!="Catastrófico"),CONCATENATE("R9C",'Mapa final'!#REF!),"")</f>
        <v>#REF!</v>
      </c>
      <c r="AM24" s="49" t="e">
        <f>IF(AND('Mapa final'!#REF!="Alta",'Mapa final'!#REF!="Catastrófico"),CONCATENATE("R9C",'Mapa final'!#REF!),"")</f>
        <v>#REF!</v>
      </c>
      <c r="AN24" s="76"/>
      <c r="AO24" s="332"/>
      <c r="AP24" s="333"/>
      <c r="AQ24" s="333"/>
      <c r="AR24" s="333"/>
      <c r="AS24" s="333"/>
      <c r="AT24" s="334"/>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row>
    <row r="25" spans="1:76" ht="15.75" customHeight="1" thickBot="1" x14ac:dyDescent="0.3">
      <c r="A25" s="76"/>
      <c r="B25" s="281"/>
      <c r="C25" s="281"/>
      <c r="D25" s="282"/>
      <c r="E25" s="325"/>
      <c r="F25" s="326"/>
      <c r="G25" s="326"/>
      <c r="H25" s="326"/>
      <c r="I25" s="326"/>
      <c r="J25" s="63" t="e">
        <f>IF(AND('Mapa final'!#REF!="Alta",'Mapa final'!#REF!="Leve"),CONCATENATE("R10C",'Mapa final'!#REF!),"")</f>
        <v>#REF!</v>
      </c>
      <c r="K25" s="64" t="e">
        <f>IF(AND('Mapa final'!#REF!="Alta",'Mapa final'!#REF!="Leve"),CONCATENATE("R10C",'Mapa final'!#REF!),"")</f>
        <v>#REF!</v>
      </c>
      <c r="L25" s="64" t="e">
        <f>IF(AND('Mapa final'!#REF!="Alta",'Mapa final'!#REF!="Leve"),CONCATENATE("R10C",'Mapa final'!#REF!),"")</f>
        <v>#REF!</v>
      </c>
      <c r="M25" s="64" t="e">
        <f>IF(AND('Mapa final'!#REF!="Alta",'Mapa final'!#REF!="Leve"),CONCATENATE("R10C",'Mapa final'!#REF!),"")</f>
        <v>#REF!</v>
      </c>
      <c r="N25" s="64" t="e">
        <f>IF(AND('Mapa final'!#REF!="Alta",'Mapa final'!#REF!="Leve"),CONCATENATE("R10C",'Mapa final'!#REF!),"")</f>
        <v>#REF!</v>
      </c>
      <c r="O25" s="65" t="e">
        <f>IF(AND('Mapa final'!#REF!="Alta",'Mapa final'!#REF!="Leve"),CONCATENATE("R10C",'Mapa final'!#REF!),"")</f>
        <v>#REF!</v>
      </c>
      <c r="P25" s="63" t="e">
        <f>IF(AND('Mapa final'!#REF!="Alta",'Mapa final'!#REF!="Menor"),CONCATENATE("R10C",'Mapa final'!#REF!),"")</f>
        <v>#REF!</v>
      </c>
      <c r="Q25" s="64" t="e">
        <f>IF(AND('Mapa final'!#REF!="Alta",'Mapa final'!#REF!="Menor"),CONCATENATE("R10C",'Mapa final'!#REF!),"")</f>
        <v>#REF!</v>
      </c>
      <c r="R25" s="64" t="e">
        <f>IF(AND('Mapa final'!#REF!="Alta",'Mapa final'!#REF!="Menor"),CONCATENATE("R10C",'Mapa final'!#REF!),"")</f>
        <v>#REF!</v>
      </c>
      <c r="S25" s="64" t="e">
        <f>IF(AND('Mapa final'!#REF!="Alta",'Mapa final'!#REF!="Menor"),CONCATENATE("R10C",'Mapa final'!#REF!),"")</f>
        <v>#REF!</v>
      </c>
      <c r="T25" s="64" t="e">
        <f>IF(AND('Mapa final'!#REF!="Alta",'Mapa final'!#REF!="Menor"),CONCATENATE("R10C",'Mapa final'!#REF!),"")</f>
        <v>#REF!</v>
      </c>
      <c r="U25" s="65" t="e">
        <f>IF(AND('Mapa final'!#REF!="Alta",'Mapa final'!#REF!="Menor"),CONCATENATE("R10C",'Mapa final'!#REF!),"")</f>
        <v>#REF!</v>
      </c>
      <c r="V25" s="51" t="e">
        <f>IF(AND('Mapa final'!#REF!="Alta",'Mapa final'!#REF!="Moderado"),CONCATENATE("R10C",'Mapa final'!#REF!),"")</f>
        <v>#REF!</v>
      </c>
      <c r="W25" s="52" t="e">
        <f>IF(AND('Mapa final'!#REF!="Alta",'Mapa final'!#REF!="Moderado"),CONCATENATE("R10C",'Mapa final'!#REF!),"")</f>
        <v>#REF!</v>
      </c>
      <c r="X25" s="52" t="e">
        <f>IF(AND('Mapa final'!#REF!="Alta",'Mapa final'!#REF!="Moderado"),CONCATENATE("R10C",'Mapa final'!#REF!),"")</f>
        <v>#REF!</v>
      </c>
      <c r="Y25" s="52" t="e">
        <f>IF(AND('Mapa final'!#REF!="Alta",'Mapa final'!#REF!="Moderado"),CONCATENATE("R10C",'Mapa final'!#REF!),"")</f>
        <v>#REF!</v>
      </c>
      <c r="Z25" s="52" t="e">
        <f>IF(AND('Mapa final'!#REF!="Alta",'Mapa final'!#REF!="Moderado"),CONCATENATE("R10C",'Mapa final'!#REF!),"")</f>
        <v>#REF!</v>
      </c>
      <c r="AA25" s="53" t="e">
        <f>IF(AND('Mapa final'!#REF!="Alta",'Mapa final'!#REF!="Moderado"),CONCATENATE("R10C",'Mapa final'!#REF!),"")</f>
        <v>#REF!</v>
      </c>
      <c r="AB25" s="51" t="e">
        <f>IF(AND('Mapa final'!#REF!="Alta",'Mapa final'!#REF!="Mayor"),CONCATENATE("R10C",'Mapa final'!#REF!),"")</f>
        <v>#REF!</v>
      </c>
      <c r="AC25" s="52" t="e">
        <f>IF(AND('Mapa final'!#REF!="Alta",'Mapa final'!#REF!="Mayor"),CONCATENATE("R10C",'Mapa final'!#REF!),"")</f>
        <v>#REF!</v>
      </c>
      <c r="AD25" s="52" t="e">
        <f>IF(AND('Mapa final'!#REF!="Alta",'Mapa final'!#REF!="Mayor"),CONCATENATE("R10C",'Mapa final'!#REF!),"")</f>
        <v>#REF!</v>
      </c>
      <c r="AE25" s="52" t="e">
        <f>IF(AND('Mapa final'!#REF!="Alta",'Mapa final'!#REF!="Mayor"),CONCATENATE("R10C",'Mapa final'!#REF!),"")</f>
        <v>#REF!</v>
      </c>
      <c r="AF25" s="52" t="e">
        <f>IF(AND('Mapa final'!#REF!="Alta",'Mapa final'!#REF!="Mayor"),CONCATENATE("R10C",'Mapa final'!#REF!),"")</f>
        <v>#REF!</v>
      </c>
      <c r="AG25" s="53" t="e">
        <f>IF(AND('Mapa final'!#REF!="Alta",'Mapa final'!#REF!="Mayor"),CONCATENATE("R10C",'Mapa final'!#REF!),"")</f>
        <v>#REF!</v>
      </c>
      <c r="AH25" s="54" t="e">
        <f>IF(AND('Mapa final'!#REF!="Alta",'Mapa final'!#REF!="Catastrófico"),CONCATENATE("R10C",'Mapa final'!#REF!),"")</f>
        <v>#REF!</v>
      </c>
      <c r="AI25" s="55" t="e">
        <f>IF(AND('Mapa final'!#REF!="Alta",'Mapa final'!#REF!="Catastrófico"),CONCATENATE("R10C",'Mapa final'!#REF!),"")</f>
        <v>#REF!</v>
      </c>
      <c r="AJ25" s="55" t="e">
        <f>IF(AND('Mapa final'!#REF!="Alta",'Mapa final'!#REF!="Catastrófico"),CONCATENATE("R10C",'Mapa final'!#REF!),"")</f>
        <v>#REF!</v>
      </c>
      <c r="AK25" s="55" t="e">
        <f>IF(AND('Mapa final'!#REF!="Alta",'Mapa final'!#REF!="Catastrófico"),CONCATENATE("R10C",'Mapa final'!#REF!),"")</f>
        <v>#REF!</v>
      </c>
      <c r="AL25" s="55" t="e">
        <f>IF(AND('Mapa final'!#REF!="Alta",'Mapa final'!#REF!="Catastrófico"),CONCATENATE("R10C",'Mapa final'!#REF!),"")</f>
        <v>#REF!</v>
      </c>
      <c r="AM25" s="56" t="e">
        <f>IF(AND('Mapa final'!#REF!="Alta",'Mapa final'!#REF!="Catastrófico"),CONCATENATE("R10C",'Mapa final'!#REF!),"")</f>
        <v>#REF!</v>
      </c>
      <c r="AN25" s="76"/>
      <c r="AO25" s="335"/>
      <c r="AP25" s="336"/>
      <c r="AQ25" s="336"/>
      <c r="AR25" s="336"/>
      <c r="AS25" s="336"/>
      <c r="AT25" s="337"/>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row>
    <row r="26" spans="1:76" ht="15" customHeight="1" x14ac:dyDescent="0.25">
      <c r="A26" s="76"/>
      <c r="B26" s="281"/>
      <c r="C26" s="281"/>
      <c r="D26" s="282"/>
      <c r="E26" s="319" t="s">
        <v>116</v>
      </c>
      <c r="F26" s="320"/>
      <c r="G26" s="320"/>
      <c r="H26" s="320"/>
      <c r="I26" s="321"/>
      <c r="J26" s="57" t="e">
        <f>IF(AND('Mapa final'!#REF!="Media",'Mapa final'!#REF!="Leve"),CONCATENATE("R1C",'Mapa final'!#REF!),"")</f>
        <v>#REF!</v>
      </c>
      <c r="K26" s="58" t="e">
        <f>IF(AND('Mapa final'!#REF!="Media",'Mapa final'!#REF!="Leve"),CONCATENATE("R1C",'Mapa final'!#REF!),"")</f>
        <v>#REF!</v>
      </c>
      <c r="L26" s="58" t="e">
        <f>IF(AND('Mapa final'!#REF!="Media",'Mapa final'!#REF!="Leve"),CONCATENATE("R1C",'Mapa final'!#REF!),"")</f>
        <v>#REF!</v>
      </c>
      <c r="M26" s="58" t="e">
        <f>IF(AND('Mapa final'!#REF!="Media",'Mapa final'!#REF!="Leve"),CONCATENATE("R1C",'Mapa final'!#REF!),"")</f>
        <v>#REF!</v>
      </c>
      <c r="N26" s="58" t="e">
        <f>IF(AND('Mapa final'!#REF!="Media",'Mapa final'!#REF!="Leve"),CONCATENATE("R1C",'Mapa final'!#REF!),"")</f>
        <v>#REF!</v>
      </c>
      <c r="O26" s="59" t="e">
        <f>IF(AND('Mapa final'!#REF!="Media",'Mapa final'!#REF!="Leve"),CONCATENATE("R1C",'Mapa final'!#REF!),"")</f>
        <v>#REF!</v>
      </c>
      <c r="P26" s="57" t="e">
        <f>IF(AND('Mapa final'!#REF!="Media",'Mapa final'!#REF!="Menor"),CONCATENATE("R1C",'Mapa final'!#REF!),"")</f>
        <v>#REF!</v>
      </c>
      <c r="Q26" s="58" t="e">
        <f>IF(AND('Mapa final'!#REF!="Media",'Mapa final'!#REF!="Menor"),CONCATENATE("R1C",'Mapa final'!#REF!),"")</f>
        <v>#REF!</v>
      </c>
      <c r="R26" s="58" t="e">
        <f>IF(AND('Mapa final'!#REF!="Media",'Mapa final'!#REF!="Menor"),CONCATENATE("R1C",'Mapa final'!#REF!),"")</f>
        <v>#REF!</v>
      </c>
      <c r="S26" s="58" t="e">
        <f>IF(AND('Mapa final'!#REF!="Media",'Mapa final'!#REF!="Menor"),CONCATENATE("R1C",'Mapa final'!#REF!),"")</f>
        <v>#REF!</v>
      </c>
      <c r="T26" s="58" t="e">
        <f>IF(AND('Mapa final'!#REF!="Media",'Mapa final'!#REF!="Menor"),CONCATENATE("R1C",'Mapa final'!#REF!),"")</f>
        <v>#REF!</v>
      </c>
      <c r="U26" s="59" t="e">
        <f>IF(AND('Mapa final'!#REF!="Media",'Mapa final'!#REF!="Menor"),CONCATENATE("R1C",'Mapa final'!#REF!),"")</f>
        <v>#REF!</v>
      </c>
      <c r="V26" s="57" t="e">
        <f>IF(AND('Mapa final'!#REF!="Media",'Mapa final'!#REF!="Moderado"),CONCATENATE("R1C",'Mapa final'!#REF!),"")</f>
        <v>#REF!</v>
      </c>
      <c r="W26" s="58" t="e">
        <f>IF(AND('Mapa final'!#REF!="Media",'Mapa final'!#REF!="Moderado"),CONCATENATE("R1C",'Mapa final'!#REF!),"")</f>
        <v>#REF!</v>
      </c>
      <c r="X26" s="58" t="e">
        <f>IF(AND('Mapa final'!#REF!="Media",'Mapa final'!#REF!="Moderado"),CONCATENATE("R1C",'Mapa final'!#REF!),"")</f>
        <v>#REF!</v>
      </c>
      <c r="Y26" s="58" t="e">
        <f>IF(AND('Mapa final'!#REF!="Media",'Mapa final'!#REF!="Moderado"),CONCATENATE("R1C",'Mapa final'!#REF!),"")</f>
        <v>#REF!</v>
      </c>
      <c r="Z26" s="58" t="e">
        <f>IF(AND('Mapa final'!#REF!="Media",'Mapa final'!#REF!="Moderado"),CONCATENATE("R1C",'Mapa final'!#REF!),"")</f>
        <v>#REF!</v>
      </c>
      <c r="AA26" s="59" t="e">
        <f>IF(AND('Mapa final'!#REF!="Media",'Mapa final'!#REF!="Moderado"),CONCATENATE("R1C",'Mapa final'!#REF!),"")</f>
        <v>#REF!</v>
      </c>
      <c r="AB26" s="38" t="e">
        <f>IF(AND('Mapa final'!#REF!="Media",'Mapa final'!#REF!="Mayor"),CONCATENATE("R1C",'Mapa final'!#REF!),"")</f>
        <v>#REF!</v>
      </c>
      <c r="AC26" s="39" t="e">
        <f>IF(AND('Mapa final'!#REF!="Media",'Mapa final'!#REF!="Mayor"),CONCATENATE("R1C",'Mapa final'!#REF!),"")</f>
        <v>#REF!</v>
      </c>
      <c r="AD26" s="39" t="e">
        <f>IF(AND('Mapa final'!#REF!="Media",'Mapa final'!#REF!="Mayor"),CONCATENATE("R1C",'Mapa final'!#REF!),"")</f>
        <v>#REF!</v>
      </c>
      <c r="AE26" s="39" t="e">
        <f>IF(AND('Mapa final'!#REF!="Media",'Mapa final'!#REF!="Mayor"),CONCATENATE("R1C",'Mapa final'!#REF!),"")</f>
        <v>#REF!</v>
      </c>
      <c r="AF26" s="39" t="e">
        <f>IF(AND('Mapa final'!#REF!="Media",'Mapa final'!#REF!="Mayor"),CONCATENATE("R1C",'Mapa final'!#REF!),"")</f>
        <v>#REF!</v>
      </c>
      <c r="AG26" s="40" t="e">
        <f>IF(AND('Mapa final'!#REF!="Media",'Mapa final'!#REF!="Mayor"),CONCATENATE("R1C",'Mapa final'!#REF!),"")</f>
        <v>#REF!</v>
      </c>
      <c r="AH26" s="41" t="e">
        <f>IF(AND('Mapa final'!#REF!="Media",'Mapa final'!#REF!="Catastrófico"),CONCATENATE("R1C",'Mapa final'!#REF!),"")</f>
        <v>#REF!</v>
      </c>
      <c r="AI26" s="42" t="e">
        <f>IF(AND('Mapa final'!#REF!="Media",'Mapa final'!#REF!="Catastrófico"),CONCATENATE("R1C",'Mapa final'!#REF!),"")</f>
        <v>#REF!</v>
      </c>
      <c r="AJ26" s="42" t="e">
        <f>IF(AND('Mapa final'!#REF!="Media",'Mapa final'!#REF!="Catastrófico"),CONCATENATE("R1C",'Mapa final'!#REF!),"")</f>
        <v>#REF!</v>
      </c>
      <c r="AK26" s="42" t="e">
        <f>IF(AND('Mapa final'!#REF!="Media",'Mapa final'!#REF!="Catastrófico"),CONCATENATE("R1C",'Mapa final'!#REF!),"")</f>
        <v>#REF!</v>
      </c>
      <c r="AL26" s="42" t="e">
        <f>IF(AND('Mapa final'!#REF!="Media",'Mapa final'!#REF!="Catastrófico"),CONCATENATE("R1C",'Mapa final'!#REF!),"")</f>
        <v>#REF!</v>
      </c>
      <c r="AM26" s="43" t="e">
        <f>IF(AND('Mapa final'!#REF!="Media",'Mapa final'!#REF!="Catastrófico"),CONCATENATE("R1C",'Mapa final'!#REF!),"")</f>
        <v>#REF!</v>
      </c>
      <c r="AN26" s="76"/>
      <c r="AO26" s="360" t="s">
        <v>80</v>
      </c>
      <c r="AP26" s="361"/>
      <c r="AQ26" s="361"/>
      <c r="AR26" s="361"/>
      <c r="AS26" s="361"/>
      <c r="AT26" s="362"/>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row>
    <row r="27" spans="1:76" ht="15" customHeight="1" x14ac:dyDescent="0.25">
      <c r="A27" s="76"/>
      <c r="B27" s="281"/>
      <c r="C27" s="281"/>
      <c r="D27" s="282"/>
      <c r="E27" s="338"/>
      <c r="F27" s="339"/>
      <c r="G27" s="339"/>
      <c r="H27" s="339"/>
      <c r="I27" s="324"/>
      <c r="J27" s="60" t="str">
        <f>IF(AND('Mapa final'!$AD$11="Media",'Mapa final'!$AF$11="Leve"),CONCATENATE("R2C",'Mapa final'!$S$11),"")</f>
        <v/>
      </c>
      <c r="K27" s="61" t="str">
        <f>IF(AND('Mapa final'!$AD$12="Media",'Mapa final'!$AF$12="Leve"),CONCATENATE("R2C",'Mapa final'!$S$12),"")</f>
        <v/>
      </c>
      <c r="L27" s="61" t="e">
        <f>IF(AND('Mapa final'!#REF!="Media",'Mapa final'!#REF!="Leve"),CONCATENATE("R2C",'Mapa final'!#REF!),"")</f>
        <v>#REF!</v>
      </c>
      <c r="M27" s="61" t="e">
        <f>IF(AND('Mapa final'!#REF!="Media",'Mapa final'!#REF!="Leve"),CONCATENATE("R2C",'Mapa final'!#REF!),"")</f>
        <v>#REF!</v>
      </c>
      <c r="N27" s="61" t="e">
        <f>IF(AND('Mapa final'!#REF!="Media",'Mapa final'!#REF!="Leve"),CONCATENATE("R2C",'Mapa final'!#REF!),"")</f>
        <v>#REF!</v>
      </c>
      <c r="O27" s="62" t="e">
        <f>IF(AND('Mapa final'!#REF!="Media",'Mapa final'!#REF!="Leve"),CONCATENATE("R2C",'Mapa final'!#REF!),"")</f>
        <v>#REF!</v>
      </c>
      <c r="P27" s="60" t="str">
        <f>IF(AND('Mapa final'!$AD$11="Media",'Mapa final'!$AF$11="Menor"),CONCATENATE("R2C",'Mapa final'!$S$11),"")</f>
        <v/>
      </c>
      <c r="Q27" s="61" t="str">
        <f>IF(AND('Mapa final'!$AD$12="Media",'Mapa final'!$AF$12="Menor"),CONCATENATE("R2C",'Mapa final'!$S$12),"")</f>
        <v/>
      </c>
      <c r="R27" s="61" t="e">
        <f>IF(AND('Mapa final'!#REF!="Media",'Mapa final'!#REF!="Menor"),CONCATENATE("R2C",'Mapa final'!#REF!),"")</f>
        <v>#REF!</v>
      </c>
      <c r="S27" s="61" t="e">
        <f>IF(AND('Mapa final'!#REF!="Media",'Mapa final'!#REF!="Menor"),CONCATENATE("R2C",'Mapa final'!#REF!),"")</f>
        <v>#REF!</v>
      </c>
      <c r="T27" s="61" t="e">
        <f>IF(AND('Mapa final'!#REF!="Media",'Mapa final'!#REF!="Menor"),CONCATENATE("R2C",'Mapa final'!#REF!),"")</f>
        <v>#REF!</v>
      </c>
      <c r="U27" s="62" t="e">
        <f>IF(AND('Mapa final'!#REF!="Media",'Mapa final'!#REF!="Menor"),CONCATENATE("R2C",'Mapa final'!#REF!),"")</f>
        <v>#REF!</v>
      </c>
      <c r="V27" s="60" t="str">
        <f>IF(AND('Mapa final'!$AD$11="Media",'Mapa final'!$AF$11="Moderado"),CONCATENATE("R2C",'Mapa final'!$S$11),"")</f>
        <v/>
      </c>
      <c r="W27" s="61" t="str">
        <f>IF(AND('Mapa final'!$AD$12="Media",'Mapa final'!$AF$12="Moderado"),CONCATENATE("R2C",'Mapa final'!$S$12),"")</f>
        <v/>
      </c>
      <c r="X27" s="61" t="e">
        <f>IF(AND('Mapa final'!#REF!="Media",'Mapa final'!#REF!="Moderado"),CONCATENATE("R2C",'Mapa final'!#REF!),"")</f>
        <v>#REF!</v>
      </c>
      <c r="Y27" s="61" t="e">
        <f>IF(AND('Mapa final'!#REF!="Media",'Mapa final'!#REF!="Moderado"),CONCATENATE("R2C",'Mapa final'!#REF!),"")</f>
        <v>#REF!</v>
      </c>
      <c r="Z27" s="61" t="e">
        <f>IF(AND('Mapa final'!#REF!="Media",'Mapa final'!#REF!="Moderado"),CONCATENATE("R2C",'Mapa final'!#REF!),"")</f>
        <v>#REF!</v>
      </c>
      <c r="AA27" s="62" t="e">
        <f>IF(AND('Mapa final'!#REF!="Media",'Mapa final'!#REF!="Moderado"),CONCATENATE("R2C",'Mapa final'!#REF!),"")</f>
        <v>#REF!</v>
      </c>
      <c r="AB27" s="44" t="str">
        <f>IF(AND('Mapa final'!$AD$11="Media",'Mapa final'!$AF$11="Mayor"),CONCATENATE("R2C",'Mapa final'!$S$11),"")</f>
        <v/>
      </c>
      <c r="AC27" s="45" t="str">
        <f>IF(AND('Mapa final'!$AD$12="Media",'Mapa final'!$AF$12="Mayor"),CONCATENATE("R2C",'Mapa final'!$S$12),"")</f>
        <v/>
      </c>
      <c r="AD27" s="45" t="e">
        <f>IF(AND('Mapa final'!#REF!="Media",'Mapa final'!#REF!="Mayor"),CONCATENATE("R2C",'Mapa final'!#REF!),"")</f>
        <v>#REF!</v>
      </c>
      <c r="AE27" s="45" t="e">
        <f>IF(AND('Mapa final'!#REF!="Media",'Mapa final'!#REF!="Mayor"),CONCATENATE("R2C",'Mapa final'!#REF!),"")</f>
        <v>#REF!</v>
      </c>
      <c r="AF27" s="45" t="e">
        <f>IF(AND('Mapa final'!#REF!="Media",'Mapa final'!#REF!="Mayor"),CONCATENATE("R2C",'Mapa final'!#REF!),"")</f>
        <v>#REF!</v>
      </c>
      <c r="AG27" s="46" t="e">
        <f>IF(AND('Mapa final'!#REF!="Media",'Mapa final'!#REF!="Mayor"),CONCATENATE("R2C",'Mapa final'!#REF!),"")</f>
        <v>#REF!</v>
      </c>
      <c r="AH27" s="47" t="str">
        <f>IF(AND('Mapa final'!$AD$11="Media",'Mapa final'!$AF$11="Catastrófico"),CONCATENATE("R2C",'Mapa final'!$S$11),"")</f>
        <v/>
      </c>
      <c r="AI27" s="48" t="str">
        <f>IF(AND('Mapa final'!$AD$12="Media",'Mapa final'!$AF$12="Catastrófico"),CONCATENATE("R2C",'Mapa final'!$S$12),"")</f>
        <v/>
      </c>
      <c r="AJ27" s="48" t="e">
        <f>IF(AND('Mapa final'!#REF!="Media",'Mapa final'!#REF!="Catastrófico"),CONCATENATE("R2C",'Mapa final'!#REF!),"")</f>
        <v>#REF!</v>
      </c>
      <c r="AK27" s="48" t="e">
        <f>IF(AND('Mapa final'!#REF!="Media",'Mapa final'!#REF!="Catastrófico"),CONCATENATE("R2C",'Mapa final'!#REF!),"")</f>
        <v>#REF!</v>
      </c>
      <c r="AL27" s="48" t="e">
        <f>IF(AND('Mapa final'!#REF!="Media",'Mapa final'!#REF!="Catastrófico"),CONCATENATE("R2C",'Mapa final'!#REF!),"")</f>
        <v>#REF!</v>
      </c>
      <c r="AM27" s="49" t="e">
        <f>IF(AND('Mapa final'!#REF!="Media",'Mapa final'!#REF!="Catastrófico"),CONCATENATE("R2C",'Mapa final'!#REF!),"")</f>
        <v>#REF!</v>
      </c>
      <c r="AN27" s="76"/>
      <c r="AO27" s="363"/>
      <c r="AP27" s="364"/>
      <c r="AQ27" s="364"/>
      <c r="AR27" s="364"/>
      <c r="AS27" s="364"/>
      <c r="AT27" s="365"/>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row>
    <row r="28" spans="1:76" ht="15" customHeight="1" x14ac:dyDescent="0.25">
      <c r="A28" s="76"/>
      <c r="B28" s="281"/>
      <c r="C28" s="281"/>
      <c r="D28" s="282"/>
      <c r="E28" s="322"/>
      <c r="F28" s="323"/>
      <c r="G28" s="323"/>
      <c r="H28" s="323"/>
      <c r="I28" s="324"/>
      <c r="J28" s="60" t="e">
        <f>IF(AND('Mapa final'!#REF!="Media",'Mapa final'!#REF!="Leve"),CONCATENATE("R3C",'Mapa final'!#REF!),"")</f>
        <v>#REF!</v>
      </c>
      <c r="K28" s="61" t="e">
        <f>IF(AND('Mapa final'!#REF!="Media",'Mapa final'!#REF!="Leve"),CONCATENATE("R3C",'Mapa final'!#REF!),"")</f>
        <v>#REF!</v>
      </c>
      <c r="L28" s="61" t="e">
        <f>IF(AND('Mapa final'!#REF!="Media",'Mapa final'!#REF!="Leve"),CONCATENATE("R3C",'Mapa final'!#REF!),"")</f>
        <v>#REF!</v>
      </c>
      <c r="M28" s="61" t="e">
        <f>IF(AND('Mapa final'!#REF!="Media",'Mapa final'!#REF!="Leve"),CONCATENATE("R3C",'Mapa final'!#REF!),"")</f>
        <v>#REF!</v>
      </c>
      <c r="N28" s="61" t="e">
        <f>IF(AND('Mapa final'!#REF!="Media",'Mapa final'!#REF!="Leve"),CONCATENATE("R3C",'Mapa final'!#REF!),"")</f>
        <v>#REF!</v>
      </c>
      <c r="O28" s="62" t="e">
        <f>IF(AND('Mapa final'!#REF!="Media",'Mapa final'!#REF!="Leve"),CONCATENATE("R3C",'Mapa final'!#REF!),"")</f>
        <v>#REF!</v>
      </c>
      <c r="P28" s="60" t="e">
        <f>IF(AND('Mapa final'!#REF!="Media",'Mapa final'!#REF!="Menor"),CONCATENATE("R3C",'Mapa final'!#REF!),"")</f>
        <v>#REF!</v>
      </c>
      <c r="Q28" s="61" t="e">
        <f>IF(AND('Mapa final'!#REF!="Media",'Mapa final'!#REF!="Menor"),CONCATENATE("R3C",'Mapa final'!#REF!),"")</f>
        <v>#REF!</v>
      </c>
      <c r="R28" s="61" t="e">
        <f>IF(AND('Mapa final'!#REF!="Media",'Mapa final'!#REF!="Menor"),CONCATENATE("R3C",'Mapa final'!#REF!),"")</f>
        <v>#REF!</v>
      </c>
      <c r="S28" s="61" t="e">
        <f>IF(AND('Mapa final'!#REF!="Media",'Mapa final'!#REF!="Menor"),CONCATENATE("R3C",'Mapa final'!#REF!),"")</f>
        <v>#REF!</v>
      </c>
      <c r="T28" s="61" t="e">
        <f>IF(AND('Mapa final'!#REF!="Media",'Mapa final'!#REF!="Menor"),CONCATENATE("R3C",'Mapa final'!#REF!),"")</f>
        <v>#REF!</v>
      </c>
      <c r="U28" s="62" t="e">
        <f>IF(AND('Mapa final'!#REF!="Media",'Mapa final'!#REF!="Menor"),CONCATENATE("R3C",'Mapa final'!#REF!),"")</f>
        <v>#REF!</v>
      </c>
      <c r="V28" s="60" t="e">
        <f>IF(AND('Mapa final'!#REF!="Media",'Mapa final'!#REF!="Moderado"),CONCATENATE("R3C",'Mapa final'!#REF!),"")</f>
        <v>#REF!</v>
      </c>
      <c r="W28" s="61" t="e">
        <f>IF(AND('Mapa final'!#REF!="Media",'Mapa final'!#REF!="Moderado"),CONCATENATE("R3C",'Mapa final'!#REF!),"")</f>
        <v>#REF!</v>
      </c>
      <c r="X28" s="61" t="e">
        <f>IF(AND('Mapa final'!#REF!="Media",'Mapa final'!#REF!="Moderado"),CONCATENATE("R3C",'Mapa final'!#REF!),"")</f>
        <v>#REF!</v>
      </c>
      <c r="Y28" s="61" t="e">
        <f>IF(AND('Mapa final'!#REF!="Media",'Mapa final'!#REF!="Moderado"),CONCATENATE("R3C",'Mapa final'!#REF!),"")</f>
        <v>#REF!</v>
      </c>
      <c r="Z28" s="61" t="e">
        <f>IF(AND('Mapa final'!#REF!="Media",'Mapa final'!#REF!="Moderado"),CONCATENATE("R3C",'Mapa final'!#REF!),"")</f>
        <v>#REF!</v>
      </c>
      <c r="AA28" s="62" t="e">
        <f>IF(AND('Mapa final'!#REF!="Media",'Mapa final'!#REF!="Moderado"),CONCATENATE("R3C",'Mapa final'!#REF!),"")</f>
        <v>#REF!</v>
      </c>
      <c r="AB28" s="44" t="e">
        <f>IF(AND('Mapa final'!#REF!="Media",'Mapa final'!#REF!="Mayor"),CONCATENATE("R3C",'Mapa final'!#REF!),"")</f>
        <v>#REF!</v>
      </c>
      <c r="AC28" s="45" t="e">
        <f>IF(AND('Mapa final'!#REF!="Media",'Mapa final'!#REF!="Mayor"),CONCATENATE("R3C",'Mapa final'!#REF!),"")</f>
        <v>#REF!</v>
      </c>
      <c r="AD28" s="45" t="e">
        <f>IF(AND('Mapa final'!#REF!="Media",'Mapa final'!#REF!="Mayor"),CONCATENATE("R3C",'Mapa final'!#REF!),"")</f>
        <v>#REF!</v>
      </c>
      <c r="AE28" s="45" t="e">
        <f>IF(AND('Mapa final'!#REF!="Media",'Mapa final'!#REF!="Mayor"),CONCATENATE("R3C",'Mapa final'!#REF!),"")</f>
        <v>#REF!</v>
      </c>
      <c r="AF28" s="45" t="e">
        <f>IF(AND('Mapa final'!#REF!="Media",'Mapa final'!#REF!="Mayor"),CONCATENATE("R3C",'Mapa final'!#REF!),"")</f>
        <v>#REF!</v>
      </c>
      <c r="AG28" s="46" t="e">
        <f>IF(AND('Mapa final'!#REF!="Media",'Mapa final'!#REF!="Mayor"),CONCATENATE("R3C",'Mapa final'!#REF!),"")</f>
        <v>#REF!</v>
      </c>
      <c r="AH28" s="47" t="e">
        <f>IF(AND('Mapa final'!#REF!="Media",'Mapa final'!#REF!="Catastrófico"),CONCATENATE("R3C",'Mapa final'!#REF!),"")</f>
        <v>#REF!</v>
      </c>
      <c r="AI28" s="48" t="e">
        <f>IF(AND('Mapa final'!#REF!="Media",'Mapa final'!#REF!="Catastrófico"),CONCATENATE("R3C",'Mapa final'!#REF!),"")</f>
        <v>#REF!</v>
      </c>
      <c r="AJ28" s="48" t="e">
        <f>IF(AND('Mapa final'!#REF!="Media",'Mapa final'!#REF!="Catastrófico"),CONCATENATE("R3C",'Mapa final'!#REF!),"")</f>
        <v>#REF!</v>
      </c>
      <c r="AK28" s="48" t="e">
        <f>IF(AND('Mapa final'!#REF!="Media",'Mapa final'!#REF!="Catastrófico"),CONCATENATE("R3C",'Mapa final'!#REF!),"")</f>
        <v>#REF!</v>
      </c>
      <c r="AL28" s="48" t="e">
        <f>IF(AND('Mapa final'!#REF!="Media",'Mapa final'!#REF!="Catastrófico"),CONCATENATE("R3C",'Mapa final'!#REF!),"")</f>
        <v>#REF!</v>
      </c>
      <c r="AM28" s="49" t="e">
        <f>IF(AND('Mapa final'!#REF!="Media",'Mapa final'!#REF!="Catastrófico"),CONCATENATE("R3C",'Mapa final'!#REF!),"")</f>
        <v>#REF!</v>
      </c>
      <c r="AN28" s="76"/>
      <c r="AO28" s="363"/>
      <c r="AP28" s="364"/>
      <c r="AQ28" s="364"/>
      <c r="AR28" s="364"/>
      <c r="AS28" s="364"/>
      <c r="AT28" s="365"/>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row>
    <row r="29" spans="1:76" ht="15" customHeight="1" x14ac:dyDescent="0.25">
      <c r="A29" s="76"/>
      <c r="B29" s="281"/>
      <c r="C29" s="281"/>
      <c r="D29" s="282"/>
      <c r="E29" s="322"/>
      <c r="F29" s="323"/>
      <c r="G29" s="323"/>
      <c r="H29" s="323"/>
      <c r="I29" s="324"/>
      <c r="J29" s="60" t="e">
        <f>IF(AND('Mapa final'!#REF!="Media",'Mapa final'!#REF!="Leve"),CONCATENATE("R4C",'Mapa final'!#REF!),"")</f>
        <v>#REF!</v>
      </c>
      <c r="K29" s="61" t="e">
        <f>IF(AND('Mapa final'!#REF!="Media",'Mapa final'!#REF!="Leve"),CONCATENATE("R4C",'Mapa final'!#REF!),"")</f>
        <v>#REF!</v>
      </c>
      <c r="L29" s="61" t="e">
        <f>IF(AND('Mapa final'!#REF!="Media",'Mapa final'!#REF!="Leve"),CONCATENATE("R4C",'Mapa final'!#REF!),"")</f>
        <v>#REF!</v>
      </c>
      <c r="M29" s="61" t="e">
        <f>IF(AND('Mapa final'!#REF!="Media",'Mapa final'!#REF!="Leve"),CONCATENATE("R4C",'Mapa final'!#REF!),"")</f>
        <v>#REF!</v>
      </c>
      <c r="N29" s="61" t="e">
        <f>IF(AND('Mapa final'!#REF!="Media",'Mapa final'!#REF!="Leve"),CONCATENATE("R4C",'Mapa final'!#REF!),"")</f>
        <v>#REF!</v>
      </c>
      <c r="O29" s="62" t="e">
        <f>IF(AND('Mapa final'!#REF!="Media",'Mapa final'!#REF!="Leve"),CONCATENATE("R4C",'Mapa final'!#REF!),"")</f>
        <v>#REF!</v>
      </c>
      <c r="P29" s="60" t="e">
        <f>IF(AND('Mapa final'!#REF!="Media",'Mapa final'!#REF!="Menor"),CONCATENATE("R4C",'Mapa final'!#REF!),"")</f>
        <v>#REF!</v>
      </c>
      <c r="Q29" s="61" t="e">
        <f>IF(AND('Mapa final'!#REF!="Media",'Mapa final'!#REF!="Menor"),CONCATENATE("R4C",'Mapa final'!#REF!),"")</f>
        <v>#REF!</v>
      </c>
      <c r="R29" s="61" t="e">
        <f>IF(AND('Mapa final'!#REF!="Media",'Mapa final'!#REF!="Menor"),CONCATENATE("R4C",'Mapa final'!#REF!),"")</f>
        <v>#REF!</v>
      </c>
      <c r="S29" s="61" t="e">
        <f>IF(AND('Mapa final'!#REF!="Media",'Mapa final'!#REF!="Menor"),CONCATENATE("R4C",'Mapa final'!#REF!),"")</f>
        <v>#REF!</v>
      </c>
      <c r="T29" s="61" t="e">
        <f>IF(AND('Mapa final'!#REF!="Media",'Mapa final'!#REF!="Menor"),CONCATENATE("R4C",'Mapa final'!#REF!),"")</f>
        <v>#REF!</v>
      </c>
      <c r="U29" s="62" t="e">
        <f>IF(AND('Mapa final'!#REF!="Media",'Mapa final'!#REF!="Menor"),CONCATENATE("R4C",'Mapa final'!#REF!),"")</f>
        <v>#REF!</v>
      </c>
      <c r="V29" s="60" t="e">
        <f>IF(AND('Mapa final'!#REF!="Media",'Mapa final'!#REF!="Moderado"),CONCATENATE("R4C",'Mapa final'!#REF!),"")</f>
        <v>#REF!</v>
      </c>
      <c r="W29" s="61" t="e">
        <f>IF(AND('Mapa final'!#REF!="Media",'Mapa final'!#REF!="Moderado"),CONCATENATE("R4C",'Mapa final'!#REF!),"")</f>
        <v>#REF!</v>
      </c>
      <c r="X29" s="61" t="e">
        <f>IF(AND('Mapa final'!#REF!="Media",'Mapa final'!#REF!="Moderado"),CONCATENATE("R4C",'Mapa final'!#REF!),"")</f>
        <v>#REF!</v>
      </c>
      <c r="Y29" s="61" t="e">
        <f>IF(AND('Mapa final'!#REF!="Media",'Mapa final'!#REF!="Moderado"),CONCATENATE("R4C",'Mapa final'!#REF!),"")</f>
        <v>#REF!</v>
      </c>
      <c r="Z29" s="61" t="e">
        <f>IF(AND('Mapa final'!#REF!="Media",'Mapa final'!#REF!="Moderado"),CONCATENATE("R4C",'Mapa final'!#REF!),"")</f>
        <v>#REF!</v>
      </c>
      <c r="AA29" s="62" t="e">
        <f>IF(AND('Mapa final'!#REF!="Media",'Mapa final'!#REF!="Moderado"),CONCATENATE("R4C",'Mapa final'!#REF!),"")</f>
        <v>#REF!</v>
      </c>
      <c r="AB29" s="44" t="e">
        <f>IF(AND('Mapa final'!#REF!="Media",'Mapa final'!#REF!="Mayor"),CONCATENATE("R4C",'Mapa final'!#REF!),"")</f>
        <v>#REF!</v>
      </c>
      <c r="AC29" s="45" t="e">
        <f>IF(AND('Mapa final'!#REF!="Media",'Mapa final'!#REF!="Mayor"),CONCATENATE("R4C",'Mapa final'!#REF!),"")</f>
        <v>#REF!</v>
      </c>
      <c r="AD29" s="50" t="e">
        <f>IF(AND('Mapa final'!#REF!="Media",'Mapa final'!#REF!="Mayor"),CONCATENATE("R4C",'Mapa final'!#REF!),"")</f>
        <v>#REF!</v>
      </c>
      <c r="AE29" s="50" t="e">
        <f>IF(AND('Mapa final'!#REF!="Media",'Mapa final'!#REF!="Mayor"),CONCATENATE("R4C",'Mapa final'!#REF!),"")</f>
        <v>#REF!</v>
      </c>
      <c r="AF29" s="50" t="e">
        <f>IF(AND('Mapa final'!#REF!="Media",'Mapa final'!#REF!="Mayor"),CONCATENATE("R4C",'Mapa final'!#REF!),"")</f>
        <v>#REF!</v>
      </c>
      <c r="AG29" s="46" t="e">
        <f>IF(AND('Mapa final'!#REF!="Media",'Mapa final'!#REF!="Mayor"),CONCATENATE("R4C",'Mapa final'!#REF!),"")</f>
        <v>#REF!</v>
      </c>
      <c r="AH29" s="47" t="e">
        <f>IF(AND('Mapa final'!#REF!="Media",'Mapa final'!#REF!="Catastrófico"),CONCATENATE("R4C",'Mapa final'!#REF!),"")</f>
        <v>#REF!</v>
      </c>
      <c r="AI29" s="48" t="e">
        <f>IF(AND('Mapa final'!#REF!="Media",'Mapa final'!#REF!="Catastrófico"),CONCATENATE("R4C",'Mapa final'!#REF!),"")</f>
        <v>#REF!</v>
      </c>
      <c r="AJ29" s="48" t="e">
        <f>IF(AND('Mapa final'!#REF!="Media",'Mapa final'!#REF!="Catastrófico"),CONCATENATE("R4C",'Mapa final'!#REF!),"")</f>
        <v>#REF!</v>
      </c>
      <c r="AK29" s="48" t="e">
        <f>IF(AND('Mapa final'!#REF!="Media",'Mapa final'!#REF!="Catastrófico"),CONCATENATE("R4C",'Mapa final'!#REF!),"")</f>
        <v>#REF!</v>
      </c>
      <c r="AL29" s="48" t="e">
        <f>IF(AND('Mapa final'!#REF!="Media",'Mapa final'!#REF!="Catastrófico"),CONCATENATE("R4C",'Mapa final'!#REF!),"")</f>
        <v>#REF!</v>
      </c>
      <c r="AM29" s="49" t="e">
        <f>IF(AND('Mapa final'!#REF!="Media",'Mapa final'!#REF!="Catastrófico"),CONCATENATE("R4C",'Mapa final'!#REF!),"")</f>
        <v>#REF!</v>
      </c>
      <c r="AN29" s="76"/>
      <c r="AO29" s="363"/>
      <c r="AP29" s="364"/>
      <c r="AQ29" s="364"/>
      <c r="AR29" s="364"/>
      <c r="AS29" s="364"/>
      <c r="AT29" s="365"/>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row>
    <row r="30" spans="1:76" ht="15" customHeight="1" x14ac:dyDescent="0.25">
      <c r="A30" s="76"/>
      <c r="B30" s="281"/>
      <c r="C30" s="281"/>
      <c r="D30" s="282"/>
      <c r="E30" s="322"/>
      <c r="F30" s="323"/>
      <c r="G30" s="323"/>
      <c r="H30" s="323"/>
      <c r="I30" s="324"/>
      <c r="J30" s="60" t="e">
        <f>IF(AND('Mapa final'!#REF!="Media",'Mapa final'!#REF!="Leve"),CONCATENATE("R5C",'Mapa final'!#REF!),"")</f>
        <v>#REF!</v>
      </c>
      <c r="K30" s="61" t="e">
        <f>IF(AND('Mapa final'!#REF!="Media",'Mapa final'!#REF!="Leve"),CONCATENATE("R5C",'Mapa final'!#REF!),"")</f>
        <v>#REF!</v>
      </c>
      <c r="L30" s="61" t="e">
        <f>IF(AND('Mapa final'!#REF!="Media",'Mapa final'!#REF!="Leve"),CONCATENATE("R5C",'Mapa final'!#REF!),"")</f>
        <v>#REF!</v>
      </c>
      <c r="M30" s="61" t="e">
        <f>IF(AND('Mapa final'!#REF!="Media",'Mapa final'!#REF!="Leve"),CONCATENATE("R5C",'Mapa final'!#REF!),"")</f>
        <v>#REF!</v>
      </c>
      <c r="N30" s="61" t="e">
        <f>IF(AND('Mapa final'!#REF!="Media",'Mapa final'!#REF!="Leve"),CONCATENATE("R5C",'Mapa final'!#REF!),"")</f>
        <v>#REF!</v>
      </c>
      <c r="O30" s="62" t="e">
        <f>IF(AND('Mapa final'!#REF!="Media",'Mapa final'!#REF!="Leve"),CONCATENATE("R5C",'Mapa final'!#REF!),"")</f>
        <v>#REF!</v>
      </c>
      <c r="P30" s="60" t="e">
        <f>IF(AND('Mapa final'!#REF!="Media",'Mapa final'!#REF!="Menor"),CONCATENATE("R5C",'Mapa final'!#REF!),"")</f>
        <v>#REF!</v>
      </c>
      <c r="Q30" s="61" t="e">
        <f>IF(AND('Mapa final'!#REF!="Media",'Mapa final'!#REF!="Menor"),CONCATENATE("R5C",'Mapa final'!#REF!),"")</f>
        <v>#REF!</v>
      </c>
      <c r="R30" s="61" t="e">
        <f>IF(AND('Mapa final'!#REF!="Media",'Mapa final'!#REF!="Menor"),CONCATENATE("R5C",'Mapa final'!#REF!),"")</f>
        <v>#REF!</v>
      </c>
      <c r="S30" s="61" t="e">
        <f>IF(AND('Mapa final'!#REF!="Media",'Mapa final'!#REF!="Menor"),CONCATENATE("R5C",'Mapa final'!#REF!),"")</f>
        <v>#REF!</v>
      </c>
      <c r="T30" s="61" t="e">
        <f>IF(AND('Mapa final'!#REF!="Media",'Mapa final'!#REF!="Menor"),CONCATENATE("R5C",'Mapa final'!#REF!),"")</f>
        <v>#REF!</v>
      </c>
      <c r="U30" s="62" t="e">
        <f>IF(AND('Mapa final'!#REF!="Media",'Mapa final'!#REF!="Menor"),CONCATENATE("R5C",'Mapa final'!#REF!),"")</f>
        <v>#REF!</v>
      </c>
      <c r="V30" s="60" t="e">
        <f>IF(AND('Mapa final'!#REF!="Media",'Mapa final'!#REF!="Moderado"),CONCATENATE("R5C",'Mapa final'!#REF!),"")</f>
        <v>#REF!</v>
      </c>
      <c r="W30" s="61" t="e">
        <f>IF(AND('Mapa final'!#REF!="Media",'Mapa final'!#REF!="Moderado"),CONCATENATE("R5C",'Mapa final'!#REF!),"")</f>
        <v>#REF!</v>
      </c>
      <c r="X30" s="61" t="e">
        <f>IF(AND('Mapa final'!#REF!="Media",'Mapa final'!#REF!="Moderado"),CONCATENATE("R5C",'Mapa final'!#REF!),"")</f>
        <v>#REF!</v>
      </c>
      <c r="Y30" s="61" t="e">
        <f>IF(AND('Mapa final'!#REF!="Media",'Mapa final'!#REF!="Moderado"),CONCATENATE("R5C",'Mapa final'!#REF!),"")</f>
        <v>#REF!</v>
      </c>
      <c r="Z30" s="61" t="e">
        <f>IF(AND('Mapa final'!#REF!="Media",'Mapa final'!#REF!="Moderado"),CONCATENATE("R5C",'Mapa final'!#REF!),"")</f>
        <v>#REF!</v>
      </c>
      <c r="AA30" s="62" t="e">
        <f>IF(AND('Mapa final'!#REF!="Media",'Mapa final'!#REF!="Moderado"),CONCATENATE("R5C",'Mapa final'!#REF!),"")</f>
        <v>#REF!</v>
      </c>
      <c r="AB30" s="44" t="e">
        <f>IF(AND('Mapa final'!#REF!="Media",'Mapa final'!#REF!="Mayor"),CONCATENATE("R5C",'Mapa final'!#REF!),"")</f>
        <v>#REF!</v>
      </c>
      <c r="AC30" s="45" t="e">
        <f>IF(AND('Mapa final'!#REF!="Media",'Mapa final'!#REF!="Mayor"),CONCATENATE("R5C",'Mapa final'!#REF!),"")</f>
        <v>#REF!</v>
      </c>
      <c r="AD30" s="50" t="e">
        <f>IF(AND('Mapa final'!#REF!="Media",'Mapa final'!#REF!="Mayor"),CONCATENATE("R5C",'Mapa final'!#REF!),"")</f>
        <v>#REF!</v>
      </c>
      <c r="AE30" s="50" t="e">
        <f>IF(AND('Mapa final'!#REF!="Media",'Mapa final'!#REF!="Mayor"),CONCATENATE("R5C",'Mapa final'!#REF!),"")</f>
        <v>#REF!</v>
      </c>
      <c r="AF30" s="50" t="e">
        <f>IF(AND('Mapa final'!#REF!="Media",'Mapa final'!#REF!="Mayor"),CONCATENATE("R5C",'Mapa final'!#REF!),"")</f>
        <v>#REF!</v>
      </c>
      <c r="AG30" s="46" t="e">
        <f>IF(AND('Mapa final'!#REF!="Media",'Mapa final'!#REF!="Mayor"),CONCATENATE("R5C",'Mapa final'!#REF!),"")</f>
        <v>#REF!</v>
      </c>
      <c r="AH30" s="47" t="e">
        <f>IF(AND('Mapa final'!#REF!="Media",'Mapa final'!#REF!="Catastrófico"),CONCATENATE("R5C",'Mapa final'!#REF!),"")</f>
        <v>#REF!</v>
      </c>
      <c r="AI30" s="48" t="e">
        <f>IF(AND('Mapa final'!#REF!="Media",'Mapa final'!#REF!="Catastrófico"),CONCATENATE("R5C",'Mapa final'!#REF!),"")</f>
        <v>#REF!</v>
      </c>
      <c r="AJ30" s="48" t="e">
        <f>IF(AND('Mapa final'!#REF!="Media",'Mapa final'!#REF!="Catastrófico"),CONCATENATE("R5C",'Mapa final'!#REF!),"")</f>
        <v>#REF!</v>
      </c>
      <c r="AK30" s="48" t="e">
        <f>IF(AND('Mapa final'!#REF!="Media",'Mapa final'!#REF!="Catastrófico"),CONCATENATE("R5C",'Mapa final'!#REF!),"")</f>
        <v>#REF!</v>
      </c>
      <c r="AL30" s="48" t="e">
        <f>IF(AND('Mapa final'!#REF!="Media",'Mapa final'!#REF!="Catastrófico"),CONCATENATE("R5C",'Mapa final'!#REF!),"")</f>
        <v>#REF!</v>
      </c>
      <c r="AM30" s="49" t="e">
        <f>IF(AND('Mapa final'!#REF!="Media",'Mapa final'!#REF!="Catastrófico"),CONCATENATE("R5C",'Mapa final'!#REF!),"")</f>
        <v>#REF!</v>
      </c>
      <c r="AN30" s="76"/>
      <c r="AO30" s="363"/>
      <c r="AP30" s="364"/>
      <c r="AQ30" s="364"/>
      <c r="AR30" s="364"/>
      <c r="AS30" s="364"/>
      <c r="AT30" s="365"/>
      <c r="AU30" s="76"/>
      <c r="AV30" s="76"/>
      <c r="AW30" s="76"/>
      <c r="AX30" s="76"/>
      <c r="AY30" s="76"/>
      <c r="AZ30" s="76"/>
      <c r="BA30" s="76"/>
      <c r="BB30" s="76"/>
      <c r="BC30" s="76"/>
      <c r="BD30" s="76"/>
      <c r="BE30" s="76"/>
      <c r="BF30" s="76"/>
      <c r="BG30" s="76"/>
      <c r="BH30" s="76"/>
      <c r="BI30" s="76"/>
      <c r="BJ30" s="76"/>
      <c r="BK30" s="76"/>
      <c r="BL30" s="76"/>
      <c r="BM30" s="76"/>
      <c r="BN30" s="76"/>
      <c r="BO30" s="76"/>
      <c r="BP30" s="76"/>
      <c r="BQ30" s="76"/>
      <c r="BR30" s="76"/>
      <c r="BS30" s="76"/>
      <c r="BT30" s="76"/>
      <c r="BU30" s="76"/>
      <c r="BV30" s="76"/>
      <c r="BW30" s="76"/>
      <c r="BX30" s="76"/>
    </row>
    <row r="31" spans="1:76" ht="15" customHeight="1" x14ac:dyDescent="0.25">
      <c r="A31" s="76"/>
      <c r="B31" s="281"/>
      <c r="C31" s="281"/>
      <c r="D31" s="282"/>
      <c r="E31" s="322"/>
      <c r="F31" s="323"/>
      <c r="G31" s="323"/>
      <c r="H31" s="323"/>
      <c r="I31" s="324"/>
      <c r="J31" s="60" t="e">
        <f>IF(AND('Mapa final'!#REF!="Media",'Mapa final'!#REF!="Leve"),CONCATENATE("R6C",'Mapa final'!#REF!),"")</f>
        <v>#REF!</v>
      </c>
      <c r="K31" s="61" t="e">
        <f>IF(AND('Mapa final'!#REF!="Media",'Mapa final'!#REF!="Leve"),CONCATENATE("R6C",'Mapa final'!#REF!),"")</f>
        <v>#REF!</v>
      </c>
      <c r="L31" s="61" t="e">
        <f>IF(AND('Mapa final'!#REF!="Media",'Mapa final'!#REF!="Leve"),CONCATENATE("R6C",'Mapa final'!#REF!),"")</f>
        <v>#REF!</v>
      </c>
      <c r="M31" s="61" t="e">
        <f>IF(AND('Mapa final'!#REF!="Media",'Mapa final'!#REF!="Leve"),CONCATENATE("R6C",'Mapa final'!#REF!),"")</f>
        <v>#REF!</v>
      </c>
      <c r="N31" s="61" t="e">
        <f>IF(AND('Mapa final'!#REF!="Media",'Mapa final'!#REF!="Leve"),CONCATENATE("R6C",'Mapa final'!#REF!),"")</f>
        <v>#REF!</v>
      </c>
      <c r="O31" s="62" t="e">
        <f>IF(AND('Mapa final'!#REF!="Media",'Mapa final'!#REF!="Leve"),CONCATENATE("R6C",'Mapa final'!#REF!),"")</f>
        <v>#REF!</v>
      </c>
      <c r="P31" s="60" t="e">
        <f>IF(AND('Mapa final'!#REF!="Media",'Mapa final'!#REF!="Menor"),CONCATENATE("R6C",'Mapa final'!#REF!),"")</f>
        <v>#REF!</v>
      </c>
      <c r="Q31" s="61" t="e">
        <f>IF(AND('Mapa final'!#REF!="Media",'Mapa final'!#REF!="Menor"),CONCATENATE("R6C",'Mapa final'!#REF!),"")</f>
        <v>#REF!</v>
      </c>
      <c r="R31" s="61" t="e">
        <f>IF(AND('Mapa final'!#REF!="Media",'Mapa final'!#REF!="Menor"),CONCATENATE("R6C",'Mapa final'!#REF!),"")</f>
        <v>#REF!</v>
      </c>
      <c r="S31" s="61" t="e">
        <f>IF(AND('Mapa final'!#REF!="Media",'Mapa final'!#REF!="Menor"),CONCATENATE("R6C",'Mapa final'!#REF!),"")</f>
        <v>#REF!</v>
      </c>
      <c r="T31" s="61" t="e">
        <f>IF(AND('Mapa final'!#REF!="Media",'Mapa final'!#REF!="Menor"),CONCATENATE("R6C",'Mapa final'!#REF!),"")</f>
        <v>#REF!</v>
      </c>
      <c r="U31" s="62" t="e">
        <f>IF(AND('Mapa final'!#REF!="Media",'Mapa final'!#REF!="Menor"),CONCATENATE("R6C",'Mapa final'!#REF!),"")</f>
        <v>#REF!</v>
      </c>
      <c r="V31" s="60" t="e">
        <f>IF(AND('Mapa final'!#REF!="Media",'Mapa final'!#REF!="Moderado"),CONCATENATE("R6C",'Mapa final'!#REF!),"")</f>
        <v>#REF!</v>
      </c>
      <c r="W31" s="61" t="e">
        <f>IF(AND('Mapa final'!#REF!="Media",'Mapa final'!#REF!="Moderado"),CONCATENATE("R6C",'Mapa final'!#REF!),"")</f>
        <v>#REF!</v>
      </c>
      <c r="X31" s="61" t="e">
        <f>IF(AND('Mapa final'!#REF!="Media",'Mapa final'!#REF!="Moderado"),CONCATENATE("R6C",'Mapa final'!#REF!),"")</f>
        <v>#REF!</v>
      </c>
      <c r="Y31" s="61" t="e">
        <f>IF(AND('Mapa final'!#REF!="Media",'Mapa final'!#REF!="Moderado"),CONCATENATE("R6C",'Mapa final'!#REF!),"")</f>
        <v>#REF!</v>
      </c>
      <c r="Z31" s="61" t="e">
        <f>IF(AND('Mapa final'!#REF!="Media",'Mapa final'!#REF!="Moderado"),CONCATENATE("R6C",'Mapa final'!#REF!),"")</f>
        <v>#REF!</v>
      </c>
      <c r="AA31" s="62" t="e">
        <f>IF(AND('Mapa final'!#REF!="Media",'Mapa final'!#REF!="Moderado"),CONCATENATE("R6C",'Mapa final'!#REF!),"")</f>
        <v>#REF!</v>
      </c>
      <c r="AB31" s="44" t="e">
        <f>IF(AND('Mapa final'!#REF!="Media",'Mapa final'!#REF!="Mayor"),CONCATENATE("R6C",'Mapa final'!#REF!),"")</f>
        <v>#REF!</v>
      </c>
      <c r="AC31" s="45" t="e">
        <f>IF(AND('Mapa final'!#REF!="Media",'Mapa final'!#REF!="Mayor"),CONCATENATE("R6C",'Mapa final'!#REF!),"")</f>
        <v>#REF!</v>
      </c>
      <c r="AD31" s="50" t="e">
        <f>IF(AND('Mapa final'!#REF!="Media",'Mapa final'!#REF!="Mayor"),CONCATENATE("R6C",'Mapa final'!#REF!),"")</f>
        <v>#REF!</v>
      </c>
      <c r="AE31" s="50" t="e">
        <f>IF(AND('Mapa final'!#REF!="Media",'Mapa final'!#REF!="Mayor"),CONCATENATE("R6C",'Mapa final'!#REF!),"")</f>
        <v>#REF!</v>
      </c>
      <c r="AF31" s="50" t="e">
        <f>IF(AND('Mapa final'!#REF!="Media",'Mapa final'!#REF!="Mayor"),CONCATENATE("R6C",'Mapa final'!#REF!),"")</f>
        <v>#REF!</v>
      </c>
      <c r="AG31" s="46" t="e">
        <f>IF(AND('Mapa final'!#REF!="Media",'Mapa final'!#REF!="Mayor"),CONCATENATE("R6C",'Mapa final'!#REF!),"")</f>
        <v>#REF!</v>
      </c>
      <c r="AH31" s="47" t="e">
        <f>IF(AND('Mapa final'!#REF!="Media",'Mapa final'!#REF!="Catastrófico"),CONCATENATE("R6C",'Mapa final'!#REF!),"")</f>
        <v>#REF!</v>
      </c>
      <c r="AI31" s="48" t="e">
        <f>IF(AND('Mapa final'!#REF!="Media",'Mapa final'!#REF!="Catastrófico"),CONCATENATE("R6C",'Mapa final'!#REF!),"")</f>
        <v>#REF!</v>
      </c>
      <c r="AJ31" s="48" t="e">
        <f>IF(AND('Mapa final'!#REF!="Media",'Mapa final'!#REF!="Catastrófico"),CONCATENATE("R6C",'Mapa final'!#REF!),"")</f>
        <v>#REF!</v>
      </c>
      <c r="AK31" s="48" t="e">
        <f>IF(AND('Mapa final'!#REF!="Media",'Mapa final'!#REF!="Catastrófico"),CONCATENATE("R6C",'Mapa final'!#REF!),"")</f>
        <v>#REF!</v>
      </c>
      <c r="AL31" s="48" t="e">
        <f>IF(AND('Mapa final'!#REF!="Media",'Mapa final'!#REF!="Catastrófico"),CONCATENATE("R6C",'Mapa final'!#REF!),"")</f>
        <v>#REF!</v>
      </c>
      <c r="AM31" s="49" t="e">
        <f>IF(AND('Mapa final'!#REF!="Media",'Mapa final'!#REF!="Catastrófico"),CONCATENATE("R6C",'Mapa final'!#REF!),"")</f>
        <v>#REF!</v>
      </c>
      <c r="AN31" s="76"/>
      <c r="AO31" s="363"/>
      <c r="AP31" s="364"/>
      <c r="AQ31" s="364"/>
      <c r="AR31" s="364"/>
      <c r="AS31" s="364"/>
      <c r="AT31" s="365"/>
      <c r="AU31" s="76"/>
      <c r="AV31" s="76"/>
      <c r="AW31" s="76"/>
      <c r="AX31" s="76"/>
      <c r="AY31" s="76"/>
      <c r="AZ31" s="76"/>
      <c r="BA31" s="76"/>
      <c r="BB31" s="76"/>
      <c r="BC31" s="76"/>
      <c r="BD31" s="76"/>
      <c r="BE31" s="76"/>
      <c r="BF31" s="76"/>
      <c r="BG31" s="76"/>
      <c r="BH31" s="76"/>
      <c r="BI31" s="76"/>
      <c r="BJ31" s="76"/>
      <c r="BK31" s="76"/>
      <c r="BL31" s="76"/>
      <c r="BM31" s="76"/>
      <c r="BN31" s="76"/>
      <c r="BO31" s="76"/>
      <c r="BP31" s="76"/>
      <c r="BQ31" s="76"/>
      <c r="BR31" s="76"/>
      <c r="BS31" s="76"/>
      <c r="BT31" s="76"/>
      <c r="BU31" s="76"/>
      <c r="BV31" s="76"/>
      <c r="BW31" s="76"/>
      <c r="BX31" s="76"/>
    </row>
    <row r="32" spans="1:76" ht="15" customHeight="1" x14ac:dyDescent="0.25">
      <c r="A32" s="76"/>
      <c r="B32" s="281"/>
      <c r="C32" s="281"/>
      <c r="D32" s="282"/>
      <c r="E32" s="322"/>
      <c r="F32" s="323"/>
      <c r="G32" s="323"/>
      <c r="H32" s="323"/>
      <c r="I32" s="324"/>
      <c r="J32" s="60" t="e">
        <f>IF(AND('Mapa final'!#REF!="Media",'Mapa final'!#REF!="Leve"),CONCATENATE("R7C",'Mapa final'!#REF!),"")</f>
        <v>#REF!</v>
      </c>
      <c r="K32" s="61" t="e">
        <f>IF(AND('Mapa final'!#REF!="Media",'Mapa final'!#REF!="Leve"),CONCATENATE("R7C",'Mapa final'!#REF!),"")</f>
        <v>#REF!</v>
      </c>
      <c r="L32" s="61" t="e">
        <f>IF(AND('Mapa final'!#REF!="Media",'Mapa final'!#REF!="Leve"),CONCATENATE("R7C",'Mapa final'!#REF!),"")</f>
        <v>#REF!</v>
      </c>
      <c r="M32" s="61" t="e">
        <f>IF(AND('Mapa final'!#REF!="Media",'Mapa final'!#REF!="Leve"),CONCATENATE("R7C",'Mapa final'!#REF!),"")</f>
        <v>#REF!</v>
      </c>
      <c r="N32" s="61" t="e">
        <f>IF(AND('Mapa final'!#REF!="Media",'Mapa final'!#REF!="Leve"),CONCATENATE("R7C",'Mapa final'!#REF!),"")</f>
        <v>#REF!</v>
      </c>
      <c r="O32" s="62" t="e">
        <f>IF(AND('Mapa final'!#REF!="Media",'Mapa final'!#REF!="Leve"),CONCATENATE("R7C",'Mapa final'!#REF!),"")</f>
        <v>#REF!</v>
      </c>
      <c r="P32" s="60" t="e">
        <f>IF(AND('Mapa final'!#REF!="Media",'Mapa final'!#REF!="Menor"),CONCATENATE("R7C",'Mapa final'!#REF!),"")</f>
        <v>#REF!</v>
      </c>
      <c r="Q32" s="61" t="e">
        <f>IF(AND('Mapa final'!#REF!="Media",'Mapa final'!#REF!="Menor"),CONCATENATE("R7C",'Mapa final'!#REF!),"")</f>
        <v>#REF!</v>
      </c>
      <c r="R32" s="61" t="e">
        <f>IF(AND('Mapa final'!#REF!="Media",'Mapa final'!#REF!="Menor"),CONCATENATE("R7C",'Mapa final'!#REF!),"")</f>
        <v>#REF!</v>
      </c>
      <c r="S32" s="61" t="e">
        <f>IF(AND('Mapa final'!#REF!="Media",'Mapa final'!#REF!="Menor"),CONCATENATE("R7C",'Mapa final'!#REF!),"")</f>
        <v>#REF!</v>
      </c>
      <c r="T32" s="61" t="e">
        <f>IF(AND('Mapa final'!#REF!="Media",'Mapa final'!#REF!="Menor"),CONCATENATE("R7C",'Mapa final'!#REF!),"")</f>
        <v>#REF!</v>
      </c>
      <c r="U32" s="62" t="e">
        <f>IF(AND('Mapa final'!#REF!="Media",'Mapa final'!#REF!="Menor"),CONCATENATE("R7C",'Mapa final'!#REF!),"")</f>
        <v>#REF!</v>
      </c>
      <c r="V32" s="60" t="e">
        <f>IF(AND('Mapa final'!#REF!="Media",'Mapa final'!#REF!="Moderado"),CONCATENATE("R7C",'Mapa final'!#REF!),"")</f>
        <v>#REF!</v>
      </c>
      <c r="W32" s="61" t="e">
        <f>IF(AND('Mapa final'!#REF!="Media",'Mapa final'!#REF!="Moderado"),CONCATENATE("R7C",'Mapa final'!#REF!),"")</f>
        <v>#REF!</v>
      </c>
      <c r="X32" s="61" t="e">
        <f>IF(AND('Mapa final'!#REF!="Media",'Mapa final'!#REF!="Moderado"),CONCATENATE("R7C",'Mapa final'!#REF!),"")</f>
        <v>#REF!</v>
      </c>
      <c r="Y32" s="61" t="e">
        <f>IF(AND('Mapa final'!#REF!="Media",'Mapa final'!#REF!="Moderado"),CONCATENATE("R7C",'Mapa final'!#REF!),"")</f>
        <v>#REF!</v>
      </c>
      <c r="Z32" s="61" t="e">
        <f>IF(AND('Mapa final'!#REF!="Media",'Mapa final'!#REF!="Moderado"),CONCATENATE("R7C",'Mapa final'!#REF!),"")</f>
        <v>#REF!</v>
      </c>
      <c r="AA32" s="62" t="e">
        <f>IF(AND('Mapa final'!#REF!="Media",'Mapa final'!#REF!="Moderado"),CONCATENATE("R7C",'Mapa final'!#REF!),"")</f>
        <v>#REF!</v>
      </c>
      <c r="AB32" s="44" t="e">
        <f>IF(AND('Mapa final'!#REF!="Media",'Mapa final'!#REF!="Mayor"),CONCATENATE("R7C",'Mapa final'!#REF!),"")</f>
        <v>#REF!</v>
      </c>
      <c r="AC32" s="45" t="e">
        <f>IF(AND('Mapa final'!#REF!="Media",'Mapa final'!#REF!="Mayor"),CONCATENATE("R7C",'Mapa final'!#REF!),"")</f>
        <v>#REF!</v>
      </c>
      <c r="AD32" s="50" t="e">
        <f>IF(AND('Mapa final'!#REF!="Media",'Mapa final'!#REF!="Mayor"),CONCATENATE("R7C",'Mapa final'!#REF!),"")</f>
        <v>#REF!</v>
      </c>
      <c r="AE32" s="50" t="e">
        <f>IF(AND('Mapa final'!#REF!="Media",'Mapa final'!#REF!="Mayor"),CONCATENATE("R7C",'Mapa final'!#REF!),"")</f>
        <v>#REF!</v>
      </c>
      <c r="AF32" s="50" t="e">
        <f>IF(AND('Mapa final'!#REF!="Media",'Mapa final'!#REF!="Mayor"),CONCATENATE("R7C",'Mapa final'!#REF!),"")</f>
        <v>#REF!</v>
      </c>
      <c r="AG32" s="46" t="e">
        <f>IF(AND('Mapa final'!#REF!="Media",'Mapa final'!#REF!="Mayor"),CONCATENATE("R7C",'Mapa final'!#REF!),"")</f>
        <v>#REF!</v>
      </c>
      <c r="AH32" s="47" t="e">
        <f>IF(AND('Mapa final'!#REF!="Media",'Mapa final'!#REF!="Catastrófico"),CONCATENATE("R7C",'Mapa final'!#REF!),"")</f>
        <v>#REF!</v>
      </c>
      <c r="AI32" s="48" t="e">
        <f>IF(AND('Mapa final'!#REF!="Media",'Mapa final'!#REF!="Catastrófico"),CONCATENATE("R7C",'Mapa final'!#REF!),"")</f>
        <v>#REF!</v>
      </c>
      <c r="AJ32" s="48" t="e">
        <f>IF(AND('Mapa final'!#REF!="Media",'Mapa final'!#REF!="Catastrófico"),CONCATENATE("R7C",'Mapa final'!#REF!),"")</f>
        <v>#REF!</v>
      </c>
      <c r="AK32" s="48" t="e">
        <f>IF(AND('Mapa final'!#REF!="Media",'Mapa final'!#REF!="Catastrófico"),CONCATENATE("R7C",'Mapa final'!#REF!),"")</f>
        <v>#REF!</v>
      </c>
      <c r="AL32" s="48" t="e">
        <f>IF(AND('Mapa final'!#REF!="Media",'Mapa final'!#REF!="Catastrófico"),CONCATENATE("R7C",'Mapa final'!#REF!),"")</f>
        <v>#REF!</v>
      </c>
      <c r="AM32" s="49" t="e">
        <f>IF(AND('Mapa final'!#REF!="Media",'Mapa final'!#REF!="Catastrófico"),CONCATENATE("R7C",'Mapa final'!#REF!),"")</f>
        <v>#REF!</v>
      </c>
      <c r="AN32" s="76"/>
      <c r="AO32" s="363"/>
      <c r="AP32" s="364"/>
      <c r="AQ32" s="364"/>
      <c r="AR32" s="364"/>
      <c r="AS32" s="364"/>
      <c r="AT32" s="365"/>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row>
    <row r="33" spans="1:80" ht="15" customHeight="1" x14ac:dyDescent="0.25">
      <c r="A33" s="76"/>
      <c r="B33" s="281"/>
      <c r="C33" s="281"/>
      <c r="D33" s="282"/>
      <c r="E33" s="322"/>
      <c r="F33" s="323"/>
      <c r="G33" s="323"/>
      <c r="H33" s="323"/>
      <c r="I33" s="324"/>
      <c r="J33" s="60" t="e">
        <f>IF(AND('Mapa final'!#REF!="Media",'Mapa final'!#REF!="Leve"),CONCATENATE("R8C",'Mapa final'!#REF!),"")</f>
        <v>#REF!</v>
      </c>
      <c r="K33" s="61" t="e">
        <f>IF(AND('Mapa final'!#REF!="Media",'Mapa final'!#REF!="Leve"),CONCATENATE("R8C",'Mapa final'!#REF!),"")</f>
        <v>#REF!</v>
      </c>
      <c r="L33" s="61" t="e">
        <f>IF(AND('Mapa final'!#REF!="Media",'Mapa final'!#REF!="Leve"),CONCATENATE("R8C",'Mapa final'!#REF!),"")</f>
        <v>#REF!</v>
      </c>
      <c r="M33" s="61" t="e">
        <f>IF(AND('Mapa final'!#REF!="Media",'Mapa final'!#REF!="Leve"),CONCATENATE("R8C",'Mapa final'!#REF!),"")</f>
        <v>#REF!</v>
      </c>
      <c r="N33" s="61" t="e">
        <f>IF(AND('Mapa final'!#REF!="Media",'Mapa final'!#REF!="Leve"),CONCATENATE("R8C",'Mapa final'!#REF!),"")</f>
        <v>#REF!</v>
      </c>
      <c r="O33" s="62" t="e">
        <f>IF(AND('Mapa final'!#REF!="Media",'Mapa final'!#REF!="Leve"),CONCATENATE("R8C",'Mapa final'!#REF!),"")</f>
        <v>#REF!</v>
      </c>
      <c r="P33" s="60" t="e">
        <f>IF(AND('Mapa final'!#REF!="Media",'Mapa final'!#REF!="Menor"),CONCATENATE("R8C",'Mapa final'!#REF!),"")</f>
        <v>#REF!</v>
      </c>
      <c r="Q33" s="61" t="e">
        <f>IF(AND('Mapa final'!#REF!="Media",'Mapa final'!#REF!="Menor"),CONCATENATE("R8C",'Mapa final'!#REF!),"")</f>
        <v>#REF!</v>
      </c>
      <c r="R33" s="61" t="e">
        <f>IF(AND('Mapa final'!#REF!="Media",'Mapa final'!#REF!="Menor"),CONCATENATE("R8C",'Mapa final'!#REF!),"")</f>
        <v>#REF!</v>
      </c>
      <c r="S33" s="61" t="e">
        <f>IF(AND('Mapa final'!#REF!="Media",'Mapa final'!#REF!="Menor"),CONCATENATE("R8C",'Mapa final'!#REF!),"")</f>
        <v>#REF!</v>
      </c>
      <c r="T33" s="61" t="e">
        <f>IF(AND('Mapa final'!#REF!="Media",'Mapa final'!#REF!="Menor"),CONCATENATE("R8C",'Mapa final'!#REF!),"")</f>
        <v>#REF!</v>
      </c>
      <c r="U33" s="62" t="e">
        <f>IF(AND('Mapa final'!#REF!="Media",'Mapa final'!#REF!="Menor"),CONCATENATE("R8C",'Mapa final'!#REF!),"")</f>
        <v>#REF!</v>
      </c>
      <c r="V33" s="60" t="e">
        <f>IF(AND('Mapa final'!#REF!="Media",'Mapa final'!#REF!="Moderado"),CONCATENATE("R8C",'Mapa final'!#REF!),"")</f>
        <v>#REF!</v>
      </c>
      <c r="W33" s="61" t="e">
        <f>IF(AND('Mapa final'!#REF!="Media",'Mapa final'!#REF!="Moderado"),CONCATENATE("R8C",'Mapa final'!#REF!),"")</f>
        <v>#REF!</v>
      </c>
      <c r="X33" s="61" t="e">
        <f>IF(AND('Mapa final'!#REF!="Media",'Mapa final'!#REF!="Moderado"),CONCATENATE("R8C",'Mapa final'!#REF!),"")</f>
        <v>#REF!</v>
      </c>
      <c r="Y33" s="61" t="e">
        <f>IF(AND('Mapa final'!#REF!="Media",'Mapa final'!#REF!="Moderado"),CONCATENATE("R8C",'Mapa final'!#REF!),"")</f>
        <v>#REF!</v>
      </c>
      <c r="Z33" s="61" t="e">
        <f>IF(AND('Mapa final'!#REF!="Media",'Mapa final'!#REF!="Moderado"),CONCATENATE("R8C",'Mapa final'!#REF!),"")</f>
        <v>#REF!</v>
      </c>
      <c r="AA33" s="62" t="e">
        <f>IF(AND('Mapa final'!#REF!="Media",'Mapa final'!#REF!="Moderado"),CONCATENATE("R8C",'Mapa final'!#REF!),"")</f>
        <v>#REF!</v>
      </c>
      <c r="AB33" s="44" t="e">
        <f>IF(AND('Mapa final'!#REF!="Media",'Mapa final'!#REF!="Mayor"),CONCATENATE("R8C",'Mapa final'!#REF!),"")</f>
        <v>#REF!</v>
      </c>
      <c r="AC33" s="45" t="e">
        <f>IF(AND('Mapa final'!#REF!="Media",'Mapa final'!#REF!="Mayor"),CONCATENATE("R8C",'Mapa final'!#REF!),"")</f>
        <v>#REF!</v>
      </c>
      <c r="AD33" s="50" t="e">
        <f>IF(AND('Mapa final'!#REF!="Media",'Mapa final'!#REF!="Mayor"),CONCATENATE("R8C",'Mapa final'!#REF!),"")</f>
        <v>#REF!</v>
      </c>
      <c r="AE33" s="50" t="e">
        <f>IF(AND('Mapa final'!#REF!="Media",'Mapa final'!#REF!="Mayor"),CONCATENATE("R8C",'Mapa final'!#REF!),"")</f>
        <v>#REF!</v>
      </c>
      <c r="AF33" s="50" t="e">
        <f>IF(AND('Mapa final'!#REF!="Media",'Mapa final'!#REF!="Mayor"),CONCATENATE("R8C",'Mapa final'!#REF!),"")</f>
        <v>#REF!</v>
      </c>
      <c r="AG33" s="46" t="e">
        <f>IF(AND('Mapa final'!#REF!="Media",'Mapa final'!#REF!="Mayor"),CONCATENATE("R8C",'Mapa final'!#REF!),"")</f>
        <v>#REF!</v>
      </c>
      <c r="AH33" s="47" t="e">
        <f>IF(AND('Mapa final'!#REF!="Media",'Mapa final'!#REF!="Catastrófico"),CONCATENATE("R8C",'Mapa final'!#REF!),"")</f>
        <v>#REF!</v>
      </c>
      <c r="AI33" s="48" t="e">
        <f>IF(AND('Mapa final'!#REF!="Media",'Mapa final'!#REF!="Catastrófico"),CONCATENATE("R8C",'Mapa final'!#REF!),"")</f>
        <v>#REF!</v>
      </c>
      <c r="AJ33" s="48" t="e">
        <f>IF(AND('Mapa final'!#REF!="Media",'Mapa final'!#REF!="Catastrófico"),CONCATENATE("R8C",'Mapa final'!#REF!),"")</f>
        <v>#REF!</v>
      </c>
      <c r="AK33" s="48" t="e">
        <f>IF(AND('Mapa final'!#REF!="Media",'Mapa final'!#REF!="Catastrófico"),CONCATENATE("R8C",'Mapa final'!#REF!),"")</f>
        <v>#REF!</v>
      </c>
      <c r="AL33" s="48" t="e">
        <f>IF(AND('Mapa final'!#REF!="Media",'Mapa final'!#REF!="Catastrófico"),CONCATENATE("R8C",'Mapa final'!#REF!),"")</f>
        <v>#REF!</v>
      </c>
      <c r="AM33" s="49" t="e">
        <f>IF(AND('Mapa final'!#REF!="Media",'Mapa final'!#REF!="Catastrófico"),CONCATENATE("R8C",'Mapa final'!#REF!),"")</f>
        <v>#REF!</v>
      </c>
      <c r="AN33" s="76"/>
      <c r="AO33" s="363"/>
      <c r="AP33" s="364"/>
      <c r="AQ33" s="364"/>
      <c r="AR33" s="364"/>
      <c r="AS33" s="364"/>
      <c r="AT33" s="365"/>
      <c r="AU33" s="76"/>
      <c r="AV33" s="76"/>
      <c r="AW33" s="76"/>
      <c r="AX33" s="76"/>
      <c r="AY33" s="76"/>
      <c r="AZ33" s="76"/>
      <c r="BA33" s="76"/>
      <c r="BB33" s="76"/>
      <c r="BC33" s="76"/>
      <c r="BD33" s="76"/>
      <c r="BE33" s="76"/>
      <c r="BF33" s="76"/>
      <c r="BG33" s="76"/>
      <c r="BH33" s="76"/>
      <c r="BI33" s="76"/>
      <c r="BJ33" s="76"/>
      <c r="BK33" s="76"/>
      <c r="BL33" s="76"/>
      <c r="BM33" s="76"/>
      <c r="BN33" s="76"/>
      <c r="BO33" s="76"/>
      <c r="BP33" s="76"/>
      <c r="BQ33" s="76"/>
      <c r="BR33" s="76"/>
      <c r="BS33" s="76"/>
      <c r="BT33" s="76"/>
      <c r="BU33" s="76"/>
      <c r="BV33" s="76"/>
      <c r="BW33" s="76"/>
      <c r="BX33" s="76"/>
    </row>
    <row r="34" spans="1:80" ht="15" customHeight="1" x14ac:dyDescent="0.25">
      <c r="A34" s="76"/>
      <c r="B34" s="281"/>
      <c r="C34" s="281"/>
      <c r="D34" s="282"/>
      <c r="E34" s="322"/>
      <c r="F34" s="323"/>
      <c r="G34" s="323"/>
      <c r="H34" s="323"/>
      <c r="I34" s="324"/>
      <c r="J34" s="60" t="e">
        <f>IF(AND('Mapa final'!#REF!="Media",'Mapa final'!#REF!="Leve"),CONCATENATE("R9C",'Mapa final'!#REF!),"")</f>
        <v>#REF!</v>
      </c>
      <c r="K34" s="61" t="e">
        <f>IF(AND('Mapa final'!#REF!="Media",'Mapa final'!#REF!="Leve"),CONCATENATE("R9C",'Mapa final'!#REF!),"")</f>
        <v>#REF!</v>
      </c>
      <c r="L34" s="61" t="e">
        <f>IF(AND('Mapa final'!#REF!="Media",'Mapa final'!#REF!="Leve"),CONCATENATE("R9C",'Mapa final'!#REF!),"")</f>
        <v>#REF!</v>
      </c>
      <c r="M34" s="61" t="e">
        <f>IF(AND('Mapa final'!#REF!="Media",'Mapa final'!#REF!="Leve"),CONCATENATE("R9C",'Mapa final'!#REF!),"")</f>
        <v>#REF!</v>
      </c>
      <c r="N34" s="61" t="e">
        <f>IF(AND('Mapa final'!#REF!="Media",'Mapa final'!#REF!="Leve"),CONCATENATE("R9C",'Mapa final'!#REF!),"")</f>
        <v>#REF!</v>
      </c>
      <c r="O34" s="62" t="e">
        <f>IF(AND('Mapa final'!#REF!="Media",'Mapa final'!#REF!="Leve"),CONCATENATE("R9C",'Mapa final'!#REF!),"")</f>
        <v>#REF!</v>
      </c>
      <c r="P34" s="60" t="e">
        <f>IF(AND('Mapa final'!#REF!="Media",'Mapa final'!#REF!="Menor"),CONCATENATE("R9C",'Mapa final'!#REF!),"")</f>
        <v>#REF!</v>
      </c>
      <c r="Q34" s="61" t="e">
        <f>IF(AND('Mapa final'!#REF!="Media",'Mapa final'!#REF!="Menor"),CONCATENATE("R9C",'Mapa final'!#REF!),"")</f>
        <v>#REF!</v>
      </c>
      <c r="R34" s="61" t="e">
        <f>IF(AND('Mapa final'!#REF!="Media",'Mapa final'!#REF!="Menor"),CONCATENATE("R9C",'Mapa final'!#REF!),"")</f>
        <v>#REF!</v>
      </c>
      <c r="S34" s="61" t="e">
        <f>IF(AND('Mapa final'!#REF!="Media",'Mapa final'!#REF!="Menor"),CONCATENATE("R9C",'Mapa final'!#REF!),"")</f>
        <v>#REF!</v>
      </c>
      <c r="T34" s="61" t="e">
        <f>IF(AND('Mapa final'!#REF!="Media",'Mapa final'!#REF!="Menor"),CONCATENATE("R9C",'Mapa final'!#REF!),"")</f>
        <v>#REF!</v>
      </c>
      <c r="U34" s="62" t="e">
        <f>IF(AND('Mapa final'!#REF!="Media",'Mapa final'!#REF!="Menor"),CONCATENATE("R9C",'Mapa final'!#REF!),"")</f>
        <v>#REF!</v>
      </c>
      <c r="V34" s="60" t="e">
        <f>IF(AND('Mapa final'!#REF!="Media",'Mapa final'!#REF!="Moderado"),CONCATENATE("R9C",'Mapa final'!#REF!),"")</f>
        <v>#REF!</v>
      </c>
      <c r="W34" s="61" t="e">
        <f>IF(AND('Mapa final'!#REF!="Media",'Mapa final'!#REF!="Moderado"),CONCATENATE("R9C",'Mapa final'!#REF!),"")</f>
        <v>#REF!</v>
      </c>
      <c r="X34" s="61" t="e">
        <f>IF(AND('Mapa final'!#REF!="Media",'Mapa final'!#REF!="Moderado"),CONCATENATE("R9C",'Mapa final'!#REF!),"")</f>
        <v>#REF!</v>
      </c>
      <c r="Y34" s="61" t="e">
        <f>IF(AND('Mapa final'!#REF!="Media",'Mapa final'!#REF!="Moderado"),CONCATENATE("R9C",'Mapa final'!#REF!),"")</f>
        <v>#REF!</v>
      </c>
      <c r="Z34" s="61" t="e">
        <f>IF(AND('Mapa final'!#REF!="Media",'Mapa final'!#REF!="Moderado"),CONCATENATE("R9C",'Mapa final'!#REF!),"")</f>
        <v>#REF!</v>
      </c>
      <c r="AA34" s="62" t="e">
        <f>IF(AND('Mapa final'!#REF!="Media",'Mapa final'!#REF!="Moderado"),CONCATENATE("R9C",'Mapa final'!#REF!),"")</f>
        <v>#REF!</v>
      </c>
      <c r="AB34" s="44" t="e">
        <f>IF(AND('Mapa final'!#REF!="Media",'Mapa final'!#REF!="Mayor"),CONCATENATE("R9C",'Mapa final'!#REF!),"")</f>
        <v>#REF!</v>
      </c>
      <c r="AC34" s="45" t="e">
        <f>IF(AND('Mapa final'!#REF!="Media",'Mapa final'!#REF!="Mayor"),CONCATENATE("R9C",'Mapa final'!#REF!),"")</f>
        <v>#REF!</v>
      </c>
      <c r="AD34" s="50" t="e">
        <f>IF(AND('Mapa final'!#REF!="Media",'Mapa final'!#REF!="Mayor"),CONCATENATE("R9C",'Mapa final'!#REF!),"")</f>
        <v>#REF!</v>
      </c>
      <c r="AE34" s="50" t="e">
        <f>IF(AND('Mapa final'!#REF!="Media",'Mapa final'!#REF!="Mayor"),CONCATENATE("R9C",'Mapa final'!#REF!),"")</f>
        <v>#REF!</v>
      </c>
      <c r="AF34" s="50" t="e">
        <f>IF(AND('Mapa final'!#REF!="Media",'Mapa final'!#REF!="Mayor"),CONCATENATE("R9C",'Mapa final'!#REF!),"")</f>
        <v>#REF!</v>
      </c>
      <c r="AG34" s="46" t="e">
        <f>IF(AND('Mapa final'!#REF!="Media",'Mapa final'!#REF!="Mayor"),CONCATENATE("R9C",'Mapa final'!#REF!),"")</f>
        <v>#REF!</v>
      </c>
      <c r="AH34" s="47" t="e">
        <f>IF(AND('Mapa final'!#REF!="Media",'Mapa final'!#REF!="Catastrófico"),CONCATENATE("R9C",'Mapa final'!#REF!),"")</f>
        <v>#REF!</v>
      </c>
      <c r="AI34" s="48" t="e">
        <f>IF(AND('Mapa final'!#REF!="Media",'Mapa final'!#REF!="Catastrófico"),CONCATENATE("R9C",'Mapa final'!#REF!),"")</f>
        <v>#REF!</v>
      </c>
      <c r="AJ34" s="48" t="e">
        <f>IF(AND('Mapa final'!#REF!="Media",'Mapa final'!#REF!="Catastrófico"),CONCATENATE("R9C",'Mapa final'!#REF!),"")</f>
        <v>#REF!</v>
      </c>
      <c r="AK34" s="48" t="e">
        <f>IF(AND('Mapa final'!#REF!="Media",'Mapa final'!#REF!="Catastrófico"),CONCATENATE("R9C",'Mapa final'!#REF!),"")</f>
        <v>#REF!</v>
      </c>
      <c r="AL34" s="48" t="e">
        <f>IF(AND('Mapa final'!#REF!="Media",'Mapa final'!#REF!="Catastrófico"),CONCATENATE("R9C",'Mapa final'!#REF!),"")</f>
        <v>#REF!</v>
      </c>
      <c r="AM34" s="49" t="e">
        <f>IF(AND('Mapa final'!#REF!="Media",'Mapa final'!#REF!="Catastrófico"),CONCATENATE("R9C",'Mapa final'!#REF!),"")</f>
        <v>#REF!</v>
      </c>
      <c r="AN34" s="76"/>
      <c r="AO34" s="363"/>
      <c r="AP34" s="364"/>
      <c r="AQ34" s="364"/>
      <c r="AR34" s="364"/>
      <c r="AS34" s="364"/>
      <c r="AT34" s="365"/>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row>
    <row r="35" spans="1:80" ht="15.75" customHeight="1" thickBot="1" x14ac:dyDescent="0.3">
      <c r="A35" s="76"/>
      <c r="B35" s="281"/>
      <c r="C35" s="281"/>
      <c r="D35" s="282"/>
      <c r="E35" s="325"/>
      <c r="F35" s="326"/>
      <c r="G35" s="326"/>
      <c r="H35" s="326"/>
      <c r="I35" s="327"/>
      <c r="J35" s="60" t="e">
        <f>IF(AND('Mapa final'!#REF!="Media",'Mapa final'!#REF!="Leve"),CONCATENATE("R10C",'Mapa final'!#REF!),"")</f>
        <v>#REF!</v>
      </c>
      <c r="K35" s="61" t="e">
        <f>IF(AND('Mapa final'!#REF!="Media",'Mapa final'!#REF!="Leve"),CONCATENATE("R10C",'Mapa final'!#REF!),"")</f>
        <v>#REF!</v>
      </c>
      <c r="L35" s="61" t="e">
        <f>IF(AND('Mapa final'!#REF!="Media",'Mapa final'!#REF!="Leve"),CONCATENATE("R10C",'Mapa final'!#REF!),"")</f>
        <v>#REF!</v>
      </c>
      <c r="M35" s="61" t="e">
        <f>IF(AND('Mapa final'!#REF!="Media",'Mapa final'!#REF!="Leve"),CONCATENATE("R10C",'Mapa final'!#REF!),"")</f>
        <v>#REF!</v>
      </c>
      <c r="N35" s="61" t="e">
        <f>IF(AND('Mapa final'!#REF!="Media",'Mapa final'!#REF!="Leve"),CONCATENATE("R10C",'Mapa final'!#REF!),"")</f>
        <v>#REF!</v>
      </c>
      <c r="O35" s="62" t="e">
        <f>IF(AND('Mapa final'!#REF!="Media",'Mapa final'!#REF!="Leve"),CONCATENATE("R10C",'Mapa final'!#REF!),"")</f>
        <v>#REF!</v>
      </c>
      <c r="P35" s="60" t="e">
        <f>IF(AND('Mapa final'!#REF!="Media",'Mapa final'!#REF!="Menor"),CONCATENATE("R10C",'Mapa final'!#REF!),"")</f>
        <v>#REF!</v>
      </c>
      <c r="Q35" s="61" t="e">
        <f>IF(AND('Mapa final'!#REF!="Media",'Mapa final'!#REF!="Menor"),CONCATENATE("R10C",'Mapa final'!#REF!),"")</f>
        <v>#REF!</v>
      </c>
      <c r="R35" s="61" t="e">
        <f>IF(AND('Mapa final'!#REF!="Media",'Mapa final'!#REF!="Menor"),CONCATENATE("R10C",'Mapa final'!#REF!),"")</f>
        <v>#REF!</v>
      </c>
      <c r="S35" s="61" t="e">
        <f>IF(AND('Mapa final'!#REF!="Media",'Mapa final'!#REF!="Menor"),CONCATENATE("R10C",'Mapa final'!#REF!),"")</f>
        <v>#REF!</v>
      </c>
      <c r="T35" s="61" t="e">
        <f>IF(AND('Mapa final'!#REF!="Media",'Mapa final'!#REF!="Menor"),CONCATENATE("R10C",'Mapa final'!#REF!),"")</f>
        <v>#REF!</v>
      </c>
      <c r="U35" s="62" t="e">
        <f>IF(AND('Mapa final'!#REF!="Media",'Mapa final'!#REF!="Menor"),CONCATENATE("R10C",'Mapa final'!#REF!),"")</f>
        <v>#REF!</v>
      </c>
      <c r="V35" s="60" t="e">
        <f>IF(AND('Mapa final'!#REF!="Media",'Mapa final'!#REF!="Moderado"),CONCATENATE("R10C",'Mapa final'!#REF!),"")</f>
        <v>#REF!</v>
      </c>
      <c r="W35" s="61" t="e">
        <f>IF(AND('Mapa final'!#REF!="Media",'Mapa final'!#REF!="Moderado"),CONCATENATE("R10C",'Mapa final'!#REF!),"")</f>
        <v>#REF!</v>
      </c>
      <c r="X35" s="61" t="e">
        <f>IF(AND('Mapa final'!#REF!="Media",'Mapa final'!#REF!="Moderado"),CONCATENATE("R10C",'Mapa final'!#REF!),"")</f>
        <v>#REF!</v>
      </c>
      <c r="Y35" s="61" t="e">
        <f>IF(AND('Mapa final'!#REF!="Media",'Mapa final'!#REF!="Moderado"),CONCATENATE("R10C",'Mapa final'!#REF!),"")</f>
        <v>#REF!</v>
      </c>
      <c r="Z35" s="61" t="e">
        <f>IF(AND('Mapa final'!#REF!="Media",'Mapa final'!#REF!="Moderado"),CONCATENATE("R10C",'Mapa final'!#REF!),"")</f>
        <v>#REF!</v>
      </c>
      <c r="AA35" s="62" t="e">
        <f>IF(AND('Mapa final'!#REF!="Media",'Mapa final'!#REF!="Moderado"),CONCATENATE("R10C",'Mapa final'!#REF!),"")</f>
        <v>#REF!</v>
      </c>
      <c r="AB35" s="51" t="e">
        <f>IF(AND('Mapa final'!#REF!="Media",'Mapa final'!#REF!="Mayor"),CONCATENATE("R10C",'Mapa final'!#REF!),"")</f>
        <v>#REF!</v>
      </c>
      <c r="AC35" s="52" t="e">
        <f>IF(AND('Mapa final'!#REF!="Media",'Mapa final'!#REF!="Mayor"),CONCATENATE("R10C",'Mapa final'!#REF!),"")</f>
        <v>#REF!</v>
      </c>
      <c r="AD35" s="52" t="e">
        <f>IF(AND('Mapa final'!#REF!="Media",'Mapa final'!#REF!="Mayor"),CONCATENATE("R10C",'Mapa final'!#REF!),"")</f>
        <v>#REF!</v>
      </c>
      <c r="AE35" s="52" t="e">
        <f>IF(AND('Mapa final'!#REF!="Media",'Mapa final'!#REF!="Mayor"),CONCATENATE("R10C",'Mapa final'!#REF!),"")</f>
        <v>#REF!</v>
      </c>
      <c r="AF35" s="52" t="e">
        <f>IF(AND('Mapa final'!#REF!="Media",'Mapa final'!#REF!="Mayor"),CONCATENATE("R10C",'Mapa final'!#REF!),"")</f>
        <v>#REF!</v>
      </c>
      <c r="AG35" s="53" t="e">
        <f>IF(AND('Mapa final'!#REF!="Media",'Mapa final'!#REF!="Mayor"),CONCATENATE("R10C",'Mapa final'!#REF!),"")</f>
        <v>#REF!</v>
      </c>
      <c r="AH35" s="54" t="e">
        <f>IF(AND('Mapa final'!#REF!="Media",'Mapa final'!#REF!="Catastrófico"),CONCATENATE("R10C",'Mapa final'!#REF!),"")</f>
        <v>#REF!</v>
      </c>
      <c r="AI35" s="55" t="e">
        <f>IF(AND('Mapa final'!#REF!="Media",'Mapa final'!#REF!="Catastrófico"),CONCATENATE("R10C",'Mapa final'!#REF!),"")</f>
        <v>#REF!</v>
      </c>
      <c r="AJ35" s="55" t="e">
        <f>IF(AND('Mapa final'!#REF!="Media",'Mapa final'!#REF!="Catastrófico"),CONCATENATE("R10C",'Mapa final'!#REF!),"")</f>
        <v>#REF!</v>
      </c>
      <c r="AK35" s="55" t="e">
        <f>IF(AND('Mapa final'!#REF!="Media",'Mapa final'!#REF!="Catastrófico"),CONCATENATE("R10C",'Mapa final'!#REF!),"")</f>
        <v>#REF!</v>
      </c>
      <c r="AL35" s="55" t="e">
        <f>IF(AND('Mapa final'!#REF!="Media",'Mapa final'!#REF!="Catastrófico"),CONCATENATE("R10C",'Mapa final'!#REF!),"")</f>
        <v>#REF!</v>
      </c>
      <c r="AM35" s="56" t="e">
        <f>IF(AND('Mapa final'!#REF!="Media",'Mapa final'!#REF!="Catastrófico"),CONCATENATE("R10C",'Mapa final'!#REF!),"")</f>
        <v>#REF!</v>
      </c>
      <c r="AN35" s="76"/>
      <c r="AO35" s="366"/>
      <c r="AP35" s="367"/>
      <c r="AQ35" s="367"/>
      <c r="AR35" s="367"/>
      <c r="AS35" s="367"/>
      <c r="AT35" s="368"/>
      <c r="AU35" s="76"/>
      <c r="AV35" s="76"/>
      <c r="AW35" s="76"/>
      <c r="AX35" s="76"/>
      <c r="AY35" s="76"/>
      <c r="AZ35" s="76"/>
      <c r="BA35" s="76"/>
      <c r="BB35" s="76"/>
      <c r="BC35" s="76"/>
      <c r="BD35" s="76"/>
      <c r="BE35" s="76"/>
      <c r="BF35" s="76"/>
      <c r="BG35" s="76"/>
      <c r="BH35" s="76"/>
      <c r="BI35" s="76"/>
      <c r="BJ35" s="76"/>
      <c r="BK35" s="76"/>
      <c r="BL35" s="76"/>
      <c r="BM35" s="76"/>
      <c r="BN35" s="76"/>
      <c r="BO35" s="76"/>
      <c r="BP35" s="76"/>
      <c r="BQ35" s="76"/>
      <c r="BR35" s="76"/>
      <c r="BS35" s="76"/>
      <c r="BT35" s="76"/>
      <c r="BU35" s="76"/>
      <c r="BV35" s="76"/>
      <c r="BW35" s="76"/>
      <c r="BX35" s="76"/>
    </row>
    <row r="36" spans="1:80" ht="15" customHeight="1" x14ac:dyDescent="0.25">
      <c r="A36" s="76"/>
      <c r="B36" s="281"/>
      <c r="C36" s="281"/>
      <c r="D36" s="282"/>
      <c r="E36" s="319" t="s">
        <v>113</v>
      </c>
      <c r="F36" s="320"/>
      <c r="G36" s="320"/>
      <c r="H36" s="320"/>
      <c r="I36" s="320"/>
      <c r="J36" s="66" t="e">
        <f>IF(AND('Mapa final'!#REF!="Baja",'Mapa final'!#REF!="Leve"),CONCATENATE("R1C",'Mapa final'!#REF!),"")</f>
        <v>#REF!</v>
      </c>
      <c r="K36" s="67" t="e">
        <f>IF(AND('Mapa final'!#REF!="Baja",'Mapa final'!#REF!="Leve"),CONCATENATE("R1C",'Mapa final'!#REF!),"")</f>
        <v>#REF!</v>
      </c>
      <c r="L36" s="67" t="e">
        <f>IF(AND('Mapa final'!#REF!="Baja",'Mapa final'!#REF!="Leve"),CONCATENATE("R1C",'Mapa final'!#REF!),"")</f>
        <v>#REF!</v>
      </c>
      <c r="M36" s="67" t="e">
        <f>IF(AND('Mapa final'!#REF!="Baja",'Mapa final'!#REF!="Leve"),CONCATENATE("R1C",'Mapa final'!#REF!),"")</f>
        <v>#REF!</v>
      </c>
      <c r="N36" s="67" t="e">
        <f>IF(AND('Mapa final'!#REF!="Baja",'Mapa final'!#REF!="Leve"),CONCATENATE("R1C",'Mapa final'!#REF!),"")</f>
        <v>#REF!</v>
      </c>
      <c r="O36" s="68" t="e">
        <f>IF(AND('Mapa final'!#REF!="Baja",'Mapa final'!#REF!="Leve"),CONCATENATE("R1C",'Mapa final'!#REF!),"")</f>
        <v>#REF!</v>
      </c>
      <c r="P36" s="57" t="e">
        <f>IF(AND('Mapa final'!#REF!="Baja",'Mapa final'!#REF!="Menor"),CONCATENATE("R1C",'Mapa final'!#REF!),"")</f>
        <v>#REF!</v>
      </c>
      <c r="Q36" s="58" t="e">
        <f>IF(AND('Mapa final'!#REF!="Baja",'Mapa final'!#REF!="Menor"),CONCATENATE("R1C",'Mapa final'!#REF!),"")</f>
        <v>#REF!</v>
      </c>
      <c r="R36" s="58" t="e">
        <f>IF(AND('Mapa final'!#REF!="Baja",'Mapa final'!#REF!="Menor"),CONCATENATE("R1C",'Mapa final'!#REF!),"")</f>
        <v>#REF!</v>
      </c>
      <c r="S36" s="58" t="e">
        <f>IF(AND('Mapa final'!#REF!="Baja",'Mapa final'!#REF!="Menor"),CONCATENATE("R1C",'Mapa final'!#REF!),"")</f>
        <v>#REF!</v>
      </c>
      <c r="T36" s="58" t="e">
        <f>IF(AND('Mapa final'!#REF!="Baja",'Mapa final'!#REF!="Menor"),CONCATENATE("R1C",'Mapa final'!#REF!),"")</f>
        <v>#REF!</v>
      </c>
      <c r="U36" s="59" t="e">
        <f>IF(AND('Mapa final'!#REF!="Baja",'Mapa final'!#REF!="Menor"),CONCATENATE("R1C",'Mapa final'!#REF!),"")</f>
        <v>#REF!</v>
      </c>
      <c r="V36" s="57" t="e">
        <f>IF(AND('Mapa final'!#REF!="Baja",'Mapa final'!#REF!="Moderado"),CONCATENATE("R1C",'Mapa final'!#REF!),"")</f>
        <v>#REF!</v>
      </c>
      <c r="W36" s="58" t="e">
        <f>IF(AND('Mapa final'!#REF!="Baja",'Mapa final'!#REF!="Moderado"),CONCATENATE("R1C",'Mapa final'!#REF!),"")</f>
        <v>#REF!</v>
      </c>
      <c r="X36" s="58" t="e">
        <f>IF(AND('Mapa final'!#REF!="Baja",'Mapa final'!#REF!="Moderado"),CONCATENATE("R1C",'Mapa final'!#REF!),"")</f>
        <v>#REF!</v>
      </c>
      <c r="Y36" s="58" t="e">
        <f>IF(AND('Mapa final'!#REF!="Baja",'Mapa final'!#REF!="Moderado"),CONCATENATE("R1C",'Mapa final'!#REF!),"")</f>
        <v>#REF!</v>
      </c>
      <c r="Z36" s="58" t="e">
        <f>IF(AND('Mapa final'!#REF!="Baja",'Mapa final'!#REF!="Moderado"),CONCATENATE("R1C",'Mapa final'!#REF!),"")</f>
        <v>#REF!</v>
      </c>
      <c r="AA36" s="59" t="e">
        <f>IF(AND('Mapa final'!#REF!="Baja",'Mapa final'!#REF!="Moderado"),CONCATENATE("R1C",'Mapa final'!#REF!),"")</f>
        <v>#REF!</v>
      </c>
      <c r="AB36" s="38" t="e">
        <f>IF(AND('Mapa final'!#REF!="Baja",'Mapa final'!#REF!="Mayor"),CONCATENATE("R1C",'Mapa final'!#REF!),"")</f>
        <v>#REF!</v>
      </c>
      <c r="AC36" s="39" t="e">
        <f>IF(AND('Mapa final'!#REF!="Baja",'Mapa final'!#REF!="Mayor"),CONCATENATE("R1C",'Mapa final'!#REF!),"")</f>
        <v>#REF!</v>
      </c>
      <c r="AD36" s="39" t="e">
        <f>IF(AND('Mapa final'!#REF!="Baja",'Mapa final'!#REF!="Mayor"),CONCATENATE("R1C",'Mapa final'!#REF!),"")</f>
        <v>#REF!</v>
      </c>
      <c r="AE36" s="39" t="e">
        <f>IF(AND('Mapa final'!#REF!="Baja",'Mapa final'!#REF!="Mayor"),CONCATENATE("R1C",'Mapa final'!#REF!),"")</f>
        <v>#REF!</v>
      </c>
      <c r="AF36" s="39" t="e">
        <f>IF(AND('Mapa final'!#REF!="Baja",'Mapa final'!#REF!="Mayor"),CONCATENATE("R1C",'Mapa final'!#REF!),"")</f>
        <v>#REF!</v>
      </c>
      <c r="AG36" s="40" t="e">
        <f>IF(AND('Mapa final'!#REF!="Baja",'Mapa final'!#REF!="Mayor"),CONCATENATE("R1C",'Mapa final'!#REF!),"")</f>
        <v>#REF!</v>
      </c>
      <c r="AH36" s="41" t="e">
        <f>IF(AND('Mapa final'!#REF!="Baja",'Mapa final'!#REF!="Catastrófico"),CONCATENATE("R1C",'Mapa final'!#REF!),"")</f>
        <v>#REF!</v>
      </c>
      <c r="AI36" s="42" t="e">
        <f>IF(AND('Mapa final'!#REF!="Baja",'Mapa final'!#REF!="Catastrófico"),CONCATENATE("R1C",'Mapa final'!#REF!),"")</f>
        <v>#REF!</v>
      </c>
      <c r="AJ36" s="42" t="e">
        <f>IF(AND('Mapa final'!#REF!="Baja",'Mapa final'!#REF!="Catastrófico"),CONCATENATE("R1C",'Mapa final'!#REF!),"")</f>
        <v>#REF!</v>
      </c>
      <c r="AK36" s="42" t="e">
        <f>IF(AND('Mapa final'!#REF!="Baja",'Mapa final'!#REF!="Catastrófico"),CONCATENATE("R1C",'Mapa final'!#REF!),"")</f>
        <v>#REF!</v>
      </c>
      <c r="AL36" s="42" t="e">
        <f>IF(AND('Mapa final'!#REF!="Baja",'Mapa final'!#REF!="Catastrófico"),CONCATENATE("R1C",'Mapa final'!#REF!),"")</f>
        <v>#REF!</v>
      </c>
      <c r="AM36" s="43" t="e">
        <f>IF(AND('Mapa final'!#REF!="Baja",'Mapa final'!#REF!="Catastrófico"),CONCATENATE("R1C",'Mapa final'!#REF!),"")</f>
        <v>#REF!</v>
      </c>
      <c r="AN36" s="76"/>
      <c r="AO36" s="351" t="s">
        <v>81</v>
      </c>
      <c r="AP36" s="352"/>
      <c r="AQ36" s="352"/>
      <c r="AR36" s="352"/>
      <c r="AS36" s="352"/>
      <c r="AT36" s="353"/>
      <c r="AU36" s="76"/>
      <c r="AV36" s="76"/>
      <c r="AW36" s="76"/>
      <c r="AX36" s="76"/>
      <c r="AY36" s="76"/>
      <c r="AZ36" s="76"/>
      <c r="BA36" s="76"/>
      <c r="BB36" s="76"/>
      <c r="BC36" s="76"/>
      <c r="BD36" s="76"/>
      <c r="BE36" s="76"/>
      <c r="BF36" s="76"/>
      <c r="BG36" s="76"/>
      <c r="BH36" s="76"/>
      <c r="BI36" s="76"/>
      <c r="BJ36" s="76"/>
      <c r="BK36" s="76"/>
      <c r="BL36" s="76"/>
      <c r="BM36" s="76"/>
      <c r="BN36" s="76"/>
      <c r="BO36" s="76"/>
      <c r="BP36" s="76"/>
      <c r="BQ36" s="76"/>
      <c r="BR36" s="76"/>
      <c r="BS36" s="76"/>
      <c r="BT36" s="76"/>
      <c r="BU36" s="76"/>
      <c r="BV36" s="76"/>
      <c r="BW36" s="76"/>
      <c r="BX36" s="76"/>
    </row>
    <row r="37" spans="1:80" ht="15" customHeight="1" x14ac:dyDescent="0.25">
      <c r="A37" s="76"/>
      <c r="B37" s="281"/>
      <c r="C37" s="281"/>
      <c r="D37" s="282"/>
      <c r="E37" s="338"/>
      <c r="F37" s="339"/>
      <c r="G37" s="339"/>
      <c r="H37" s="339"/>
      <c r="I37" s="339"/>
      <c r="J37" s="69" t="str">
        <f>IF(AND('Mapa final'!$AD$11="Baja",'Mapa final'!$AF$11="Leve"),CONCATENATE("R2C",'Mapa final'!$S$11),"")</f>
        <v/>
      </c>
      <c r="K37" s="70" t="str">
        <f>IF(AND('Mapa final'!$AD$12="Baja",'Mapa final'!$AF$12="Leve"),CONCATENATE("R2C",'Mapa final'!$S$12),"")</f>
        <v/>
      </c>
      <c r="L37" s="70" t="e">
        <f>IF(AND('Mapa final'!#REF!="Baja",'Mapa final'!#REF!="Leve"),CONCATENATE("R2C",'Mapa final'!#REF!),"")</f>
        <v>#REF!</v>
      </c>
      <c r="M37" s="70" t="e">
        <f>IF(AND('Mapa final'!#REF!="Baja",'Mapa final'!#REF!="Leve"),CONCATENATE("R2C",'Mapa final'!#REF!),"")</f>
        <v>#REF!</v>
      </c>
      <c r="N37" s="70" t="e">
        <f>IF(AND('Mapa final'!#REF!="Baja",'Mapa final'!#REF!="Leve"),CONCATENATE("R2C",'Mapa final'!#REF!),"")</f>
        <v>#REF!</v>
      </c>
      <c r="O37" s="71" t="e">
        <f>IF(AND('Mapa final'!#REF!="Baja",'Mapa final'!#REF!="Leve"),CONCATENATE("R2C",'Mapa final'!#REF!),"")</f>
        <v>#REF!</v>
      </c>
      <c r="P37" s="60" t="str">
        <f>IF(AND('Mapa final'!$AD$11="Baja",'Mapa final'!$AF$11="Menor"),CONCATENATE("R2C",'Mapa final'!$S$11),"")</f>
        <v/>
      </c>
      <c r="Q37" s="61" t="str">
        <f>IF(AND('Mapa final'!$AD$12="Baja",'Mapa final'!$AF$12="Menor"),CONCATENATE("R2C",'Mapa final'!$S$12),"")</f>
        <v/>
      </c>
      <c r="R37" s="61" t="e">
        <f>IF(AND('Mapa final'!#REF!="Baja",'Mapa final'!#REF!="Menor"),CONCATENATE("R2C",'Mapa final'!#REF!),"")</f>
        <v>#REF!</v>
      </c>
      <c r="S37" s="61" t="e">
        <f>IF(AND('Mapa final'!#REF!="Baja",'Mapa final'!#REF!="Menor"),CONCATENATE("R2C",'Mapa final'!#REF!),"")</f>
        <v>#REF!</v>
      </c>
      <c r="T37" s="61" t="e">
        <f>IF(AND('Mapa final'!#REF!="Baja",'Mapa final'!#REF!="Menor"),CONCATENATE("R2C",'Mapa final'!#REF!),"")</f>
        <v>#REF!</v>
      </c>
      <c r="U37" s="62" t="e">
        <f>IF(AND('Mapa final'!#REF!="Baja",'Mapa final'!#REF!="Menor"),CONCATENATE("R2C",'Mapa final'!#REF!),"")</f>
        <v>#REF!</v>
      </c>
      <c r="V37" s="60" t="str">
        <f>IF(AND('Mapa final'!$AD$11="Baja",'Mapa final'!$AF$11="Moderado"),CONCATENATE("R2C",'Mapa final'!$S$11),"")</f>
        <v/>
      </c>
      <c r="W37" s="61" t="str">
        <f>IF(AND('Mapa final'!$AD$12="Baja",'Mapa final'!$AF$12="Moderado"),CONCATENATE("R2C",'Mapa final'!$S$12),"")</f>
        <v/>
      </c>
      <c r="X37" s="61" t="e">
        <f>IF(AND('Mapa final'!#REF!="Baja",'Mapa final'!#REF!="Moderado"),CONCATENATE("R2C",'Mapa final'!#REF!),"")</f>
        <v>#REF!</v>
      </c>
      <c r="Y37" s="61" t="e">
        <f>IF(AND('Mapa final'!#REF!="Baja",'Mapa final'!#REF!="Moderado"),CONCATENATE("R2C",'Mapa final'!#REF!),"")</f>
        <v>#REF!</v>
      </c>
      <c r="Z37" s="61" t="e">
        <f>IF(AND('Mapa final'!#REF!="Baja",'Mapa final'!#REF!="Moderado"),CONCATENATE("R2C",'Mapa final'!#REF!),"")</f>
        <v>#REF!</v>
      </c>
      <c r="AA37" s="62" t="e">
        <f>IF(AND('Mapa final'!#REF!="Baja",'Mapa final'!#REF!="Moderado"),CONCATENATE("R2C",'Mapa final'!#REF!),"")</f>
        <v>#REF!</v>
      </c>
      <c r="AB37" s="44" t="str">
        <f>IF(AND('Mapa final'!$AD$11="Baja",'Mapa final'!$AF$11="Mayor"),CONCATENATE("R2C",'Mapa final'!$S$11),"")</f>
        <v>R2C1</v>
      </c>
      <c r="AC37" s="45" t="str">
        <f>IF(AND('Mapa final'!$AD$12="Baja",'Mapa final'!$AF$12="Mayor"),CONCATENATE("R2C",'Mapa final'!$S$12),"")</f>
        <v>R2C2</v>
      </c>
      <c r="AD37" s="45" t="e">
        <f>IF(AND('Mapa final'!#REF!="Baja",'Mapa final'!#REF!="Mayor"),CONCATENATE("R2C",'Mapa final'!#REF!),"")</f>
        <v>#REF!</v>
      </c>
      <c r="AE37" s="45" t="e">
        <f>IF(AND('Mapa final'!#REF!="Baja",'Mapa final'!#REF!="Mayor"),CONCATENATE("R2C",'Mapa final'!#REF!),"")</f>
        <v>#REF!</v>
      </c>
      <c r="AF37" s="45" t="e">
        <f>IF(AND('Mapa final'!#REF!="Baja",'Mapa final'!#REF!="Mayor"),CONCATENATE("R2C",'Mapa final'!#REF!),"")</f>
        <v>#REF!</v>
      </c>
      <c r="AG37" s="46" t="e">
        <f>IF(AND('Mapa final'!#REF!="Baja",'Mapa final'!#REF!="Mayor"),CONCATENATE("R2C",'Mapa final'!#REF!),"")</f>
        <v>#REF!</v>
      </c>
      <c r="AH37" s="47" t="str">
        <f>IF(AND('Mapa final'!$AD$11="Baja",'Mapa final'!$AF$11="Catastrófico"),CONCATENATE("R2C",'Mapa final'!$S$11),"")</f>
        <v/>
      </c>
      <c r="AI37" s="48" t="str">
        <f>IF(AND('Mapa final'!$AD$12="Baja",'Mapa final'!$AF$12="Catastrófico"),CONCATENATE("R2C",'Mapa final'!$S$12),"")</f>
        <v/>
      </c>
      <c r="AJ37" s="48" t="e">
        <f>IF(AND('Mapa final'!#REF!="Baja",'Mapa final'!#REF!="Catastrófico"),CONCATENATE("R2C",'Mapa final'!#REF!),"")</f>
        <v>#REF!</v>
      </c>
      <c r="AK37" s="48" t="e">
        <f>IF(AND('Mapa final'!#REF!="Baja",'Mapa final'!#REF!="Catastrófico"),CONCATENATE("R2C",'Mapa final'!#REF!),"")</f>
        <v>#REF!</v>
      </c>
      <c r="AL37" s="48" t="e">
        <f>IF(AND('Mapa final'!#REF!="Baja",'Mapa final'!#REF!="Catastrófico"),CONCATENATE("R2C",'Mapa final'!#REF!),"")</f>
        <v>#REF!</v>
      </c>
      <c r="AM37" s="49" t="e">
        <f>IF(AND('Mapa final'!#REF!="Baja",'Mapa final'!#REF!="Catastrófico"),CONCATENATE("R2C",'Mapa final'!#REF!),"")</f>
        <v>#REF!</v>
      </c>
      <c r="AN37" s="76"/>
      <c r="AO37" s="354"/>
      <c r="AP37" s="355"/>
      <c r="AQ37" s="355"/>
      <c r="AR37" s="355"/>
      <c r="AS37" s="355"/>
      <c r="AT37" s="356"/>
      <c r="AU37" s="76"/>
      <c r="AV37" s="76"/>
      <c r="AW37" s="76"/>
      <c r="AX37" s="76"/>
      <c r="AY37" s="76"/>
      <c r="AZ37" s="76"/>
      <c r="BA37" s="76"/>
      <c r="BB37" s="76"/>
      <c r="BC37" s="76"/>
      <c r="BD37" s="76"/>
      <c r="BE37" s="76"/>
      <c r="BF37" s="76"/>
      <c r="BG37" s="76"/>
      <c r="BH37" s="76"/>
      <c r="BI37" s="76"/>
      <c r="BJ37" s="76"/>
      <c r="BK37" s="76"/>
      <c r="BL37" s="76"/>
      <c r="BM37" s="76"/>
      <c r="BN37" s="76"/>
      <c r="BO37" s="76"/>
      <c r="BP37" s="76"/>
      <c r="BQ37" s="76"/>
      <c r="BR37" s="76"/>
      <c r="BS37" s="76"/>
      <c r="BT37" s="76"/>
      <c r="BU37" s="76"/>
      <c r="BV37" s="76"/>
      <c r="BW37" s="76"/>
      <c r="BX37" s="76"/>
    </row>
    <row r="38" spans="1:80" ht="15" customHeight="1" x14ac:dyDescent="0.25">
      <c r="A38" s="76"/>
      <c r="B38" s="281"/>
      <c r="C38" s="281"/>
      <c r="D38" s="282"/>
      <c r="E38" s="322"/>
      <c r="F38" s="323"/>
      <c r="G38" s="323"/>
      <c r="H38" s="323"/>
      <c r="I38" s="339"/>
      <c r="J38" s="69" t="e">
        <f>IF(AND('Mapa final'!#REF!="Baja",'Mapa final'!#REF!="Leve"),CONCATENATE("R3C",'Mapa final'!#REF!),"")</f>
        <v>#REF!</v>
      </c>
      <c r="K38" s="70" t="e">
        <f>IF(AND('Mapa final'!#REF!="Baja",'Mapa final'!#REF!="Leve"),CONCATENATE("R3C",'Mapa final'!#REF!),"")</f>
        <v>#REF!</v>
      </c>
      <c r="L38" s="70" t="e">
        <f>IF(AND('Mapa final'!#REF!="Baja",'Mapa final'!#REF!="Leve"),CONCATENATE("R3C",'Mapa final'!#REF!),"")</f>
        <v>#REF!</v>
      </c>
      <c r="M38" s="70" t="e">
        <f>IF(AND('Mapa final'!#REF!="Baja",'Mapa final'!#REF!="Leve"),CONCATENATE("R3C",'Mapa final'!#REF!),"")</f>
        <v>#REF!</v>
      </c>
      <c r="N38" s="70" t="e">
        <f>IF(AND('Mapa final'!#REF!="Baja",'Mapa final'!#REF!="Leve"),CONCATENATE("R3C",'Mapa final'!#REF!),"")</f>
        <v>#REF!</v>
      </c>
      <c r="O38" s="71" t="e">
        <f>IF(AND('Mapa final'!#REF!="Baja",'Mapa final'!#REF!="Leve"),CONCATENATE("R3C",'Mapa final'!#REF!),"")</f>
        <v>#REF!</v>
      </c>
      <c r="P38" s="60" t="e">
        <f>IF(AND('Mapa final'!#REF!="Baja",'Mapa final'!#REF!="Menor"),CONCATENATE("R3C",'Mapa final'!#REF!),"")</f>
        <v>#REF!</v>
      </c>
      <c r="Q38" s="61" t="e">
        <f>IF(AND('Mapa final'!#REF!="Baja",'Mapa final'!#REF!="Menor"),CONCATENATE("R3C",'Mapa final'!#REF!),"")</f>
        <v>#REF!</v>
      </c>
      <c r="R38" s="61" t="e">
        <f>IF(AND('Mapa final'!#REF!="Baja",'Mapa final'!#REF!="Menor"),CONCATENATE("R3C",'Mapa final'!#REF!),"")</f>
        <v>#REF!</v>
      </c>
      <c r="S38" s="61" t="e">
        <f>IF(AND('Mapa final'!#REF!="Baja",'Mapa final'!#REF!="Menor"),CONCATENATE("R3C",'Mapa final'!#REF!),"")</f>
        <v>#REF!</v>
      </c>
      <c r="T38" s="61" t="e">
        <f>IF(AND('Mapa final'!#REF!="Baja",'Mapa final'!#REF!="Menor"),CONCATENATE("R3C",'Mapa final'!#REF!),"")</f>
        <v>#REF!</v>
      </c>
      <c r="U38" s="62" t="e">
        <f>IF(AND('Mapa final'!#REF!="Baja",'Mapa final'!#REF!="Menor"),CONCATENATE("R3C",'Mapa final'!#REF!),"")</f>
        <v>#REF!</v>
      </c>
      <c r="V38" s="60" t="e">
        <f>IF(AND('Mapa final'!#REF!="Baja",'Mapa final'!#REF!="Moderado"),CONCATENATE("R3C",'Mapa final'!#REF!),"")</f>
        <v>#REF!</v>
      </c>
      <c r="W38" s="61" t="e">
        <f>IF(AND('Mapa final'!#REF!="Baja",'Mapa final'!#REF!="Moderado"),CONCATENATE("R3C",'Mapa final'!#REF!),"")</f>
        <v>#REF!</v>
      </c>
      <c r="X38" s="61" t="e">
        <f>IF(AND('Mapa final'!#REF!="Baja",'Mapa final'!#REF!="Moderado"),CONCATENATE("R3C",'Mapa final'!#REF!),"")</f>
        <v>#REF!</v>
      </c>
      <c r="Y38" s="61" t="e">
        <f>IF(AND('Mapa final'!#REF!="Baja",'Mapa final'!#REF!="Moderado"),CONCATENATE("R3C",'Mapa final'!#REF!),"")</f>
        <v>#REF!</v>
      </c>
      <c r="Z38" s="61" t="e">
        <f>IF(AND('Mapa final'!#REF!="Baja",'Mapa final'!#REF!="Moderado"),CONCATENATE("R3C",'Mapa final'!#REF!),"")</f>
        <v>#REF!</v>
      </c>
      <c r="AA38" s="62" t="e">
        <f>IF(AND('Mapa final'!#REF!="Baja",'Mapa final'!#REF!="Moderado"),CONCATENATE("R3C",'Mapa final'!#REF!),"")</f>
        <v>#REF!</v>
      </c>
      <c r="AB38" s="44" t="e">
        <f>IF(AND('Mapa final'!#REF!="Baja",'Mapa final'!#REF!="Mayor"),CONCATENATE("R3C",'Mapa final'!#REF!),"")</f>
        <v>#REF!</v>
      </c>
      <c r="AC38" s="45" t="e">
        <f>IF(AND('Mapa final'!#REF!="Baja",'Mapa final'!#REF!="Mayor"),CONCATENATE("R3C",'Mapa final'!#REF!),"")</f>
        <v>#REF!</v>
      </c>
      <c r="AD38" s="45" t="e">
        <f>IF(AND('Mapa final'!#REF!="Baja",'Mapa final'!#REF!="Mayor"),CONCATENATE("R3C",'Mapa final'!#REF!),"")</f>
        <v>#REF!</v>
      </c>
      <c r="AE38" s="45" t="e">
        <f>IF(AND('Mapa final'!#REF!="Baja",'Mapa final'!#REF!="Mayor"),CONCATENATE("R3C",'Mapa final'!#REF!),"")</f>
        <v>#REF!</v>
      </c>
      <c r="AF38" s="45" t="e">
        <f>IF(AND('Mapa final'!#REF!="Baja",'Mapa final'!#REF!="Mayor"),CONCATENATE("R3C",'Mapa final'!#REF!),"")</f>
        <v>#REF!</v>
      </c>
      <c r="AG38" s="46" t="e">
        <f>IF(AND('Mapa final'!#REF!="Baja",'Mapa final'!#REF!="Mayor"),CONCATENATE("R3C",'Mapa final'!#REF!),"")</f>
        <v>#REF!</v>
      </c>
      <c r="AH38" s="47" t="e">
        <f>IF(AND('Mapa final'!#REF!="Baja",'Mapa final'!#REF!="Catastrófico"),CONCATENATE("R3C",'Mapa final'!#REF!),"")</f>
        <v>#REF!</v>
      </c>
      <c r="AI38" s="48" t="e">
        <f>IF(AND('Mapa final'!#REF!="Baja",'Mapa final'!#REF!="Catastrófico"),CONCATENATE("R3C",'Mapa final'!#REF!),"")</f>
        <v>#REF!</v>
      </c>
      <c r="AJ38" s="48" t="e">
        <f>IF(AND('Mapa final'!#REF!="Baja",'Mapa final'!#REF!="Catastrófico"),CONCATENATE("R3C",'Mapa final'!#REF!),"")</f>
        <v>#REF!</v>
      </c>
      <c r="AK38" s="48" t="e">
        <f>IF(AND('Mapa final'!#REF!="Baja",'Mapa final'!#REF!="Catastrófico"),CONCATENATE("R3C",'Mapa final'!#REF!),"")</f>
        <v>#REF!</v>
      </c>
      <c r="AL38" s="48" t="e">
        <f>IF(AND('Mapa final'!#REF!="Baja",'Mapa final'!#REF!="Catastrófico"),CONCATENATE("R3C",'Mapa final'!#REF!),"")</f>
        <v>#REF!</v>
      </c>
      <c r="AM38" s="49" t="e">
        <f>IF(AND('Mapa final'!#REF!="Baja",'Mapa final'!#REF!="Catastrófico"),CONCATENATE("R3C",'Mapa final'!#REF!),"")</f>
        <v>#REF!</v>
      </c>
      <c r="AN38" s="76"/>
      <c r="AO38" s="354"/>
      <c r="AP38" s="355"/>
      <c r="AQ38" s="355"/>
      <c r="AR38" s="355"/>
      <c r="AS38" s="355"/>
      <c r="AT38" s="356"/>
      <c r="AU38" s="76"/>
      <c r="AV38" s="76"/>
      <c r="AW38" s="76"/>
      <c r="AX38" s="76"/>
      <c r="AY38" s="76"/>
      <c r="AZ38" s="76"/>
      <c r="BA38" s="76"/>
      <c r="BB38" s="76"/>
      <c r="BC38" s="76"/>
      <c r="BD38" s="76"/>
      <c r="BE38" s="76"/>
      <c r="BF38" s="76"/>
      <c r="BG38" s="76"/>
      <c r="BH38" s="76"/>
      <c r="BI38" s="76"/>
      <c r="BJ38" s="76"/>
      <c r="BK38" s="76"/>
      <c r="BL38" s="76"/>
      <c r="BM38" s="76"/>
      <c r="BN38" s="76"/>
      <c r="BO38" s="76"/>
      <c r="BP38" s="76"/>
      <c r="BQ38" s="76"/>
      <c r="BR38" s="76"/>
      <c r="BS38" s="76"/>
      <c r="BT38" s="76"/>
      <c r="BU38" s="76"/>
      <c r="BV38" s="76"/>
      <c r="BW38" s="76"/>
      <c r="BX38" s="76"/>
    </row>
    <row r="39" spans="1:80" ht="15" customHeight="1" x14ac:dyDescent="0.25">
      <c r="A39" s="76"/>
      <c r="B39" s="281"/>
      <c r="C39" s="281"/>
      <c r="D39" s="282"/>
      <c r="E39" s="322"/>
      <c r="F39" s="323"/>
      <c r="G39" s="323"/>
      <c r="H39" s="323"/>
      <c r="I39" s="339"/>
      <c r="J39" s="69" t="e">
        <f>IF(AND('Mapa final'!#REF!="Baja",'Mapa final'!#REF!="Leve"),CONCATENATE("R4C",'Mapa final'!#REF!),"")</f>
        <v>#REF!</v>
      </c>
      <c r="K39" s="70" t="e">
        <f>IF(AND('Mapa final'!#REF!="Baja",'Mapa final'!#REF!="Leve"),CONCATENATE("R4C",'Mapa final'!#REF!),"")</f>
        <v>#REF!</v>
      </c>
      <c r="L39" s="70" t="e">
        <f>IF(AND('Mapa final'!#REF!="Baja",'Mapa final'!#REF!="Leve"),CONCATENATE("R4C",'Mapa final'!#REF!),"")</f>
        <v>#REF!</v>
      </c>
      <c r="M39" s="70" t="e">
        <f>IF(AND('Mapa final'!#REF!="Baja",'Mapa final'!#REF!="Leve"),CONCATENATE("R4C",'Mapa final'!#REF!),"")</f>
        <v>#REF!</v>
      </c>
      <c r="N39" s="70" t="e">
        <f>IF(AND('Mapa final'!#REF!="Baja",'Mapa final'!#REF!="Leve"),CONCATENATE("R4C",'Mapa final'!#REF!),"")</f>
        <v>#REF!</v>
      </c>
      <c r="O39" s="71" t="e">
        <f>IF(AND('Mapa final'!#REF!="Baja",'Mapa final'!#REF!="Leve"),CONCATENATE("R4C",'Mapa final'!#REF!),"")</f>
        <v>#REF!</v>
      </c>
      <c r="P39" s="60" t="e">
        <f>IF(AND('Mapa final'!#REF!="Baja",'Mapa final'!#REF!="Menor"),CONCATENATE("R4C",'Mapa final'!#REF!),"")</f>
        <v>#REF!</v>
      </c>
      <c r="Q39" s="61" t="e">
        <f>IF(AND('Mapa final'!#REF!="Baja",'Mapa final'!#REF!="Menor"),CONCATENATE("R4C",'Mapa final'!#REF!),"")</f>
        <v>#REF!</v>
      </c>
      <c r="R39" s="61" t="e">
        <f>IF(AND('Mapa final'!#REF!="Baja",'Mapa final'!#REF!="Menor"),CONCATENATE("R4C",'Mapa final'!#REF!),"")</f>
        <v>#REF!</v>
      </c>
      <c r="S39" s="61" t="e">
        <f>IF(AND('Mapa final'!#REF!="Baja",'Mapa final'!#REF!="Menor"),CONCATENATE("R4C",'Mapa final'!#REF!),"")</f>
        <v>#REF!</v>
      </c>
      <c r="T39" s="61" t="e">
        <f>IF(AND('Mapa final'!#REF!="Baja",'Mapa final'!#REF!="Menor"),CONCATENATE("R4C",'Mapa final'!#REF!),"")</f>
        <v>#REF!</v>
      </c>
      <c r="U39" s="62" t="e">
        <f>IF(AND('Mapa final'!#REF!="Baja",'Mapa final'!#REF!="Menor"),CONCATENATE("R4C",'Mapa final'!#REF!),"")</f>
        <v>#REF!</v>
      </c>
      <c r="V39" s="60" t="e">
        <f>IF(AND('Mapa final'!#REF!="Baja",'Mapa final'!#REF!="Moderado"),CONCATENATE("R4C",'Mapa final'!#REF!),"")</f>
        <v>#REF!</v>
      </c>
      <c r="W39" s="61" t="e">
        <f>IF(AND('Mapa final'!#REF!="Baja",'Mapa final'!#REF!="Moderado"),CONCATENATE("R4C",'Mapa final'!#REF!),"")</f>
        <v>#REF!</v>
      </c>
      <c r="X39" s="61" t="e">
        <f>IF(AND('Mapa final'!#REF!="Baja",'Mapa final'!#REF!="Moderado"),CONCATENATE("R4C",'Mapa final'!#REF!),"")</f>
        <v>#REF!</v>
      </c>
      <c r="Y39" s="61" t="e">
        <f>IF(AND('Mapa final'!#REF!="Baja",'Mapa final'!#REF!="Moderado"),CONCATENATE("R4C",'Mapa final'!#REF!),"")</f>
        <v>#REF!</v>
      </c>
      <c r="Z39" s="61" t="e">
        <f>IF(AND('Mapa final'!#REF!="Baja",'Mapa final'!#REF!="Moderado"),CONCATENATE("R4C",'Mapa final'!#REF!),"")</f>
        <v>#REF!</v>
      </c>
      <c r="AA39" s="62" t="e">
        <f>IF(AND('Mapa final'!#REF!="Baja",'Mapa final'!#REF!="Moderado"),CONCATENATE("R4C",'Mapa final'!#REF!),"")</f>
        <v>#REF!</v>
      </c>
      <c r="AB39" s="44" t="e">
        <f>IF(AND('Mapa final'!#REF!="Baja",'Mapa final'!#REF!="Mayor"),CONCATENATE("R4C",'Mapa final'!#REF!),"")</f>
        <v>#REF!</v>
      </c>
      <c r="AC39" s="45" t="e">
        <f>IF(AND('Mapa final'!#REF!="Baja",'Mapa final'!#REF!="Mayor"),CONCATENATE("R4C",'Mapa final'!#REF!),"")</f>
        <v>#REF!</v>
      </c>
      <c r="AD39" s="45" t="e">
        <f>IF(AND('Mapa final'!#REF!="Baja",'Mapa final'!#REF!="Mayor"),CONCATENATE("R4C",'Mapa final'!#REF!),"")</f>
        <v>#REF!</v>
      </c>
      <c r="AE39" s="45" t="e">
        <f>IF(AND('Mapa final'!#REF!="Baja",'Mapa final'!#REF!="Mayor"),CONCATENATE("R4C",'Mapa final'!#REF!),"")</f>
        <v>#REF!</v>
      </c>
      <c r="AF39" s="45" t="e">
        <f>IF(AND('Mapa final'!#REF!="Baja",'Mapa final'!#REF!="Mayor"),CONCATENATE("R4C",'Mapa final'!#REF!),"")</f>
        <v>#REF!</v>
      </c>
      <c r="AG39" s="46" t="e">
        <f>IF(AND('Mapa final'!#REF!="Baja",'Mapa final'!#REF!="Mayor"),CONCATENATE("R4C",'Mapa final'!#REF!),"")</f>
        <v>#REF!</v>
      </c>
      <c r="AH39" s="47" t="e">
        <f>IF(AND('Mapa final'!#REF!="Baja",'Mapa final'!#REF!="Catastrófico"),CONCATENATE("R4C",'Mapa final'!#REF!),"")</f>
        <v>#REF!</v>
      </c>
      <c r="AI39" s="48" t="e">
        <f>IF(AND('Mapa final'!#REF!="Baja",'Mapa final'!#REF!="Catastrófico"),CONCATENATE("R4C",'Mapa final'!#REF!),"")</f>
        <v>#REF!</v>
      </c>
      <c r="AJ39" s="48" t="e">
        <f>IF(AND('Mapa final'!#REF!="Baja",'Mapa final'!#REF!="Catastrófico"),CONCATENATE("R4C",'Mapa final'!#REF!),"")</f>
        <v>#REF!</v>
      </c>
      <c r="AK39" s="48" t="e">
        <f>IF(AND('Mapa final'!#REF!="Baja",'Mapa final'!#REF!="Catastrófico"),CONCATENATE("R4C",'Mapa final'!#REF!),"")</f>
        <v>#REF!</v>
      </c>
      <c r="AL39" s="48" t="e">
        <f>IF(AND('Mapa final'!#REF!="Baja",'Mapa final'!#REF!="Catastrófico"),CONCATENATE("R4C",'Mapa final'!#REF!),"")</f>
        <v>#REF!</v>
      </c>
      <c r="AM39" s="49" t="e">
        <f>IF(AND('Mapa final'!#REF!="Baja",'Mapa final'!#REF!="Catastrófico"),CONCATENATE("R4C",'Mapa final'!#REF!),"")</f>
        <v>#REF!</v>
      </c>
      <c r="AN39" s="76"/>
      <c r="AO39" s="354"/>
      <c r="AP39" s="355"/>
      <c r="AQ39" s="355"/>
      <c r="AR39" s="355"/>
      <c r="AS39" s="355"/>
      <c r="AT39" s="356"/>
      <c r="AU39" s="76"/>
      <c r="AV39" s="76"/>
      <c r="AW39" s="76"/>
      <c r="AX39" s="76"/>
      <c r="AY39" s="76"/>
      <c r="AZ39" s="76"/>
      <c r="BA39" s="76"/>
      <c r="BB39" s="76"/>
      <c r="BC39" s="76"/>
      <c r="BD39" s="76"/>
      <c r="BE39" s="76"/>
      <c r="BF39" s="76"/>
      <c r="BG39" s="76"/>
      <c r="BH39" s="76"/>
      <c r="BI39" s="76"/>
      <c r="BJ39" s="76"/>
      <c r="BK39" s="76"/>
      <c r="BL39" s="76"/>
      <c r="BM39" s="76"/>
      <c r="BN39" s="76"/>
      <c r="BO39" s="76"/>
      <c r="BP39" s="76"/>
      <c r="BQ39" s="76"/>
      <c r="BR39" s="76"/>
      <c r="BS39" s="76"/>
      <c r="BT39" s="76"/>
      <c r="BU39" s="76"/>
      <c r="BV39" s="76"/>
      <c r="BW39" s="76"/>
      <c r="BX39" s="76"/>
    </row>
    <row r="40" spans="1:80" ht="15" customHeight="1" x14ac:dyDescent="0.25">
      <c r="A40" s="76"/>
      <c r="B40" s="281"/>
      <c r="C40" s="281"/>
      <c r="D40" s="282"/>
      <c r="E40" s="322"/>
      <c r="F40" s="323"/>
      <c r="G40" s="323"/>
      <c r="H40" s="323"/>
      <c r="I40" s="339"/>
      <c r="J40" s="69" t="e">
        <f>IF(AND('Mapa final'!#REF!="Baja",'Mapa final'!#REF!="Leve"),CONCATENATE("R5C",'Mapa final'!#REF!),"")</f>
        <v>#REF!</v>
      </c>
      <c r="K40" s="70" t="e">
        <f>IF(AND('Mapa final'!#REF!="Baja",'Mapa final'!#REF!="Leve"),CONCATENATE("R5C",'Mapa final'!#REF!),"")</f>
        <v>#REF!</v>
      </c>
      <c r="L40" s="70" t="e">
        <f>IF(AND('Mapa final'!#REF!="Baja",'Mapa final'!#REF!="Leve"),CONCATENATE("R5C",'Mapa final'!#REF!),"")</f>
        <v>#REF!</v>
      </c>
      <c r="M40" s="70" t="e">
        <f>IF(AND('Mapa final'!#REF!="Baja",'Mapa final'!#REF!="Leve"),CONCATENATE("R5C",'Mapa final'!#REF!),"")</f>
        <v>#REF!</v>
      </c>
      <c r="N40" s="70" t="e">
        <f>IF(AND('Mapa final'!#REF!="Baja",'Mapa final'!#REF!="Leve"),CONCATENATE("R5C",'Mapa final'!#REF!),"")</f>
        <v>#REF!</v>
      </c>
      <c r="O40" s="71" t="e">
        <f>IF(AND('Mapa final'!#REF!="Baja",'Mapa final'!#REF!="Leve"),CONCATENATE("R5C",'Mapa final'!#REF!),"")</f>
        <v>#REF!</v>
      </c>
      <c r="P40" s="60" t="e">
        <f>IF(AND('Mapa final'!#REF!="Baja",'Mapa final'!#REF!="Menor"),CONCATENATE("R5C",'Mapa final'!#REF!),"")</f>
        <v>#REF!</v>
      </c>
      <c r="Q40" s="61" t="e">
        <f>IF(AND('Mapa final'!#REF!="Baja",'Mapa final'!#REF!="Menor"),CONCATENATE("R5C",'Mapa final'!#REF!),"")</f>
        <v>#REF!</v>
      </c>
      <c r="R40" s="61" t="e">
        <f>IF(AND('Mapa final'!#REF!="Baja",'Mapa final'!#REF!="Menor"),CONCATENATE("R5C",'Mapa final'!#REF!),"")</f>
        <v>#REF!</v>
      </c>
      <c r="S40" s="61" t="e">
        <f>IF(AND('Mapa final'!#REF!="Baja",'Mapa final'!#REF!="Menor"),CONCATENATE("R5C",'Mapa final'!#REF!),"")</f>
        <v>#REF!</v>
      </c>
      <c r="T40" s="61" t="e">
        <f>IF(AND('Mapa final'!#REF!="Baja",'Mapa final'!#REF!="Menor"),CONCATENATE("R5C",'Mapa final'!#REF!),"")</f>
        <v>#REF!</v>
      </c>
      <c r="U40" s="62" t="e">
        <f>IF(AND('Mapa final'!#REF!="Baja",'Mapa final'!#REF!="Menor"),CONCATENATE("R5C",'Mapa final'!#REF!),"")</f>
        <v>#REF!</v>
      </c>
      <c r="V40" s="60" t="e">
        <f>IF(AND('Mapa final'!#REF!="Baja",'Mapa final'!#REF!="Moderado"),CONCATENATE("R5C",'Mapa final'!#REF!),"")</f>
        <v>#REF!</v>
      </c>
      <c r="W40" s="61" t="e">
        <f>IF(AND('Mapa final'!#REF!="Baja",'Mapa final'!#REF!="Moderado"),CONCATENATE("R5C",'Mapa final'!#REF!),"")</f>
        <v>#REF!</v>
      </c>
      <c r="X40" s="61" t="e">
        <f>IF(AND('Mapa final'!#REF!="Baja",'Mapa final'!#REF!="Moderado"),CONCATENATE("R5C",'Mapa final'!#REF!),"")</f>
        <v>#REF!</v>
      </c>
      <c r="Y40" s="61" t="e">
        <f>IF(AND('Mapa final'!#REF!="Baja",'Mapa final'!#REF!="Moderado"),CONCATENATE("R5C",'Mapa final'!#REF!),"")</f>
        <v>#REF!</v>
      </c>
      <c r="Z40" s="61" t="e">
        <f>IF(AND('Mapa final'!#REF!="Baja",'Mapa final'!#REF!="Moderado"),CONCATENATE("R5C",'Mapa final'!#REF!),"")</f>
        <v>#REF!</v>
      </c>
      <c r="AA40" s="62" t="e">
        <f>IF(AND('Mapa final'!#REF!="Baja",'Mapa final'!#REF!="Moderado"),CONCATENATE("R5C",'Mapa final'!#REF!),"")</f>
        <v>#REF!</v>
      </c>
      <c r="AB40" s="44" t="e">
        <f>IF(AND('Mapa final'!#REF!="Baja",'Mapa final'!#REF!="Mayor"),CONCATENATE("R5C",'Mapa final'!#REF!),"")</f>
        <v>#REF!</v>
      </c>
      <c r="AC40" s="45" t="e">
        <f>IF(AND('Mapa final'!#REF!="Baja",'Mapa final'!#REF!="Mayor"),CONCATENATE("R5C",'Mapa final'!#REF!),"")</f>
        <v>#REF!</v>
      </c>
      <c r="AD40" s="50" t="e">
        <f>IF(AND('Mapa final'!#REF!="Baja",'Mapa final'!#REF!="Mayor"),CONCATENATE("R5C",'Mapa final'!#REF!),"")</f>
        <v>#REF!</v>
      </c>
      <c r="AE40" s="50" t="e">
        <f>IF(AND('Mapa final'!#REF!="Baja",'Mapa final'!#REF!="Mayor"),CONCATENATE("R5C",'Mapa final'!#REF!),"")</f>
        <v>#REF!</v>
      </c>
      <c r="AF40" s="50" t="e">
        <f>IF(AND('Mapa final'!#REF!="Baja",'Mapa final'!#REF!="Mayor"),CONCATENATE("R5C",'Mapa final'!#REF!),"")</f>
        <v>#REF!</v>
      </c>
      <c r="AG40" s="46" t="e">
        <f>IF(AND('Mapa final'!#REF!="Baja",'Mapa final'!#REF!="Mayor"),CONCATENATE("R5C",'Mapa final'!#REF!),"")</f>
        <v>#REF!</v>
      </c>
      <c r="AH40" s="47" t="e">
        <f>IF(AND('Mapa final'!#REF!="Baja",'Mapa final'!#REF!="Catastrófico"),CONCATENATE("R5C",'Mapa final'!#REF!),"")</f>
        <v>#REF!</v>
      </c>
      <c r="AI40" s="48" t="e">
        <f>IF(AND('Mapa final'!#REF!="Baja",'Mapa final'!#REF!="Catastrófico"),CONCATENATE("R5C",'Mapa final'!#REF!),"")</f>
        <v>#REF!</v>
      </c>
      <c r="AJ40" s="48" t="e">
        <f>IF(AND('Mapa final'!#REF!="Baja",'Mapa final'!#REF!="Catastrófico"),CONCATENATE("R5C",'Mapa final'!#REF!),"")</f>
        <v>#REF!</v>
      </c>
      <c r="AK40" s="48" t="e">
        <f>IF(AND('Mapa final'!#REF!="Baja",'Mapa final'!#REF!="Catastrófico"),CONCATENATE("R5C",'Mapa final'!#REF!),"")</f>
        <v>#REF!</v>
      </c>
      <c r="AL40" s="48" t="e">
        <f>IF(AND('Mapa final'!#REF!="Baja",'Mapa final'!#REF!="Catastrófico"),CONCATENATE("R5C",'Mapa final'!#REF!),"")</f>
        <v>#REF!</v>
      </c>
      <c r="AM40" s="49" t="e">
        <f>IF(AND('Mapa final'!#REF!="Baja",'Mapa final'!#REF!="Catastrófico"),CONCATENATE("R5C",'Mapa final'!#REF!),"")</f>
        <v>#REF!</v>
      </c>
      <c r="AN40" s="76"/>
      <c r="AO40" s="354"/>
      <c r="AP40" s="355"/>
      <c r="AQ40" s="355"/>
      <c r="AR40" s="355"/>
      <c r="AS40" s="355"/>
      <c r="AT40" s="356"/>
      <c r="AU40" s="76"/>
      <c r="AV40" s="76"/>
      <c r="AW40" s="76"/>
      <c r="AX40" s="76"/>
      <c r="AY40" s="76"/>
      <c r="AZ40" s="76"/>
      <c r="BA40" s="76"/>
      <c r="BB40" s="76"/>
      <c r="BC40" s="76"/>
      <c r="BD40" s="76"/>
      <c r="BE40" s="76"/>
      <c r="BF40" s="76"/>
      <c r="BG40" s="76"/>
      <c r="BH40" s="76"/>
      <c r="BI40" s="76"/>
      <c r="BJ40" s="76"/>
      <c r="BK40" s="76"/>
      <c r="BL40" s="76"/>
      <c r="BM40" s="76"/>
      <c r="BN40" s="76"/>
      <c r="BO40" s="76"/>
      <c r="BP40" s="76"/>
      <c r="BQ40" s="76"/>
      <c r="BR40" s="76"/>
      <c r="BS40" s="76"/>
      <c r="BT40" s="76"/>
      <c r="BU40" s="76"/>
      <c r="BV40" s="76"/>
      <c r="BW40" s="76"/>
      <c r="BX40" s="76"/>
    </row>
    <row r="41" spans="1:80" ht="15" customHeight="1" x14ac:dyDescent="0.25">
      <c r="A41" s="76"/>
      <c r="B41" s="281"/>
      <c r="C41" s="281"/>
      <c r="D41" s="282"/>
      <c r="E41" s="322"/>
      <c r="F41" s="323"/>
      <c r="G41" s="323"/>
      <c r="H41" s="323"/>
      <c r="I41" s="339"/>
      <c r="J41" s="69" t="e">
        <f>IF(AND('Mapa final'!#REF!="Baja",'Mapa final'!#REF!="Leve"),CONCATENATE("R6C",'Mapa final'!#REF!),"")</f>
        <v>#REF!</v>
      </c>
      <c r="K41" s="70" t="e">
        <f>IF(AND('Mapa final'!#REF!="Baja",'Mapa final'!#REF!="Leve"),CONCATENATE("R6C",'Mapa final'!#REF!),"")</f>
        <v>#REF!</v>
      </c>
      <c r="L41" s="70" t="e">
        <f>IF(AND('Mapa final'!#REF!="Baja",'Mapa final'!#REF!="Leve"),CONCATENATE("R6C",'Mapa final'!#REF!),"")</f>
        <v>#REF!</v>
      </c>
      <c r="M41" s="70" t="e">
        <f>IF(AND('Mapa final'!#REF!="Baja",'Mapa final'!#REF!="Leve"),CONCATENATE("R6C",'Mapa final'!#REF!),"")</f>
        <v>#REF!</v>
      </c>
      <c r="N41" s="70" t="e">
        <f>IF(AND('Mapa final'!#REF!="Baja",'Mapa final'!#REF!="Leve"),CONCATENATE("R6C",'Mapa final'!#REF!),"")</f>
        <v>#REF!</v>
      </c>
      <c r="O41" s="71" t="e">
        <f>IF(AND('Mapa final'!#REF!="Baja",'Mapa final'!#REF!="Leve"),CONCATENATE("R6C",'Mapa final'!#REF!),"")</f>
        <v>#REF!</v>
      </c>
      <c r="P41" s="60" t="e">
        <f>IF(AND('Mapa final'!#REF!="Baja",'Mapa final'!#REF!="Menor"),CONCATENATE("R6C",'Mapa final'!#REF!),"")</f>
        <v>#REF!</v>
      </c>
      <c r="Q41" s="61" t="e">
        <f>IF(AND('Mapa final'!#REF!="Baja",'Mapa final'!#REF!="Menor"),CONCATENATE("R6C",'Mapa final'!#REF!),"")</f>
        <v>#REF!</v>
      </c>
      <c r="R41" s="61" t="e">
        <f>IF(AND('Mapa final'!#REF!="Baja",'Mapa final'!#REF!="Menor"),CONCATENATE("R6C",'Mapa final'!#REF!),"")</f>
        <v>#REF!</v>
      </c>
      <c r="S41" s="61" t="e">
        <f>IF(AND('Mapa final'!#REF!="Baja",'Mapa final'!#REF!="Menor"),CONCATENATE("R6C",'Mapa final'!#REF!),"")</f>
        <v>#REF!</v>
      </c>
      <c r="T41" s="61" t="e">
        <f>IF(AND('Mapa final'!#REF!="Baja",'Mapa final'!#REF!="Menor"),CONCATENATE("R6C",'Mapa final'!#REF!),"")</f>
        <v>#REF!</v>
      </c>
      <c r="U41" s="62" t="e">
        <f>IF(AND('Mapa final'!#REF!="Baja",'Mapa final'!#REF!="Menor"),CONCATENATE("R6C",'Mapa final'!#REF!),"")</f>
        <v>#REF!</v>
      </c>
      <c r="V41" s="60" t="e">
        <f>IF(AND('Mapa final'!#REF!="Baja",'Mapa final'!#REF!="Moderado"),CONCATENATE("R6C",'Mapa final'!#REF!),"")</f>
        <v>#REF!</v>
      </c>
      <c r="W41" s="61" t="e">
        <f>IF(AND('Mapa final'!#REF!="Baja",'Mapa final'!#REF!="Moderado"),CONCATENATE("R6C",'Mapa final'!#REF!),"")</f>
        <v>#REF!</v>
      </c>
      <c r="X41" s="61" t="e">
        <f>IF(AND('Mapa final'!#REF!="Baja",'Mapa final'!#REF!="Moderado"),CONCATENATE("R6C",'Mapa final'!#REF!),"")</f>
        <v>#REF!</v>
      </c>
      <c r="Y41" s="61" t="e">
        <f>IF(AND('Mapa final'!#REF!="Baja",'Mapa final'!#REF!="Moderado"),CONCATENATE("R6C",'Mapa final'!#REF!),"")</f>
        <v>#REF!</v>
      </c>
      <c r="Z41" s="61" t="e">
        <f>IF(AND('Mapa final'!#REF!="Baja",'Mapa final'!#REF!="Moderado"),CONCATENATE("R6C",'Mapa final'!#REF!),"")</f>
        <v>#REF!</v>
      </c>
      <c r="AA41" s="62" t="e">
        <f>IF(AND('Mapa final'!#REF!="Baja",'Mapa final'!#REF!="Moderado"),CONCATENATE("R6C",'Mapa final'!#REF!),"")</f>
        <v>#REF!</v>
      </c>
      <c r="AB41" s="44" t="e">
        <f>IF(AND('Mapa final'!#REF!="Baja",'Mapa final'!#REF!="Mayor"),CONCATENATE("R6C",'Mapa final'!#REF!),"")</f>
        <v>#REF!</v>
      </c>
      <c r="AC41" s="45" t="e">
        <f>IF(AND('Mapa final'!#REF!="Baja",'Mapa final'!#REF!="Mayor"),CONCATENATE("R6C",'Mapa final'!#REF!),"")</f>
        <v>#REF!</v>
      </c>
      <c r="AD41" s="50" t="e">
        <f>IF(AND('Mapa final'!#REF!="Baja",'Mapa final'!#REF!="Mayor"),CONCATENATE("R6C",'Mapa final'!#REF!),"")</f>
        <v>#REF!</v>
      </c>
      <c r="AE41" s="50" t="e">
        <f>IF(AND('Mapa final'!#REF!="Baja",'Mapa final'!#REF!="Mayor"),CONCATENATE("R6C",'Mapa final'!#REF!),"")</f>
        <v>#REF!</v>
      </c>
      <c r="AF41" s="50" t="e">
        <f>IF(AND('Mapa final'!#REF!="Baja",'Mapa final'!#REF!="Mayor"),CONCATENATE("R6C",'Mapa final'!#REF!),"")</f>
        <v>#REF!</v>
      </c>
      <c r="AG41" s="46" t="e">
        <f>IF(AND('Mapa final'!#REF!="Baja",'Mapa final'!#REF!="Mayor"),CONCATENATE("R6C",'Mapa final'!#REF!),"")</f>
        <v>#REF!</v>
      </c>
      <c r="AH41" s="47" t="e">
        <f>IF(AND('Mapa final'!#REF!="Baja",'Mapa final'!#REF!="Catastrófico"),CONCATENATE("R6C",'Mapa final'!#REF!),"")</f>
        <v>#REF!</v>
      </c>
      <c r="AI41" s="48" t="e">
        <f>IF(AND('Mapa final'!#REF!="Baja",'Mapa final'!#REF!="Catastrófico"),CONCATENATE("R6C",'Mapa final'!#REF!),"")</f>
        <v>#REF!</v>
      </c>
      <c r="AJ41" s="48" t="e">
        <f>IF(AND('Mapa final'!#REF!="Baja",'Mapa final'!#REF!="Catastrófico"),CONCATENATE("R6C",'Mapa final'!#REF!),"")</f>
        <v>#REF!</v>
      </c>
      <c r="AK41" s="48" t="e">
        <f>IF(AND('Mapa final'!#REF!="Baja",'Mapa final'!#REF!="Catastrófico"),CONCATENATE("R6C",'Mapa final'!#REF!),"")</f>
        <v>#REF!</v>
      </c>
      <c r="AL41" s="48" t="e">
        <f>IF(AND('Mapa final'!#REF!="Baja",'Mapa final'!#REF!="Catastrófico"),CONCATENATE("R6C",'Mapa final'!#REF!),"")</f>
        <v>#REF!</v>
      </c>
      <c r="AM41" s="49" t="e">
        <f>IF(AND('Mapa final'!#REF!="Baja",'Mapa final'!#REF!="Catastrófico"),CONCATENATE("R6C",'Mapa final'!#REF!),"")</f>
        <v>#REF!</v>
      </c>
      <c r="AN41" s="76"/>
      <c r="AO41" s="354"/>
      <c r="AP41" s="355"/>
      <c r="AQ41" s="355"/>
      <c r="AR41" s="355"/>
      <c r="AS41" s="355"/>
      <c r="AT41" s="35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row>
    <row r="42" spans="1:80" ht="15" customHeight="1" x14ac:dyDescent="0.25">
      <c r="A42" s="76"/>
      <c r="B42" s="281"/>
      <c r="C42" s="281"/>
      <c r="D42" s="282"/>
      <c r="E42" s="322"/>
      <c r="F42" s="323"/>
      <c r="G42" s="323"/>
      <c r="H42" s="323"/>
      <c r="I42" s="339"/>
      <c r="J42" s="69" t="e">
        <f>IF(AND('Mapa final'!#REF!="Baja",'Mapa final'!#REF!="Leve"),CONCATENATE("R7C",'Mapa final'!#REF!),"")</f>
        <v>#REF!</v>
      </c>
      <c r="K42" s="70" t="e">
        <f>IF(AND('Mapa final'!#REF!="Baja",'Mapa final'!#REF!="Leve"),CONCATENATE("R7C",'Mapa final'!#REF!),"")</f>
        <v>#REF!</v>
      </c>
      <c r="L42" s="70" t="e">
        <f>IF(AND('Mapa final'!#REF!="Baja",'Mapa final'!#REF!="Leve"),CONCATENATE("R7C",'Mapa final'!#REF!),"")</f>
        <v>#REF!</v>
      </c>
      <c r="M42" s="70" t="e">
        <f>IF(AND('Mapa final'!#REF!="Baja",'Mapa final'!#REF!="Leve"),CONCATENATE("R7C",'Mapa final'!#REF!),"")</f>
        <v>#REF!</v>
      </c>
      <c r="N42" s="70" t="e">
        <f>IF(AND('Mapa final'!#REF!="Baja",'Mapa final'!#REF!="Leve"),CONCATENATE("R7C",'Mapa final'!#REF!),"")</f>
        <v>#REF!</v>
      </c>
      <c r="O42" s="71" t="e">
        <f>IF(AND('Mapa final'!#REF!="Baja",'Mapa final'!#REF!="Leve"),CONCATENATE("R7C",'Mapa final'!#REF!),"")</f>
        <v>#REF!</v>
      </c>
      <c r="P42" s="60" t="e">
        <f>IF(AND('Mapa final'!#REF!="Baja",'Mapa final'!#REF!="Menor"),CONCATENATE("R7C",'Mapa final'!#REF!),"")</f>
        <v>#REF!</v>
      </c>
      <c r="Q42" s="61" t="e">
        <f>IF(AND('Mapa final'!#REF!="Baja",'Mapa final'!#REF!="Menor"),CONCATENATE("R7C",'Mapa final'!#REF!),"")</f>
        <v>#REF!</v>
      </c>
      <c r="R42" s="61" t="e">
        <f>IF(AND('Mapa final'!#REF!="Baja",'Mapa final'!#REF!="Menor"),CONCATENATE("R7C",'Mapa final'!#REF!),"")</f>
        <v>#REF!</v>
      </c>
      <c r="S42" s="61" t="e">
        <f>IF(AND('Mapa final'!#REF!="Baja",'Mapa final'!#REF!="Menor"),CONCATENATE("R7C",'Mapa final'!#REF!),"")</f>
        <v>#REF!</v>
      </c>
      <c r="T42" s="61" t="e">
        <f>IF(AND('Mapa final'!#REF!="Baja",'Mapa final'!#REF!="Menor"),CONCATENATE("R7C",'Mapa final'!#REF!),"")</f>
        <v>#REF!</v>
      </c>
      <c r="U42" s="62" t="e">
        <f>IF(AND('Mapa final'!#REF!="Baja",'Mapa final'!#REF!="Menor"),CONCATENATE("R7C",'Mapa final'!#REF!),"")</f>
        <v>#REF!</v>
      </c>
      <c r="V42" s="60" t="e">
        <f>IF(AND('Mapa final'!#REF!="Baja",'Mapa final'!#REF!="Moderado"),CONCATENATE("R7C",'Mapa final'!#REF!),"")</f>
        <v>#REF!</v>
      </c>
      <c r="W42" s="61" t="e">
        <f>IF(AND('Mapa final'!#REF!="Baja",'Mapa final'!#REF!="Moderado"),CONCATENATE("R7C",'Mapa final'!#REF!),"")</f>
        <v>#REF!</v>
      </c>
      <c r="X42" s="61" t="e">
        <f>IF(AND('Mapa final'!#REF!="Baja",'Mapa final'!#REF!="Moderado"),CONCATENATE("R7C",'Mapa final'!#REF!),"")</f>
        <v>#REF!</v>
      </c>
      <c r="Y42" s="61" t="e">
        <f>IF(AND('Mapa final'!#REF!="Baja",'Mapa final'!#REF!="Moderado"),CONCATENATE("R7C",'Mapa final'!#REF!),"")</f>
        <v>#REF!</v>
      </c>
      <c r="Z42" s="61" t="e">
        <f>IF(AND('Mapa final'!#REF!="Baja",'Mapa final'!#REF!="Moderado"),CONCATENATE("R7C",'Mapa final'!#REF!),"")</f>
        <v>#REF!</v>
      </c>
      <c r="AA42" s="62" t="e">
        <f>IF(AND('Mapa final'!#REF!="Baja",'Mapa final'!#REF!="Moderado"),CONCATENATE("R7C",'Mapa final'!#REF!),"")</f>
        <v>#REF!</v>
      </c>
      <c r="AB42" s="44" t="e">
        <f>IF(AND('Mapa final'!#REF!="Baja",'Mapa final'!#REF!="Mayor"),CONCATENATE("R7C",'Mapa final'!#REF!),"")</f>
        <v>#REF!</v>
      </c>
      <c r="AC42" s="45" t="e">
        <f>IF(AND('Mapa final'!#REF!="Baja",'Mapa final'!#REF!="Mayor"),CONCATENATE("R7C",'Mapa final'!#REF!),"")</f>
        <v>#REF!</v>
      </c>
      <c r="AD42" s="50" t="e">
        <f>IF(AND('Mapa final'!#REF!="Baja",'Mapa final'!#REF!="Mayor"),CONCATENATE("R7C",'Mapa final'!#REF!),"")</f>
        <v>#REF!</v>
      </c>
      <c r="AE42" s="50" t="e">
        <f>IF(AND('Mapa final'!#REF!="Baja",'Mapa final'!#REF!="Mayor"),CONCATENATE("R7C",'Mapa final'!#REF!),"")</f>
        <v>#REF!</v>
      </c>
      <c r="AF42" s="50" t="e">
        <f>IF(AND('Mapa final'!#REF!="Baja",'Mapa final'!#REF!="Mayor"),CONCATENATE("R7C",'Mapa final'!#REF!),"")</f>
        <v>#REF!</v>
      </c>
      <c r="AG42" s="46" t="e">
        <f>IF(AND('Mapa final'!#REF!="Baja",'Mapa final'!#REF!="Mayor"),CONCATENATE("R7C",'Mapa final'!#REF!),"")</f>
        <v>#REF!</v>
      </c>
      <c r="AH42" s="47" t="e">
        <f>IF(AND('Mapa final'!#REF!="Baja",'Mapa final'!#REF!="Catastrófico"),CONCATENATE("R7C",'Mapa final'!#REF!),"")</f>
        <v>#REF!</v>
      </c>
      <c r="AI42" s="48" t="e">
        <f>IF(AND('Mapa final'!#REF!="Baja",'Mapa final'!#REF!="Catastrófico"),CONCATENATE("R7C",'Mapa final'!#REF!),"")</f>
        <v>#REF!</v>
      </c>
      <c r="AJ42" s="48" t="e">
        <f>IF(AND('Mapa final'!#REF!="Baja",'Mapa final'!#REF!="Catastrófico"),CONCATENATE("R7C",'Mapa final'!#REF!),"")</f>
        <v>#REF!</v>
      </c>
      <c r="AK42" s="48" t="e">
        <f>IF(AND('Mapa final'!#REF!="Baja",'Mapa final'!#REF!="Catastrófico"),CONCATENATE("R7C",'Mapa final'!#REF!),"")</f>
        <v>#REF!</v>
      </c>
      <c r="AL42" s="48" t="e">
        <f>IF(AND('Mapa final'!#REF!="Baja",'Mapa final'!#REF!="Catastrófico"),CONCATENATE("R7C",'Mapa final'!#REF!),"")</f>
        <v>#REF!</v>
      </c>
      <c r="AM42" s="49" t="e">
        <f>IF(AND('Mapa final'!#REF!="Baja",'Mapa final'!#REF!="Catastrófico"),CONCATENATE("R7C",'Mapa final'!#REF!),"")</f>
        <v>#REF!</v>
      </c>
      <c r="AN42" s="76"/>
      <c r="AO42" s="354"/>
      <c r="AP42" s="355"/>
      <c r="AQ42" s="355"/>
      <c r="AR42" s="355"/>
      <c r="AS42" s="355"/>
      <c r="AT42" s="35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row>
    <row r="43" spans="1:80" ht="15" customHeight="1" x14ac:dyDescent="0.25">
      <c r="A43" s="76"/>
      <c r="B43" s="281"/>
      <c r="C43" s="281"/>
      <c r="D43" s="282"/>
      <c r="E43" s="322"/>
      <c r="F43" s="323"/>
      <c r="G43" s="323"/>
      <c r="H43" s="323"/>
      <c r="I43" s="339"/>
      <c r="J43" s="69" t="e">
        <f>IF(AND('Mapa final'!#REF!="Baja",'Mapa final'!#REF!="Leve"),CONCATENATE("R8C",'Mapa final'!#REF!),"")</f>
        <v>#REF!</v>
      </c>
      <c r="K43" s="70" t="e">
        <f>IF(AND('Mapa final'!#REF!="Baja",'Mapa final'!#REF!="Leve"),CONCATENATE("R8C",'Mapa final'!#REF!),"")</f>
        <v>#REF!</v>
      </c>
      <c r="L43" s="70" t="e">
        <f>IF(AND('Mapa final'!#REF!="Baja",'Mapa final'!#REF!="Leve"),CONCATENATE("R8C",'Mapa final'!#REF!),"")</f>
        <v>#REF!</v>
      </c>
      <c r="M43" s="70" t="e">
        <f>IF(AND('Mapa final'!#REF!="Baja",'Mapa final'!#REF!="Leve"),CONCATENATE("R8C",'Mapa final'!#REF!),"")</f>
        <v>#REF!</v>
      </c>
      <c r="N43" s="70" t="e">
        <f>IF(AND('Mapa final'!#REF!="Baja",'Mapa final'!#REF!="Leve"),CONCATENATE("R8C",'Mapa final'!#REF!),"")</f>
        <v>#REF!</v>
      </c>
      <c r="O43" s="71" t="e">
        <f>IF(AND('Mapa final'!#REF!="Baja",'Mapa final'!#REF!="Leve"),CONCATENATE("R8C",'Mapa final'!#REF!),"")</f>
        <v>#REF!</v>
      </c>
      <c r="P43" s="60" t="e">
        <f>IF(AND('Mapa final'!#REF!="Baja",'Mapa final'!#REF!="Menor"),CONCATENATE("R8C",'Mapa final'!#REF!),"")</f>
        <v>#REF!</v>
      </c>
      <c r="Q43" s="61" t="e">
        <f>IF(AND('Mapa final'!#REF!="Baja",'Mapa final'!#REF!="Menor"),CONCATENATE("R8C",'Mapa final'!#REF!),"")</f>
        <v>#REF!</v>
      </c>
      <c r="R43" s="61" t="e">
        <f>IF(AND('Mapa final'!#REF!="Baja",'Mapa final'!#REF!="Menor"),CONCATENATE("R8C",'Mapa final'!#REF!),"")</f>
        <v>#REF!</v>
      </c>
      <c r="S43" s="61" t="e">
        <f>IF(AND('Mapa final'!#REF!="Baja",'Mapa final'!#REF!="Menor"),CONCATENATE("R8C",'Mapa final'!#REF!),"")</f>
        <v>#REF!</v>
      </c>
      <c r="T43" s="61" t="e">
        <f>IF(AND('Mapa final'!#REF!="Baja",'Mapa final'!#REF!="Menor"),CONCATENATE("R8C",'Mapa final'!#REF!),"")</f>
        <v>#REF!</v>
      </c>
      <c r="U43" s="62" t="e">
        <f>IF(AND('Mapa final'!#REF!="Baja",'Mapa final'!#REF!="Menor"),CONCATENATE("R8C",'Mapa final'!#REF!),"")</f>
        <v>#REF!</v>
      </c>
      <c r="V43" s="60" t="e">
        <f>IF(AND('Mapa final'!#REF!="Baja",'Mapa final'!#REF!="Moderado"),CONCATENATE("R8C",'Mapa final'!#REF!),"")</f>
        <v>#REF!</v>
      </c>
      <c r="W43" s="61" t="e">
        <f>IF(AND('Mapa final'!#REF!="Baja",'Mapa final'!#REF!="Moderado"),CONCATENATE("R8C",'Mapa final'!#REF!),"")</f>
        <v>#REF!</v>
      </c>
      <c r="X43" s="61" t="e">
        <f>IF(AND('Mapa final'!#REF!="Baja",'Mapa final'!#REF!="Moderado"),CONCATENATE("R8C",'Mapa final'!#REF!),"")</f>
        <v>#REF!</v>
      </c>
      <c r="Y43" s="61" t="e">
        <f>IF(AND('Mapa final'!#REF!="Baja",'Mapa final'!#REF!="Moderado"),CONCATENATE("R8C",'Mapa final'!#REF!),"")</f>
        <v>#REF!</v>
      </c>
      <c r="Z43" s="61" t="e">
        <f>IF(AND('Mapa final'!#REF!="Baja",'Mapa final'!#REF!="Moderado"),CONCATENATE("R8C",'Mapa final'!#REF!),"")</f>
        <v>#REF!</v>
      </c>
      <c r="AA43" s="62" t="e">
        <f>IF(AND('Mapa final'!#REF!="Baja",'Mapa final'!#REF!="Moderado"),CONCATENATE("R8C",'Mapa final'!#REF!),"")</f>
        <v>#REF!</v>
      </c>
      <c r="AB43" s="44" t="e">
        <f>IF(AND('Mapa final'!#REF!="Baja",'Mapa final'!#REF!="Mayor"),CONCATENATE("R8C",'Mapa final'!#REF!),"")</f>
        <v>#REF!</v>
      </c>
      <c r="AC43" s="45" t="e">
        <f>IF(AND('Mapa final'!#REF!="Baja",'Mapa final'!#REF!="Mayor"),CONCATENATE("R8C",'Mapa final'!#REF!),"")</f>
        <v>#REF!</v>
      </c>
      <c r="AD43" s="50" t="e">
        <f>IF(AND('Mapa final'!#REF!="Baja",'Mapa final'!#REF!="Mayor"),CONCATENATE("R8C",'Mapa final'!#REF!),"")</f>
        <v>#REF!</v>
      </c>
      <c r="AE43" s="50" t="e">
        <f>IF(AND('Mapa final'!#REF!="Baja",'Mapa final'!#REF!="Mayor"),CONCATENATE("R8C",'Mapa final'!#REF!),"")</f>
        <v>#REF!</v>
      </c>
      <c r="AF43" s="50" t="e">
        <f>IF(AND('Mapa final'!#REF!="Baja",'Mapa final'!#REF!="Mayor"),CONCATENATE("R8C",'Mapa final'!#REF!),"")</f>
        <v>#REF!</v>
      </c>
      <c r="AG43" s="46" t="e">
        <f>IF(AND('Mapa final'!#REF!="Baja",'Mapa final'!#REF!="Mayor"),CONCATENATE("R8C",'Mapa final'!#REF!),"")</f>
        <v>#REF!</v>
      </c>
      <c r="AH43" s="47" t="e">
        <f>IF(AND('Mapa final'!#REF!="Baja",'Mapa final'!#REF!="Catastrófico"),CONCATENATE("R8C",'Mapa final'!#REF!),"")</f>
        <v>#REF!</v>
      </c>
      <c r="AI43" s="48" t="e">
        <f>IF(AND('Mapa final'!#REF!="Baja",'Mapa final'!#REF!="Catastrófico"),CONCATENATE("R8C",'Mapa final'!#REF!),"")</f>
        <v>#REF!</v>
      </c>
      <c r="AJ43" s="48" t="e">
        <f>IF(AND('Mapa final'!#REF!="Baja",'Mapa final'!#REF!="Catastrófico"),CONCATENATE("R8C",'Mapa final'!#REF!),"")</f>
        <v>#REF!</v>
      </c>
      <c r="AK43" s="48" t="e">
        <f>IF(AND('Mapa final'!#REF!="Baja",'Mapa final'!#REF!="Catastrófico"),CONCATENATE("R8C",'Mapa final'!#REF!),"")</f>
        <v>#REF!</v>
      </c>
      <c r="AL43" s="48" t="e">
        <f>IF(AND('Mapa final'!#REF!="Baja",'Mapa final'!#REF!="Catastrófico"),CONCATENATE("R8C",'Mapa final'!#REF!),"")</f>
        <v>#REF!</v>
      </c>
      <c r="AM43" s="49" t="e">
        <f>IF(AND('Mapa final'!#REF!="Baja",'Mapa final'!#REF!="Catastrófico"),CONCATENATE("R8C",'Mapa final'!#REF!),"")</f>
        <v>#REF!</v>
      </c>
      <c r="AN43" s="76"/>
      <c r="AO43" s="354"/>
      <c r="AP43" s="355"/>
      <c r="AQ43" s="355"/>
      <c r="AR43" s="355"/>
      <c r="AS43" s="355"/>
      <c r="AT43" s="35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row>
    <row r="44" spans="1:80" ht="15" customHeight="1" x14ac:dyDescent="0.25">
      <c r="A44" s="76"/>
      <c r="B44" s="281"/>
      <c r="C44" s="281"/>
      <c r="D44" s="282"/>
      <c r="E44" s="322"/>
      <c r="F44" s="323"/>
      <c r="G44" s="323"/>
      <c r="H44" s="323"/>
      <c r="I44" s="339"/>
      <c r="J44" s="69" t="e">
        <f>IF(AND('Mapa final'!#REF!="Baja",'Mapa final'!#REF!="Leve"),CONCATENATE("R9C",'Mapa final'!#REF!),"")</f>
        <v>#REF!</v>
      </c>
      <c r="K44" s="70" t="e">
        <f>IF(AND('Mapa final'!#REF!="Baja",'Mapa final'!#REF!="Leve"),CONCATENATE("R9C",'Mapa final'!#REF!),"")</f>
        <v>#REF!</v>
      </c>
      <c r="L44" s="70" t="e">
        <f>IF(AND('Mapa final'!#REF!="Baja",'Mapa final'!#REF!="Leve"),CONCATENATE("R9C",'Mapa final'!#REF!),"")</f>
        <v>#REF!</v>
      </c>
      <c r="M44" s="70" t="e">
        <f>IF(AND('Mapa final'!#REF!="Baja",'Mapa final'!#REF!="Leve"),CONCATENATE("R9C",'Mapa final'!#REF!),"")</f>
        <v>#REF!</v>
      </c>
      <c r="N44" s="70" t="e">
        <f>IF(AND('Mapa final'!#REF!="Baja",'Mapa final'!#REF!="Leve"),CONCATENATE("R9C",'Mapa final'!#REF!),"")</f>
        <v>#REF!</v>
      </c>
      <c r="O44" s="71" t="e">
        <f>IF(AND('Mapa final'!#REF!="Baja",'Mapa final'!#REF!="Leve"),CONCATENATE("R9C",'Mapa final'!#REF!),"")</f>
        <v>#REF!</v>
      </c>
      <c r="P44" s="60" t="e">
        <f>IF(AND('Mapa final'!#REF!="Baja",'Mapa final'!#REF!="Menor"),CONCATENATE("R9C",'Mapa final'!#REF!),"")</f>
        <v>#REF!</v>
      </c>
      <c r="Q44" s="61" t="e">
        <f>IF(AND('Mapa final'!#REF!="Baja",'Mapa final'!#REF!="Menor"),CONCATENATE("R9C",'Mapa final'!#REF!),"")</f>
        <v>#REF!</v>
      </c>
      <c r="R44" s="61" t="e">
        <f>IF(AND('Mapa final'!#REF!="Baja",'Mapa final'!#REF!="Menor"),CONCATENATE("R9C",'Mapa final'!#REF!),"")</f>
        <v>#REF!</v>
      </c>
      <c r="S44" s="61" t="e">
        <f>IF(AND('Mapa final'!#REF!="Baja",'Mapa final'!#REF!="Menor"),CONCATENATE("R9C",'Mapa final'!#REF!),"")</f>
        <v>#REF!</v>
      </c>
      <c r="T44" s="61" t="e">
        <f>IF(AND('Mapa final'!#REF!="Baja",'Mapa final'!#REF!="Menor"),CONCATENATE("R9C",'Mapa final'!#REF!),"")</f>
        <v>#REF!</v>
      </c>
      <c r="U44" s="62" t="e">
        <f>IF(AND('Mapa final'!#REF!="Baja",'Mapa final'!#REF!="Menor"),CONCATENATE("R9C",'Mapa final'!#REF!),"")</f>
        <v>#REF!</v>
      </c>
      <c r="V44" s="60" t="e">
        <f>IF(AND('Mapa final'!#REF!="Baja",'Mapa final'!#REF!="Moderado"),CONCATENATE("R9C",'Mapa final'!#REF!),"")</f>
        <v>#REF!</v>
      </c>
      <c r="W44" s="61" t="e">
        <f>IF(AND('Mapa final'!#REF!="Baja",'Mapa final'!#REF!="Moderado"),CONCATENATE("R9C",'Mapa final'!#REF!),"")</f>
        <v>#REF!</v>
      </c>
      <c r="X44" s="61" t="e">
        <f>IF(AND('Mapa final'!#REF!="Baja",'Mapa final'!#REF!="Moderado"),CONCATENATE("R9C",'Mapa final'!#REF!),"")</f>
        <v>#REF!</v>
      </c>
      <c r="Y44" s="61" t="e">
        <f>IF(AND('Mapa final'!#REF!="Baja",'Mapa final'!#REF!="Moderado"),CONCATENATE("R9C",'Mapa final'!#REF!),"")</f>
        <v>#REF!</v>
      </c>
      <c r="Z44" s="61" t="e">
        <f>IF(AND('Mapa final'!#REF!="Baja",'Mapa final'!#REF!="Moderado"),CONCATENATE("R9C",'Mapa final'!#REF!),"")</f>
        <v>#REF!</v>
      </c>
      <c r="AA44" s="62" t="e">
        <f>IF(AND('Mapa final'!#REF!="Baja",'Mapa final'!#REF!="Moderado"),CONCATENATE("R9C",'Mapa final'!#REF!),"")</f>
        <v>#REF!</v>
      </c>
      <c r="AB44" s="44" t="e">
        <f>IF(AND('Mapa final'!#REF!="Baja",'Mapa final'!#REF!="Mayor"),CONCATENATE("R9C",'Mapa final'!#REF!),"")</f>
        <v>#REF!</v>
      </c>
      <c r="AC44" s="45" t="e">
        <f>IF(AND('Mapa final'!#REF!="Baja",'Mapa final'!#REF!="Mayor"),CONCATENATE("R9C",'Mapa final'!#REF!),"")</f>
        <v>#REF!</v>
      </c>
      <c r="AD44" s="50" t="e">
        <f>IF(AND('Mapa final'!#REF!="Baja",'Mapa final'!#REF!="Mayor"),CONCATENATE("R9C",'Mapa final'!#REF!),"")</f>
        <v>#REF!</v>
      </c>
      <c r="AE44" s="50" t="e">
        <f>IF(AND('Mapa final'!#REF!="Baja",'Mapa final'!#REF!="Mayor"),CONCATENATE("R9C",'Mapa final'!#REF!),"")</f>
        <v>#REF!</v>
      </c>
      <c r="AF44" s="50" t="e">
        <f>IF(AND('Mapa final'!#REF!="Baja",'Mapa final'!#REF!="Mayor"),CONCATENATE("R9C",'Mapa final'!#REF!),"")</f>
        <v>#REF!</v>
      </c>
      <c r="AG44" s="46" t="e">
        <f>IF(AND('Mapa final'!#REF!="Baja",'Mapa final'!#REF!="Mayor"),CONCATENATE("R9C",'Mapa final'!#REF!),"")</f>
        <v>#REF!</v>
      </c>
      <c r="AH44" s="47" t="e">
        <f>IF(AND('Mapa final'!#REF!="Baja",'Mapa final'!#REF!="Catastrófico"),CONCATENATE("R9C",'Mapa final'!#REF!),"")</f>
        <v>#REF!</v>
      </c>
      <c r="AI44" s="48" t="e">
        <f>IF(AND('Mapa final'!#REF!="Baja",'Mapa final'!#REF!="Catastrófico"),CONCATENATE("R9C",'Mapa final'!#REF!),"")</f>
        <v>#REF!</v>
      </c>
      <c r="AJ44" s="48" t="e">
        <f>IF(AND('Mapa final'!#REF!="Baja",'Mapa final'!#REF!="Catastrófico"),CONCATENATE("R9C",'Mapa final'!#REF!),"")</f>
        <v>#REF!</v>
      </c>
      <c r="AK44" s="48" t="e">
        <f>IF(AND('Mapa final'!#REF!="Baja",'Mapa final'!#REF!="Catastrófico"),CONCATENATE("R9C",'Mapa final'!#REF!),"")</f>
        <v>#REF!</v>
      </c>
      <c r="AL44" s="48" t="e">
        <f>IF(AND('Mapa final'!#REF!="Baja",'Mapa final'!#REF!="Catastrófico"),CONCATENATE("R9C",'Mapa final'!#REF!),"")</f>
        <v>#REF!</v>
      </c>
      <c r="AM44" s="49" t="e">
        <f>IF(AND('Mapa final'!#REF!="Baja",'Mapa final'!#REF!="Catastrófico"),CONCATENATE("R9C",'Mapa final'!#REF!),"")</f>
        <v>#REF!</v>
      </c>
      <c r="AN44" s="76"/>
      <c r="AO44" s="354"/>
      <c r="AP44" s="355"/>
      <c r="AQ44" s="355"/>
      <c r="AR44" s="355"/>
      <c r="AS44" s="355"/>
      <c r="AT44" s="35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row>
    <row r="45" spans="1:80" ht="15.75" customHeight="1" thickBot="1" x14ac:dyDescent="0.3">
      <c r="A45" s="76"/>
      <c r="B45" s="281"/>
      <c r="C45" s="281"/>
      <c r="D45" s="282"/>
      <c r="E45" s="325"/>
      <c r="F45" s="326"/>
      <c r="G45" s="326"/>
      <c r="H45" s="326"/>
      <c r="I45" s="326"/>
      <c r="J45" s="72" t="e">
        <f>IF(AND('Mapa final'!#REF!="Baja",'Mapa final'!#REF!="Leve"),CONCATENATE("R10C",'Mapa final'!#REF!),"")</f>
        <v>#REF!</v>
      </c>
      <c r="K45" s="73" t="e">
        <f>IF(AND('Mapa final'!#REF!="Baja",'Mapa final'!#REF!="Leve"),CONCATENATE("R10C",'Mapa final'!#REF!),"")</f>
        <v>#REF!</v>
      </c>
      <c r="L45" s="73" t="e">
        <f>IF(AND('Mapa final'!#REF!="Baja",'Mapa final'!#REF!="Leve"),CONCATENATE("R10C",'Mapa final'!#REF!),"")</f>
        <v>#REF!</v>
      </c>
      <c r="M45" s="73" t="e">
        <f>IF(AND('Mapa final'!#REF!="Baja",'Mapa final'!#REF!="Leve"),CONCATENATE("R10C",'Mapa final'!#REF!),"")</f>
        <v>#REF!</v>
      </c>
      <c r="N45" s="73" t="e">
        <f>IF(AND('Mapa final'!#REF!="Baja",'Mapa final'!#REF!="Leve"),CONCATENATE("R10C",'Mapa final'!#REF!),"")</f>
        <v>#REF!</v>
      </c>
      <c r="O45" s="74" t="e">
        <f>IF(AND('Mapa final'!#REF!="Baja",'Mapa final'!#REF!="Leve"),CONCATENATE("R10C",'Mapa final'!#REF!),"")</f>
        <v>#REF!</v>
      </c>
      <c r="P45" s="60" t="e">
        <f>IF(AND('Mapa final'!#REF!="Baja",'Mapa final'!#REF!="Menor"),CONCATENATE("R10C",'Mapa final'!#REF!),"")</f>
        <v>#REF!</v>
      </c>
      <c r="Q45" s="61" t="e">
        <f>IF(AND('Mapa final'!#REF!="Baja",'Mapa final'!#REF!="Menor"),CONCATENATE("R10C",'Mapa final'!#REF!),"")</f>
        <v>#REF!</v>
      </c>
      <c r="R45" s="61" t="e">
        <f>IF(AND('Mapa final'!#REF!="Baja",'Mapa final'!#REF!="Menor"),CONCATENATE("R10C",'Mapa final'!#REF!),"")</f>
        <v>#REF!</v>
      </c>
      <c r="S45" s="61" t="e">
        <f>IF(AND('Mapa final'!#REF!="Baja",'Mapa final'!#REF!="Menor"),CONCATENATE("R10C",'Mapa final'!#REF!),"")</f>
        <v>#REF!</v>
      </c>
      <c r="T45" s="61" t="e">
        <f>IF(AND('Mapa final'!#REF!="Baja",'Mapa final'!#REF!="Menor"),CONCATENATE("R10C",'Mapa final'!#REF!),"")</f>
        <v>#REF!</v>
      </c>
      <c r="U45" s="62" t="e">
        <f>IF(AND('Mapa final'!#REF!="Baja",'Mapa final'!#REF!="Menor"),CONCATENATE("R10C",'Mapa final'!#REF!),"")</f>
        <v>#REF!</v>
      </c>
      <c r="V45" s="63" t="e">
        <f>IF(AND('Mapa final'!#REF!="Baja",'Mapa final'!#REF!="Moderado"),CONCATENATE("R10C",'Mapa final'!#REF!),"")</f>
        <v>#REF!</v>
      </c>
      <c r="W45" s="64" t="e">
        <f>IF(AND('Mapa final'!#REF!="Baja",'Mapa final'!#REF!="Moderado"),CONCATENATE("R10C",'Mapa final'!#REF!),"")</f>
        <v>#REF!</v>
      </c>
      <c r="X45" s="64" t="e">
        <f>IF(AND('Mapa final'!#REF!="Baja",'Mapa final'!#REF!="Moderado"),CONCATENATE("R10C",'Mapa final'!#REF!),"")</f>
        <v>#REF!</v>
      </c>
      <c r="Y45" s="64" t="e">
        <f>IF(AND('Mapa final'!#REF!="Baja",'Mapa final'!#REF!="Moderado"),CONCATENATE("R10C",'Mapa final'!#REF!),"")</f>
        <v>#REF!</v>
      </c>
      <c r="Z45" s="64" t="e">
        <f>IF(AND('Mapa final'!#REF!="Baja",'Mapa final'!#REF!="Moderado"),CONCATENATE("R10C",'Mapa final'!#REF!),"")</f>
        <v>#REF!</v>
      </c>
      <c r="AA45" s="65" t="e">
        <f>IF(AND('Mapa final'!#REF!="Baja",'Mapa final'!#REF!="Moderado"),CONCATENATE("R10C",'Mapa final'!#REF!),"")</f>
        <v>#REF!</v>
      </c>
      <c r="AB45" s="51" t="e">
        <f>IF(AND('Mapa final'!#REF!="Baja",'Mapa final'!#REF!="Mayor"),CONCATENATE("R10C",'Mapa final'!#REF!),"")</f>
        <v>#REF!</v>
      </c>
      <c r="AC45" s="52" t="e">
        <f>IF(AND('Mapa final'!#REF!="Baja",'Mapa final'!#REF!="Mayor"),CONCATENATE("R10C",'Mapa final'!#REF!),"")</f>
        <v>#REF!</v>
      </c>
      <c r="AD45" s="52" t="e">
        <f>IF(AND('Mapa final'!#REF!="Baja",'Mapa final'!#REF!="Mayor"),CONCATENATE("R10C",'Mapa final'!#REF!),"")</f>
        <v>#REF!</v>
      </c>
      <c r="AE45" s="52" t="e">
        <f>IF(AND('Mapa final'!#REF!="Baja",'Mapa final'!#REF!="Mayor"),CONCATENATE("R10C",'Mapa final'!#REF!),"")</f>
        <v>#REF!</v>
      </c>
      <c r="AF45" s="52" t="e">
        <f>IF(AND('Mapa final'!#REF!="Baja",'Mapa final'!#REF!="Mayor"),CONCATENATE("R10C",'Mapa final'!#REF!),"")</f>
        <v>#REF!</v>
      </c>
      <c r="AG45" s="53" t="e">
        <f>IF(AND('Mapa final'!#REF!="Baja",'Mapa final'!#REF!="Mayor"),CONCATENATE("R10C",'Mapa final'!#REF!),"")</f>
        <v>#REF!</v>
      </c>
      <c r="AH45" s="54" t="e">
        <f>IF(AND('Mapa final'!#REF!="Baja",'Mapa final'!#REF!="Catastrófico"),CONCATENATE("R10C",'Mapa final'!#REF!),"")</f>
        <v>#REF!</v>
      </c>
      <c r="AI45" s="55" t="e">
        <f>IF(AND('Mapa final'!#REF!="Baja",'Mapa final'!#REF!="Catastrófico"),CONCATENATE("R10C",'Mapa final'!#REF!),"")</f>
        <v>#REF!</v>
      </c>
      <c r="AJ45" s="55" t="e">
        <f>IF(AND('Mapa final'!#REF!="Baja",'Mapa final'!#REF!="Catastrófico"),CONCATENATE("R10C",'Mapa final'!#REF!),"")</f>
        <v>#REF!</v>
      </c>
      <c r="AK45" s="55" t="e">
        <f>IF(AND('Mapa final'!#REF!="Baja",'Mapa final'!#REF!="Catastrófico"),CONCATENATE("R10C",'Mapa final'!#REF!),"")</f>
        <v>#REF!</v>
      </c>
      <c r="AL45" s="55" t="e">
        <f>IF(AND('Mapa final'!#REF!="Baja",'Mapa final'!#REF!="Catastrófico"),CONCATENATE("R10C",'Mapa final'!#REF!),"")</f>
        <v>#REF!</v>
      </c>
      <c r="AM45" s="56" t="e">
        <f>IF(AND('Mapa final'!#REF!="Baja",'Mapa final'!#REF!="Catastrófico"),CONCATENATE("R10C",'Mapa final'!#REF!),"")</f>
        <v>#REF!</v>
      </c>
      <c r="AN45" s="76"/>
      <c r="AO45" s="357"/>
      <c r="AP45" s="358"/>
      <c r="AQ45" s="358"/>
      <c r="AR45" s="358"/>
      <c r="AS45" s="358"/>
      <c r="AT45" s="359"/>
    </row>
    <row r="46" spans="1:80" ht="46.5" customHeight="1" x14ac:dyDescent="0.35">
      <c r="A46" s="76"/>
      <c r="B46" s="281"/>
      <c r="C46" s="281"/>
      <c r="D46" s="282"/>
      <c r="E46" s="319" t="s">
        <v>112</v>
      </c>
      <c r="F46" s="320"/>
      <c r="G46" s="320"/>
      <c r="H46" s="320"/>
      <c r="I46" s="321"/>
      <c r="J46" s="66" t="e">
        <f>IF(AND('Mapa final'!#REF!="Muy Baja",'Mapa final'!#REF!="Leve"),CONCATENATE("R1C",'Mapa final'!#REF!),"")</f>
        <v>#REF!</v>
      </c>
      <c r="K46" s="67" t="e">
        <f>IF(AND('Mapa final'!#REF!="Muy Baja",'Mapa final'!#REF!="Leve"),CONCATENATE("R1C",'Mapa final'!#REF!),"")</f>
        <v>#REF!</v>
      </c>
      <c r="L46" s="67" t="e">
        <f>IF(AND('Mapa final'!#REF!="Muy Baja",'Mapa final'!#REF!="Leve"),CONCATENATE("R1C",'Mapa final'!#REF!),"")</f>
        <v>#REF!</v>
      </c>
      <c r="M46" s="67" t="e">
        <f>IF(AND('Mapa final'!#REF!="Muy Baja",'Mapa final'!#REF!="Leve"),CONCATENATE("R1C",'Mapa final'!#REF!),"")</f>
        <v>#REF!</v>
      </c>
      <c r="N46" s="67" t="e">
        <f>IF(AND('Mapa final'!#REF!="Muy Baja",'Mapa final'!#REF!="Leve"),CONCATENATE("R1C",'Mapa final'!#REF!),"")</f>
        <v>#REF!</v>
      </c>
      <c r="O46" s="68" t="e">
        <f>IF(AND('Mapa final'!#REF!="Muy Baja",'Mapa final'!#REF!="Leve"),CONCATENATE("R1C",'Mapa final'!#REF!),"")</f>
        <v>#REF!</v>
      </c>
      <c r="P46" s="66" t="e">
        <f>IF(AND('Mapa final'!#REF!="Muy Baja",'Mapa final'!#REF!="Menor"),CONCATENATE("R1C",'Mapa final'!#REF!),"")</f>
        <v>#REF!</v>
      </c>
      <c r="Q46" s="67" t="e">
        <f>IF(AND('Mapa final'!#REF!="Muy Baja",'Mapa final'!#REF!="Menor"),CONCATENATE("R1C",'Mapa final'!#REF!),"")</f>
        <v>#REF!</v>
      </c>
      <c r="R46" s="67" t="e">
        <f>IF(AND('Mapa final'!#REF!="Muy Baja",'Mapa final'!#REF!="Menor"),CONCATENATE("R1C",'Mapa final'!#REF!),"")</f>
        <v>#REF!</v>
      </c>
      <c r="S46" s="67" t="e">
        <f>IF(AND('Mapa final'!#REF!="Muy Baja",'Mapa final'!#REF!="Menor"),CONCATENATE("R1C",'Mapa final'!#REF!),"")</f>
        <v>#REF!</v>
      </c>
      <c r="T46" s="67" t="e">
        <f>IF(AND('Mapa final'!#REF!="Muy Baja",'Mapa final'!#REF!="Menor"),CONCATENATE("R1C",'Mapa final'!#REF!),"")</f>
        <v>#REF!</v>
      </c>
      <c r="U46" s="68" t="e">
        <f>IF(AND('Mapa final'!#REF!="Muy Baja",'Mapa final'!#REF!="Menor"),CONCATENATE("R1C",'Mapa final'!#REF!),"")</f>
        <v>#REF!</v>
      </c>
      <c r="V46" s="57" t="e">
        <f>IF(AND('Mapa final'!#REF!="Muy Baja",'Mapa final'!#REF!="Moderado"),CONCATENATE("R1C",'Mapa final'!#REF!),"")</f>
        <v>#REF!</v>
      </c>
      <c r="W46" s="75" t="e">
        <f>IF(AND('Mapa final'!#REF!="Muy Baja",'Mapa final'!#REF!="Moderado"),CONCATENATE("R1C",'Mapa final'!#REF!),"")</f>
        <v>#REF!</v>
      </c>
      <c r="X46" s="58" t="e">
        <f>IF(AND('Mapa final'!#REF!="Muy Baja",'Mapa final'!#REF!="Moderado"),CONCATENATE("R1C",'Mapa final'!#REF!),"")</f>
        <v>#REF!</v>
      </c>
      <c r="Y46" s="58" t="e">
        <f>IF(AND('Mapa final'!#REF!="Muy Baja",'Mapa final'!#REF!="Moderado"),CONCATENATE("R1C",'Mapa final'!#REF!),"")</f>
        <v>#REF!</v>
      </c>
      <c r="Z46" s="58" t="e">
        <f>IF(AND('Mapa final'!#REF!="Muy Baja",'Mapa final'!#REF!="Moderado"),CONCATENATE("R1C",'Mapa final'!#REF!),"")</f>
        <v>#REF!</v>
      </c>
      <c r="AA46" s="59" t="e">
        <f>IF(AND('Mapa final'!#REF!="Muy Baja",'Mapa final'!#REF!="Moderado"),CONCATENATE("R1C",'Mapa final'!#REF!),"")</f>
        <v>#REF!</v>
      </c>
      <c r="AB46" s="38" t="e">
        <f>IF(AND('Mapa final'!#REF!="Muy Baja",'Mapa final'!#REF!="Mayor"),CONCATENATE("R1C",'Mapa final'!#REF!),"")</f>
        <v>#REF!</v>
      </c>
      <c r="AC46" s="39" t="e">
        <f>IF(AND('Mapa final'!#REF!="Muy Baja",'Mapa final'!#REF!="Mayor"),CONCATENATE("R1C",'Mapa final'!#REF!),"")</f>
        <v>#REF!</v>
      </c>
      <c r="AD46" s="39" t="e">
        <f>IF(AND('Mapa final'!#REF!="Muy Baja",'Mapa final'!#REF!="Mayor"),CONCATENATE("R1C",'Mapa final'!#REF!),"")</f>
        <v>#REF!</v>
      </c>
      <c r="AE46" s="39" t="e">
        <f>IF(AND('Mapa final'!#REF!="Muy Baja",'Mapa final'!#REF!="Mayor"),CONCATENATE("R1C",'Mapa final'!#REF!),"")</f>
        <v>#REF!</v>
      </c>
      <c r="AF46" s="39" t="e">
        <f>IF(AND('Mapa final'!#REF!="Muy Baja",'Mapa final'!#REF!="Mayor"),CONCATENATE("R1C",'Mapa final'!#REF!),"")</f>
        <v>#REF!</v>
      </c>
      <c r="AG46" s="40" t="e">
        <f>IF(AND('Mapa final'!#REF!="Muy Baja",'Mapa final'!#REF!="Mayor"),CONCATENATE("R1C",'Mapa final'!#REF!),"")</f>
        <v>#REF!</v>
      </c>
      <c r="AH46" s="41" t="e">
        <f>IF(AND('Mapa final'!#REF!="Muy Baja",'Mapa final'!#REF!="Catastrófico"),CONCATENATE("R1C",'Mapa final'!#REF!),"")</f>
        <v>#REF!</v>
      </c>
      <c r="AI46" s="42" t="e">
        <f>IF(AND('Mapa final'!#REF!="Muy Baja",'Mapa final'!#REF!="Catastrófico"),CONCATENATE("R1C",'Mapa final'!#REF!),"")</f>
        <v>#REF!</v>
      </c>
      <c r="AJ46" s="42" t="e">
        <f>IF(AND('Mapa final'!#REF!="Muy Baja",'Mapa final'!#REF!="Catastrófico"),CONCATENATE("R1C",'Mapa final'!#REF!),"")</f>
        <v>#REF!</v>
      </c>
      <c r="AK46" s="42" t="e">
        <f>IF(AND('Mapa final'!#REF!="Muy Baja",'Mapa final'!#REF!="Catastrófico"),CONCATENATE("R1C",'Mapa final'!#REF!),"")</f>
        <v>#REF!</v>
      </c>
      <c r="AL46" s="42" t="e">
        <f>IF(AND('Mapa final'!#REF!="Muy Baja",'Mapa final'!#REF!="Catastrófico"),CONCATENATE("R1C",'Mapa final'!#REF!),"")</f>
        <v>#REF!</v>
      </c>
      <c r="AM46" s="43" t="e">
        <f>IF(AND('Mapa final'!#REF!="Muy Baja",'Mapa final'!#REF!="Catastrófico"),CONCATENATE("R1C",'Mapa final'!#REF!),"")</f>
        <v>#REF!</v>
      </c>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row>
    <row r="47" spans="1:80" ht="46.5" customHeight="1" x14ac:dyDescent="0.25">
      <c r="A47" s="76"/>
      <c r="B47" s="281"/>
      <c r="C47" s="281"/>
      <c r="D47" s="282"/>
      <c r="E47" s="338"/>
      <c r="F47" s="339"/>
      <c r="G47" s="339"/>
      <c r="H47" s="339"/>
      <c r="I47" s="324"/>
      <c r="J47" s="69" t="str">
        <f>IF(AND('Mapa final'!$AD$11="Muy Baja",'Mapa final'!$AF$11="Leve"),CONCATENATE("R2C",'Mapa final'!$S$11),"")</f>
        <v/>
      </c>
      <c r="K47" s="70" t="str">
        <f>IF(AND('Mapa final'!$AD$12="Muy Baja",'Mapa final'!$AF$12="Leve"),CONCATENATE("R2C",'Mapa final'!$S$12),"")</f>
        <v/>
      </c>
      <c r="L47" s="70" t="e">
        <f>IF(AND('Mapa final'!#REF!="Muy Baja",'Mapa final'!#REF!="Leve"),CONCATENATE("R2C",'Mapa final'!#REF!),"")</f>
        <v>#REF!</v>
      </c>
      <c r="M47" s="70" t="e">
        <f>IF(AND('Mapa final'!#REF!="Muy Baja",'Mapa final'!#REF!="Leve"),CONCATENATE("R2C",'Mapa final'!#REF!),"")</f>
        <v>#REF!</v>
      </c>
      <c r="N47" s="70" t="e">
        <f>IF(AND('Mapa final'!#REF!="Muy Baja",'Mapa final'!#REF!="Leve"),CONCATENATE("R2C",'Mapa final'!#REF!),"")</f>
        <v>#REF!</v>
      </c>
      <c r="O47" s="71" t="e">
        <f>IF(AND('Mapa final'!#REF!="Muy Baja",'Mapa final'!#REF!="Leve"),CONCATENATE("R2C",'Mapa final'!#REF!),"")</f>
        <v>#REF!</v>
      </c>
      <c r="P47" s="69" t="str">
        <f>IF(AND('Mapa final'!$AD$11="Muy Baja",'Mapa final'!$AF$11="Menor"),CONCATENATE("R2C",'Mapa final'!$S$11),"")</f>
        <v/>
      </c>
      <c r="Q47" s="70" t="str">
        <f>IF(AND('Mapa final'!$AD$12="Muy Baja",'Mapa final'!$AF$12="Menor"),CONCATENATE("R2C",'Mapa final'!$S$12),"")</f>
        <v/>
      </c>
      <c r="R47" s="70" t="e">
        <f>IF(AND('Mapa final'!#REF!="Muy Baja",'Mapa final'!#REF!="Menor"),CONCATENATE("R2C",'Mapa final'!#REF!),"")</f>
        <v>#REF!</v>
      </c>
      <c r="S47" s="70" t="e">
        <f>IF(AND('Mapa final'!#REF!="Muy Baja",'Mapa final'!#REF!="Menor"),CONCATENATE("R2C",'Mapa final'!#REF!),"")</f>
        <v>#REF!</v>
      </c>
      <c r="T47" s="70" t="e">
        <f>IF(AND('Mapa final'!#REF!="Muy Baja",'Mapa final'!#REF!="Menor"),CONCATENATE("R2C",'Mapa final'!#REF!),"")</f>
        <v>#REF!</v>
      </c>
      <c r="U47" s="71" t="e">
        <f>IF(AND('Mapa final'!#REF!="Muy Baja",'Mapa final'!#REF!="Menor"),CONCATENATE("R2C",'Mapa final'!#REF!),"")</f>
        <v>#REF!</v>
      </c>
      <c r="V47" s="60" t="str">
        <f>IF(AND('Mapa final'!$AD$11="Muy Baja",'Mapa final'!$AF$11="Moderado"),CONCATENATE("R2C",'Mapa final'!$S$11),"")</f>
        <v/>
      </c>
      <c r="W47" s="61" t="str">
        <f>IF(AND('Mapa final'!$AD$12="Muy Baja",'Mapa final'!$AF$12="Moderado"),CONCATENATE("R2C",'Mapa final'!$S$12),"")</f>
        <v/>
      </c>
      <c r="X47" s="61" t="e">
        <f>IF(AND('Mapa final'!#REF!="Muy Baja",'Mapa final'!#REF!="Moderado"),CONCATENATE("R2C",'Mapa final'!#REF!),"")</f>
        <v>#REF!</v>
      </c>
      <c r="Y47" s="61" t="e">
        <f>IF(AND('Mapa final'!#REF!="Muy Baja",'Mapa final'!#REF!="Moderado"),CONCATENATE("R2C",'Mapa final'!#REF!),"")</f>
        <v>#REF!</v>
      </c>
      <c r="Z47" s="61" t="e">
        <f>IF(AND('Mapa final'!#REF!="Muy Baja",'Mapa final'!#REF!="Moderado"),CONCATENATE("R2C",'Mapa final'!#REF!),"")</f>
        <v>#REF!</v>
      </c>
      <c r="AA47" s="62" t="e">
        <f>IF(AND('Mapa final'!#REF!="Muy Baja",'Mapa final'!#REF!="Moderado"),CONCATENATE("R2C",'Mapa final'!#REF!),"")</f>
        <v>#REF!</v>
      </c>
      <c r="AB47" s="44" t="str">
        <f>IF(AND('Mapa final'!$AD$11="Muy Baja",'Mapa final'!$AF$11="Mayor"),CONCATENATE("R2C",'Mapa final'!$S$11),"")</f>
        <v/>
      </c>
      <c r="AC47" s="45" t="str">
        <f>IF(AND('Mapa final'!$AD$12="Muy Baja",'Mapa final'!$AF$12="Mayor"),CONCATENATE("R2C",'Mapa final'!$S$12),"")</f>
        <v/>
      </c>
      <c r="AD47" s="45" t="e">
        <f>IF(AND('Mapa final'!#REF!="Muy Baja",'Mapa final'!#REF!="Mayor"),CONCATENATE("R2C",'Mapa final'!#REF!),"")</f>
        <v>#REF!</v>
      </c>
      <c r="AE47" s="45" t="e">
        <f>IF(AND('Mapa final'!#REF!="Muy Baja",'Mapa final'!#REF!="Mayor"),CONCATENATE("R2C",'Mapa final'!#REF!),"")</f>
        <v>#REF!</v>
      </c>
      <c r="AF47" s="45" t="e">
        <f>IF(AND('Mapa final'!#REF!="Muy Baja",'Mapa final'!#REF!="Mayor"),CONCATENATE("R2C",'Mapa final'!#REF!),"")</f>
        <v>#REF!</v>
      </c>
      <c r="AG47" s="46" t="e">
        <f>IF(AND('Mapa final'!#REF!="Muy Baja",'Mapa final'!#REF!="Mayor"),CONCATENATE("R2C",'Mapa final'!#REF!),"")</f>
        <v>#REF!</v>
      </c>
      <c r="AH47" s="47" t="str">
        <f>IF(AND('Mapa final'!$AD$11="Muy Baja",'Mapa final'!$AF$11="Catastrófico"),CONCATENATE("R2C",'Mapa final'!$S$11),"")</f>
        <v/>
      </c>
      <c r="AI47" s="48" t="str">
        <f>IF(AND('Mapa final'!$AD$12="Muy Baja",'Mapa final'!$AF$12="Catastrófico"),CONCATENATE("R2C",'Mapa final'!$S$12),"")</f>
        <v/>
      </c>
      <c r="AJ47" s="48" t="e">
        <f>IF(AND('Mapa final'!#REF!="Muy Baja",'Mapa final'!#REF!="Catastrófico"),CONCATENATE("R2C",'Mapa final'!#REF!),"")</f>
        <v>#REF!</v>
      </c>
      <c r="AK47" s="48" t="e">
        <f>IF(AND('Mapa final'!#REF!="Muy Baja",'Mapa final'!#REF!="Catastrófico"),CONCATENATE("R2C",'Mapa final'!#REF!),"")</f>
        <v>#REF!</v>
      </c>
      <c r="AL47" s="48" t="e">
        <f>IF(AND('Mapa final'!#REF!="Muy Baja",'Mapa final'!#REF!="Catastrófico"),CONCATENATE("R2C",'Mapa final'!#REF!),"")</f>
        <v>#REF!</v>
      </c>
      <c r="AM47" s="49" t="e">
        <f>IF(AND('Mapa final'!#REF!="Muy Baja",'Mapa final'!#REF!="Catastrófico"),CONCATENATE("R2C",'Mapa final'!#REF!),"")</f>
        <v>#REF!</v>
      </c>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row>
    <row r="48" spans="1:80" ht="15" customHeight="1" x14ac:dyDescent="0.25">
      <c r="A48" s="76"/>
      <c r="B48" s="281"/>
      <c r="C48" s="281"/>
      <c r="D48" s="282"/>
      <c r="E48" s="338"/>
      <c r="F48" s="339"/>
      <c r="G48" s="339"/>
      <c r="H48" s="339"/>
      <c r="I48" s="324"/>
      <c r="J48" s="69" t="e">
        <f>IF(AND('Mapa final'!#REF!="Muy Baja",'Mapa final'!#REF!="Leve"),CONCATENATE("R3C",'Mapa final'!#REF!),"")</f>
        <v>#REF!</v>
      </c>
      <c r="K48" s="70" t="e">
        <f>IF(AND('Mapa final'!#REF!="Muy Baja",'Mapa final'!#REF!="Leve"),CONCATENATE("R3C",'Mapa final'!#REF!),"")</f>
        <v>#REF!</v>
      </c>
      <c r="L48" s="70" t="e">
        <f>IF(AND('Mapa final'!#REF!="Muy Baja",'Mapa final'!#REF!="Leve"),CONCATENATE("R3C",'Mapa final'!#REF!),"")</f>
        <v>#REF!</v>
      </c>
      <c r="M48" s="70" t="e">
        <f>IF(AND('Mapa final'!#REF!="Muy Baja",'Mapa final'!#REF!="Leve"),CONCATENATE("R3C",'Mapa final'!#REF!),"")</f>
        <v>#REF!</v>
      </c>
      <c r="N48" s="70" t="e">
        <f>IF(AND('Mapa final'!#REF!="Muy Baja",'Mapa final'!#REF!="Leve"),CONCATENATE("R3C",'Mapa final'!#REF!),"")</f>
        <v>#REF!</v>
      </c>
      <c r="O48" s="71" t="e">
        <f>IF(AND('Mapa final'!#REF!="Muy Baja",'Mapa final'!#REF!="Leve"),CONCATENATE("R3C",'Mapa final'!#REF!),"")</f>
        <v>#REF!</v>
      </c>
      <c r="P48" s="69" t="e">
        <f>IF(AND('Mapa final'!#REF!="Muy Baja",'Mapa final'!#REF!="Menor"),CONCATENATE("R3C",'Mapa final'!#REF!),"")</f>
        <v>#REF!</v>
      </c>
      <c r="Q48" s="70" t="e">
        <f>IF(AND('Mapa final'!#REF!="Muy Baja",'Mapa final'!#REF!="Menor"),CONCATENATE("R3C",'Mapa final'!#REF!),"")</f>
        <v>#REF!</v>
      </c>
      <c r="R48" s="70" t="e">
        <f>IF(AND('Mapa final'!#REF!="Muy Baja",'Mapa final'!#REF!="Menor"),CONCATENATE("R3C",'Mapa final'!#REF!),"")</f>
        <v>#REF!</v>
      </c>
      <c r="S48" s="70" t="e">
        <f>IF(AND('Mapa final'!#REF!="Muy Baja",'Mapa final'!#REF!="Menor"),CONCATENATE("R3C",'Mapa final'!#REF!),"")</f>
        <v>#REF!</v>
      </c>
      <c r="T48" s="70" t="e">
        <f>IF(AND('Mapa final'!#REF!="Muy Baja",'Mapa final'!#REF!="Menor"),CONCATENATE("R3C",'Mapa final'!#REF!),"")</f>
        <v>#REF!</v>
      </c>
      <c r="U48" s="71" t="e">
        <f>IF(AND('Mapa final'!#REF!="Muy Baja",'Mapa final'!#REF!="Menor"),CONCATENATE("R3C",'Mapa final'!#REF!),"")</f>
        <v>#REF!</v>
      </c>
      <c r="V48" s="60" t="e">
        <f>IF(AND('Mapa final'!#REF!="Muy Baja",'Mapa final'!#REF!="Moderado"),CONCATENATE("R3C",'Mapa final'!#REF!),"")</f>
        <v>#REF!</v>
      </c>
      <c r="W48" s="61" t="e">
        <f>IF(AND('Mapa final'!#REF!="Muy Baja",'Mapa final'!#REF!="Moderado"),CONCATENATE("R3C",'Mapa final'!#REF!),"")</f>
        <v>#REF!</v>
      </c>
      <c r="X48" s="61" t="e">
        <f>IF(AND('Mapa final'!#REF!="Muy Baja",'Mapa final'!#REF!="Moderado"),CONCATENATE("R3C",'Mapa final'!#REF!),"")</f>
        <v>#REF!</v>
      </c>
      <c r="Y48" s="61" t="e">
        <f>IF(AND('Mapa final'!#REF!="Muy Baja",'Mapa final'!#REF!="Moderado"),CONCATENATE("R3C",'Mapa final'!#REF!),"")</f>
        <v>#REF!</v>
      </c>
      <c r="Z48" s="61" t="e">
        <f>IF(AND('Mapa final'!#REF!="Muy Baja",'Mapa final'!#REF!="Moderado"),CONCATENATE("R3C",'Mapa final'!#REF!),"")</f>
        <v>#REF!</v>
      </c>
      <c r="AA48" s="62" t="e">
        <f>IF(AND('Mapa final'!#REF!="Muy Baja",'Mapa final'!#REF!="Moderado"),CONCATENATE("R3C",'Mapa final'!#REF!),"")</f>
        <v>#REF!</v>
      </c>
      <c r="AB48" s="44" t="e">
        <f>IF(AND('Mapa final'!#REF!="Muy Baja",'Mapa final'!#REF!="Mayor"),CONCATENATE("R3C",'Mapa final'!#REF!),"")</f>
        <v>#REF!</v>
      </c>
      <c r="AC48" s="45" t="e">
        <f>IF(AND('Mapa final'!#REF!="Muy Baja",'Mapa final'!#REF!="Mayor"),CONCATENATE("R3C",'Mapa final'!#REF!),"")</f>
        <v>#REF!</v>
      </c>
      <c r="AD48" s="45" t="e">
        <f>IF(AND('Mapa final'!#REF!="Muy Baja",'Mapa final'!#REF!="Mayor"),CONCATENATE("R3C",'Mapa final'!#REF!),"")</f>
        <v>#REF!</v>
      </c>
      <c r="AE48" s="45" t="e">
        <f>IF(AND('Mapa final'!#REF!="Muy Baja",'Mapa final'!#REF!="Mayor"),CONCATENATE("R3C",'Mapa final'!#REF!),"")</f>
        <v>#REF!</v>
      </c>
      <c r="AF48" s="45" t="e">
        <f>IF(AND('Mapa final'!#REF!="Muy Baja",'Mapa final'!#REF!="Mayor"),CONCATENATE("R3C",'Mapa final'!#REF!),"")</f>
        <v>#REF!</v>
      </c>
      <c r="AG48" s="46" t="e">
        <f>IF(AND('Mapa final'!#REF!="Muy Baja",'Mapa final'!#REF!="Mayor"),CONCATENATE("R3C",'Mapa final'!#REF!),"")</f>
        <v>#REF!</v>
      </c>
      <c r="AH48" s="47" t="e">
        <f>IF(AND('Mapa final'!#REF!="Muy Baja",'Mapa final'!#REF!="Catastrófico"),CONCATENATE("R3C",'Mapa final'!#REF!),"")</f>
        <v>#REF!</v>
      </c>
      <c r="AI48" s="48" t="e">
        <f>IF(AND('Mapa final'!#REF!="Muy Baja",'Mapa final'!#REF!="Catastrófico"),CONCATENATE("R3C",'Mapa final'!#REF!),"")</f>
        <v>#REF!</v>
      </c>
      <c r="AJ48" s="48" t="e">
        <f>IF(AND('Mapa final'!#REF!="Muy Baja",'Mapa final'!#REF!="Catastrófico"),CONCATENATE("R3C",'Mapa final'!#REF!),"")</f>
        <v>#REF!</v>
      </c>
      <c r="AK48" s="48" t="e">
        <f>IF(AND('Mapa final'!#REF!="Muy Baja",'Mapa final'!#REF!="Catastrófico"),CONCATENATE("R3C",'Mapa final'!#REF!),"")</f>
        <v>#REF!</v>
      </c>
      <c r="AL48" s="48" t="e">
        <f>IF(AND('Mapa final'!#REF!="Muy Baja",'Mapa final'!#REF!="Catastrófico"),CONCATENATE("R3C",'Mapa final'!#REF!),"")</f>
        <v>#REF!</v>
      </c>
      <c r="AM48" s="49" t="e">
        <f>IF(AND('Mapa final'!#REF!="Muy Baja",'Mapa final'!#REF!="Catastrófico"),CONCATENATE("R3C",'Mapa final'!#REF!),"")</f>
        <v>#REF!</v>
      </c>
      <c r="AN48" s="76"/>
      <c r="AO48" s="76"/>
      <c r="AP48" s="76"/>
      <c r="AQ48" s="76"/>
      <c r="AR48" s="76"/>
      <c r="AS48" s="76"/>
      <c r="AT48" s="76"/>
      <c r="AU48" s="76"/>
      <c r="AV48" s="76"/>
      <c r="AW48" s="76"/>
      <c r="AX48" s="76"/>
      <c r="AY48" s="76"/>
      <c r="AZ48" s="76"/>
      <c r="BA48" s="76"/>
      <c r="BB48" s="76"/>
      <c r="BC48" s="76"/>
      <c r="BD48" s="76"/>
      <c r="BE48" s="76"/>
      <c r="BF48" s="76"/>
      <c r="BG48" s="76"/>
      <c r="BH48" s="76"/>
      <c r="BI48" s="76"/>
      <c r="BJ48" s="76"/>
      <c r="BK48" s="76"/>
      <c r="BL48" s="76"/>
      <c r="BM48" s="76"/>
      <c r="BN48" s="76"/>
      <c r="BO48" s="76"/>
      <c r="BP48" s="76"/>
      <c r="BQ48" s="76"/>
      <c r="BR48" s="76"/>
      <c r="BS48" s="76"/>
      <c r="BT48" s="76"/>
      <c r="BU48" s="76"/>
      <c r="BV48" s="76"/>
      <c r="BW48" s="76"/>
      <c r="BX48" s="76"/>
      <c r="BY48" s="76"/>
      <c r="BZ48" s="76"/>
      <c r="CA48" s="76"/>
      <c r="CB48" s="76"/>
    </row>
    <row r="49" spans="1:80" ht="15" customHeight="1" x14ac:dyDescent="0.25">
      <c r="A49" s="76"/>
      <c r="B49" s="281"/>
      <c r="C49" s="281"/>
      <c r="D49" s="282"/>
      <c r="E49" s="322"/>
      <c r="F49" s="323"/>
      <c r="G49" s="323"/>
      <c r="H49" s="323"/>
      <c r="I49" s="324"/>
      <c r="J49" s="69" t="e">
        <f>IF(AND('Mapa final'!#REF!="Muy Baja",'Mapa final'!#REF!="Leve"),CONCATENATE("R4C",'Mapa final'!#REF!),"")</f>
        <v>#REF!</v>
      </c>
      <c r="K49" s="70" t="e">
        <f>IF(AND('Mapa final'!#REF!="Muy Baja",'Mapa final'!#REF!="Leve"),CONCATENATE("R4C",'Mapa final'!#REF!),"")</f>
        <v>#REF!</v>
      </c>
      <c r="L49" s="70" t="e">
        <f>IF(AND('Mapa final'!#REF!="Muy Baja",'Mapa final'!#REF!="Leve"),CONCATENATE("R4C",'Mapa final'!#REF!),"")</f>
        <v>#REF!</v>
      </c>
      <c r="M49" s="70" t="e">
        <f>IF(AND('Mapa final'!#REF!="Muy Baja",'Mapa final'!#REF!="Leve"),CONCATENATE("R4C",'Mapa final'!#REF!),"")</f>
        <v>#REF!</v>
      </c>
      <c r="N49" s="70" t="e">
        <f>IF(AND('Mapa final'!#REF!="Muy Baja",'Mapa final'!#REF!="Leve"),CONCATENATE("R4C",'Mapa final'!#REF!),"")</f>
        <v>#REF!</v>
      </c>
      <c r="O49" s="71" t="e">
        <f>IF(AND('Mapa final'!#REF!="Muy Baja",'Mapa final'!#REF!="Leve"),CONCATENATE("R4C",'Mapa final'!#REF!),"")</f>
        <v>#REF!</v>
      </c>
      <c r="P49" s="69" t="e">
        <f>IF(AND('Mapa final'!#REF!="Muy Baja",'Mapa final'!#REF!="Menor"),CONCATENATE("R4C",'Mapa final'!#REF!),"")</f>
        <v>#REF!</v>
      </c>
      <c r="Q49" s="70" t="e">
        <f>IF(AND('Mapa final'!#REF!="Muy Baja",'Mapa final'!#REF!="Menor"),CONCATENATE("R4C",'Mapa final'!#REF!),"")</f>
        <v>#REF!</v>
      </c>
      <c r="R49" s="70" t="e">
        <f>IF(AND('Mapa final'!#REF!="Muy Baja",'Mapa final'!#REF!="Menor"),CONCATENATE("R4C",'Mapa final'!#REF!),"")</f>
        <v>#REF!</v>
      </c>
      <c r="S49" s="70" t="e">
        <f>IF(AND('Mapa final'!#REF!="Muy Baja",'Mapa final'!#REF!="Menor"),CONCATENATE("R4C",'Mapa final'!#REF!),"")</f>
        <v>#REF!</v>
      </c>
      <c r="T49" s="70" t="e">
        <f>IF(AND('Mapa final'!#REF!="Muy Baja",'Mapa final'!#REF!="Menor"),CONCATENATE("R4C",'Mapa final'!#REF!),"")</f>
        <v>#REF!</v>
      </c>
      <c r="U49" s="71" t="e">
        <f>IF(AND('Mapa final'!#REF!="Muy Baja",'Mapa final'!#REF!="Menor"),CONCATENATE("R4C",'Mapa final'!#REF!),"")</f>
        <v>#REF!</v>
      </c>
      <c r="V49" s="60" t="e">
        <f>IF(AND('Mapa final'!#REF!="Muy Baja",'Mapa final'!#REF!="Moderado"),CONCATENATE("R4C",'Mapa final'!#REF!),"")</f>
        <v>#REF!</v>
      </c>
      <c r="W49" s="61" t="e">
        <f>IF(AND('Mapa final'!#REF!="Muy Baja",'Mapa final'!#REF!="Moderado"),CONCATENATE("R4C",'Mapa final'!#REF!),"")</f>
        <v>#REF!</v>
      </c>
      <c r="X49" s="61" t="e">
        <f>IF(AND('Mapa final'!#REF!="Muy Baja",'Mapa final'!#REF!="Moderado"),CONCATENATE("R4C",'Mapa final'!#REF!),"")</f>
        <v>#REF!</v>
      </c>
      <c r="Y49" s="61" t="e">
        <f>IF(AND('Mapa final'!#REF!="Muy Baja",'Mapa final'!#REF!="Moderado"),CONCATENATE("R4C",'Mapa final'!#REF!),"")</f>
        <v>#REF!</v>
      </c>
      <c r="Z49" s="61" t="e">
        <f>IF(AND('Mapa final'!#REF!="Muy Baja",'Mapa final'!#REF!="Moderado"),CONCATENATE("R4C",'Mapa final'!#REF!),"")</f>
        <v>#REF!</v>
      </c>
      <c r="AA49" s="62" t="e">
        <f>IF(AND('Mapa final'!#REF!="Muy Baja",'Mapa final'!#REF!="Moderado"),CONCATENATE("R4C",'Mapa final'!#REF!),"")</f>
        <v>#REF!</v>
      </c>
      <c r="AB49" s="44" t="e">
        <f>IF(AND('Mapa final'!#REF!="Muy Baja",'Mapa final'!#REF!="Mayor"),CONCATENATE("R4C",'Mapa final'!#REF!),"")</f>
        <v>#REF!</v>
      </c>
      <c r="AC49" s="45" t="e">
        <f>IF(AND('Mapa final'!#REF!="Muy Baja",'Mapa final'!#REF!="Mayor"),CONCATENATE("R4C",'Mapa final'!#REF!),"")</f>
        <v>#REF!</v>
      </c>
      <c r="AD49" s="45" t="e">
        <f>IF(AND('Mapa final'!#REF!="Muy Baja",'Mapa final'!#REF!="Mayor"),CONCATENATE("R4C",'Mapa final'!#REF!),"")</f>
        <v>#REF!</v>
      </c>
      <c r="AE49" s="45" t="e">
        <f>IF(AND('Mapa final'!#REF!="Muy Baja",'Mapa final'!#REF!="Mayor"),CONCATENATE("R4C",'Mapa final'!#REF!),"")</f>
        <v>#REF!</v>
      </c>
      <c r="AF49" s="45" t="e">
        <f>IF(AND('Mapa final'!#REF!="Muy Baja",'Mapa final'!#REF!="Mayor"),CONCATENATE("R4C",'Mapa final'!#REF!),"")</f>
        <v>#REF!</v>
      </c>
      <c r="AG49" s="46" t="e">
        <f>IF(AND('Mapa final'!#REF!="Muy Baja",'Mapa final'!#REF!="Mayor"),CONCATENATE("R4C",'Mapa final'!#REF!),"")</f>
        <v>#REF!</v>
      </c>
      <c r="AH49" s="47" t="e">
        <f>IF(AND('Mapa final'!#REF!="Muy Baja",'Mapa final'!#REF!="Catastrófico"),CONCATENATE("R4C",'Mapa final'!#REF!),"")</f>
        <v>#REF!</v>
      </c>
      <c r="AI49" s="48" t="e">
        <f>IF(AND('Mapa final'!#REF!="Muy Baja",'Mapa final'!#REF!="Catastrófico"),CONCATENATE("R4C",'Mapa final'!#REF!),"")</f>
        <v>#REF!</v>
      </c>
      <c r="AJ49" s="48" t="e">
        <f>IF(AND('Mapa final'!#REF!="Muy Baja",'Mapa final'!#REF!="Catastrófico"),CONCATENATE("R4C",'Mapa final'!#REF!),"")</f>
        <v>#REF!</v>
      </c>
      <c r="AK49" s="48" t="e">
        <f>IF(AND('Mapa final'!#REF!="Muy Baja",'Mapa final'!#REF!="Catastrófico"),CONCATENATE("R4C",'Mapa final'!#REF!),"")</f>
        <v>#REF!</v>
      </c>
      <c r="AL49" s="48" t="e">
        <f>IF(AND('Mapa final'!#REF!="Muy Baja",'Mapa final'!#REF!="Catastrófico"),CONCATENATE("R4C",'Mapa final'!#REF!),"")</f>
        <v>#REF!</v>
      </c>
      <c r="AM49" s="49" t="e">
        <f>IF(AND('Mapa final'!#REF!="Muy Baja",'Mapa final'!#REF!="Catastrófico"),CONCATENATE("R4C",'Mapa final'!#REF!),"")</f>
        <v>#REF!</v>
      </c>
      <c r="AN49" s="76"/>
      <c r="AO49" s="76"/>
      <c r="AP49" s="76"/>
      <c r="AQ49" s="76"/>
      <c r="AR49" s="76"/>
      <c r="AS49" s="76"/>
      <c r="AT49" s="76"/>
      <c r="AU49" s="76"/>
      <c r="AV49" s="76"/>
      <c r="AW49" s="76"/>
      <c r="AX49" s="76"/>
      <c r="AY49" s="76"/>
      <c r="AZ49" s="76"/>
      <c r="BA49" s="76"/>
      <c r="BB49" s="76"/>
      <c r="BC49" s="76"/>
      <c r="BD49" s="76"/>
      <c r="BE49" s="76"/>
      <c r="BF49" s="76"/>
      <c r="BG49" s="76"/>
      <c r="BH49" s="76"/>
      <c r="BI49" s="76"/>
      <c r="BJ49" s="76"/>
      <c r="BK49" s="76"/>
      <c r="BL49" s="76"/>
      <c r="BM49" s="76"/>
      <c r="BN49" s="76"/>
      <c r="BO49" s="76"/>
      <c r="BP49" s="76"/>
      <c r="BQ49" s="76"/>
      <c r="BR49" s="76"/>
      <c r="BS49" s="76"/>
      <c r="BT49" s="76"/>
      <c r="BU49" s="76"/>
      <c r="BV49" s="76"/>
      <c r="BW49" s="76"/>
      <c r="BX49" s="76"/>
      <c r="BY49" s="76"/>
      <c r="BZ49" s="76"/>
      <c r="CA49" s="76"/>
      <c r="CB49" s="76"/>
    </row>
    <row r="50" spans="1:80" ht="15" customHeight="1" x14ac:dyDescent="0.25">
      <c r="A50" s="76"/>
      <c r="B50" s="281"/>
      <c r="C50" s="281"/>
      <c r="D50" s="282"/>
      <c r="E50" s="322"/>
      <c r="F50" s="323"/>
      <c r="G50" s="323"/>
      <c r="H50" s="323"/>
      <c r="I50" s="324"/>
      <c r="J50" s="69" t="e">
        <f>IF(AND('Mapa final'!#REF!="Muy Baja",'Mapa final'!#REF!="Leve"),CONCATENATE("R5C",'Mapa final'!#REF!),"")</f>
        <v>#REF!</v>
      </c>
      <c r="K50" s="70" t="e">
        <f>IF(AND('Mapa final'!#REF!="Muy Baja",'Mapa final'!#REF!="Leve"),CONCATENATE("R5C",'Mapa final'!#REF!),"")</f>
        <v>#REF!</v>
      </c>
      <c r="L50" s="70" t="e">
        <f>IF(AND('Mapa final'!#REF!="Muy Baja",'Mapa final'!#REF!="Leve"),CONCATENATE("R5C",'Mapa final'!#REF!),"")</f>
        <v>#REF!</v>
      </c>
      <c r="M50" s="70" t="e">
        <f>IF(AND('Mapa final'!#REF!="Muy Baja",'Mapa final'!#REF!="Leve"),CONCATENATE("R5C",'Mapa final'!#REF!),"")</f>
        <v>#REF!</v>
      </c>
      <c r="N50" s="70" t="e">
        <f>IF(AND('Mapa final'!#REF!="Muy Baja",'Mapa final'!#REF!="Leve"),CONCATENATE("R5C",'Mapa final'!#REF!),"")</f>
        <v>#REF!</v>
      </c>
      <c r="O50" s="71" t="e">
        <f>IF(AND('Mapa final'!#REF!="Muy Baja",'Mapa final'!#REF!="Leve"),CONCATENATE("R5C",'Mapa final'!#REF!),"")</f>
        <v>#REF!</v>
      </c>
      <c r="P50" s="69" t="e">
        <f>IF(AND('Mapa final'!#REF!="Muy Baja",'Mapa final'!#REF!="Menor"),CONCATENATE("R5C",'Mapa final'!#REF!),"")</f>
        <v>#REF!</v>
      </c>
      <c r="Q50" s="70" t="e">
        <f>IF(AND('Mapa final'!#REF!="Muy Baja",'Mapa final'!#REF!="Menor"),CONCATENATE("R5C",'Mapa final'!#REF!),"")</f>
        <v>#REF!</v>
      </c>
      <c r="R50" s="70" t="e">
        <f>IF(AND('Mapa final'!#REF!="Muy Baja",'Mapa final'!#REF!="Menor"),CONCATENATE("R5C",'Mapa final'!#REF!),"")</f>
        <v>#REF!</v>
      </c>
      <c r="S50" s="70" t="e">
        <f>IF(AND('Mapa final'!#REF!="Muy Baja",'Mapa final'!#REF!="Menor"),CONCATENATE("R5C",'Mapa final'!#REF!),"")</f>
        <v>#REF!</v>
      </c>
      <c r="T50" s="70" t="e">
        <f>IF(AND('Mapa final'!#REF!="Muy Baja",'Mapa final'!#REF!="Menor"),CONCATENATE("R5C",'Mapa final'!#REF!),"")</f>
        <v>#REF!</v>
      </c>
      <c r="U50" s="71" t="e">
        <f>IF(AND('Mapa final'!#REF!="Muy Baja",'Mapa final'!#REF!="Menor"),CONCATENATE("R5C",'Mapa final'!#REF!),"")</f>
        <v>#REF!</v>
      </c>
      <c r="V50" s="60" t="e">
        <f>IF(AND('Mapa final'!#REF!="Muy Baja",'Mapa final'!#REF!="Moderado"),CONCATENATE("R5C",'Mapa final'!#REF!),"")</f>
        <v>#REF!</v>
      </c>
      <c r="W50" s="61" t="e">
        <f>IF(AND('Mapa final'!#REF!="Muy Baja",'Mapa final'!#REF!="Moderado"),CONCATENATE("R5C",'Mapa final'!#REF!),"")</f>
        <v>#REF!</v>
      </c>
      <c r="X50" s="61" t="e">
        <f>IF(AND('Mapa final'!#REF!="Muy Baja",'Mapa final'!#REF!="Moderado"),CONCATENATE("R5C",'Mapa final'!#REF!),"")</f>
        <v>#REF!</v>
      </c>
      <c r="Y50" s="61" t="e">
        <f>IF(AND('Mapa final'!#REF!="Muy Baja",'Mapa final'!#REF!="Moderado"),CONCATENATE("R5C",'Mapa final'!#REF!),"")</f>
        <v>#REF!</v>
      </c>
      <c r="Z50" s="61" t="e">
        <f>IF(AND('Mapa final'!#REF!="Muy Baja",'Mapa final'!#REF!="Moderado"),CONCATENATE("R5C",'Mapa final'!#REF!),"")</f>
        <v>#REF!</v>
      </c>
      <c r="AA50" s="62" t="e">
        <f>IF(AND('Mapa final'!#REF!="Muy Baja",'Mapa final'!#REF!="Moderado"),CONCATENATE("R5C",'Mapa final'!#REF!),"")</f>
        <v>#REF!</v>
      </c>
      <c r="AB50" s="44" t="e">
        <f>IF(AND('Mapa final'!#REF!="Muy Baja",'Mapa final'!#REF!="Mayor"),CONCATENATE("R5C",'Mapa final'!#REF!),"")</f>
        <v>#REF!</v>
      </c>
      <c r="AC50" s="45" t="e">
        <f>IF(AND('Mapa final'!#REF!="Muy Baja",'Mapa final'!#REF!="Mayor"),CONCATENATE("R5C",'Mapa final'!#REF!),"")</f>
        <v>#REF!</v>
      </c>
      <c r="AD50" s="50" t="e">
        <f>IF(AND('Mapa final'!#REF!="Muy Baja",'Mapa final'!#REF!="Mayor"),CONCATENATE("R5C",'Mapa final'!#REF!),"")</f>
        <v>#REF!</v>
      </c>
      <c r="AE50" s="50" t="e">
        <f>IF(AND('Mapa final'!#REF!="Muy Baja",'Mapa final'!#REF!="Mayor"),CONCATENATE("R5C",'Mapa final'!#REF!),"")</f>
        <v>#REF!</v>
      </c>
      <c r="AF50" s="50" t="e">
        <f>IF(AND('Mapa final'!#REF!="Muy Baja",'Mapa final'!#REF!="Mayor"),CONCATENATE("R5C",'Mapa final'!#REF!),"")</f>
        <v>#REF!</v>
      </c>
      <c r="AG50" s="46" t="e">
        <f>IF(AND('Mapa final'!#REF!="Muy Baja",'Mapa final'!#REF!="Mayor"),CONCATENATE("R5C",'Mapa final'!#REF!),"")</f>
        <v>#REF!</v>
      </c>
      <c r="AH50" s="47" t="e">
        <f>IF(AND('Mapa final'!#REF!="Muy Baja",'Mapa final'!#REF!="Catastrófico"),CONCATENATE("R5C",'Mapa final'!#REF!),"")</f>
        <v>#REF!</v>
      </c>
      <c r="AI50" s="48" t="e">
        <f>IF(AND('Mapa final'!#REF!="Muy Baja",'Mapa final'!#REF!="Catastrófico"),CONCATENATE("R5C",'Mapa final'!#REF!),"")</f>
        <v>#REF!</v>
      </c>
      <c r="AJ50" s="48" t="e">
        <f>IF(AND('Mapa final'!#REF!="Muy Baja",'Mapa final'!#REF!="Catastrófico"),CONCATENATE("R5C",'Mapa final'!#REF!),"")</f>
        <v>#REF!</v>
      </c>
      <c r="AK50" s="48" t="e">
        <f>IF(AND('Mapa final'!#REF!="Muy Baja",'Mapa final'!#REF!="Catastrófico"),CONCATENATE("R5C",'Mapa final'!#REF!),"")</f>
        <v>#REF!</v>
      </c>
      <c r="AL50" s="48" t="e">
        <f>IF(AND('Mapa final'!#REF!="Muy Baja",'Mapa final'!#REF!="Catastrófico"),CONCATENATE("R5C",'Mapa final'!#REF!),"")</f>
        <v>#REF!</v>
      </c>
      <c r="AM50" s="49" t="e">
        <f>IF(AND('Mapa final'!#REF!="Muy Baja",'Mapa final'!#REF!="Catastrófico"),CONCATENATE("R5C",'Mapa final'!#REF!),"")</f>
        <v>#REF!</v>
      </c>
      <c r="AN50" s="76"/>
      <c r="AO50" s="76"/>
      <c r="AP50" s="76"/>
      <c r="AQ50" s="76"/>
      <c r="AR50" s="76"/>
      <c r="AS50" s="76"/>
      <c r="AT50" s="76"/>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row>
    <row r="51" spans="1:80" ht="15" customHeight="1" x14ac:dyDescent="0.25">
      <c r="A51" s="76"/>
      <c r="B51" s="281"/>
      <c r="C51" s="281"/>
      <c r="D51" s="282"/>
      <c r="E51" s="322"/>
      <c r="F51" s="323"/>
      <c r="G51" s="323"/>
      <c r="H51" s="323"/>
      <c r="I51" s="324"/>
      <c r="J51" s="69" t="e">
        <f>IF(AND('Mapa final'!#REF!="Muy Baja",'Mapa final'!#REF!="Leve"),CONCATENATE("R6C",'Mapa final'!#REF!),"")</f>
        <v>#REF!</v>
      </c>
      <c r="K51" s="70" t="e">
        <f>IF(AND('Mapa final'!#REF!="Muy Baja",'Mapa final'!#REF!="Leve"),CONCATENATE("R6C",'Mapa final'!#REF!),"")</f>
        <v>#REF!</v>
      </c>
      <c r="L51" s="70" t="e">
        <f>IF(AND('Mapa final'!#REF!="Muy Baja",'Mapa final'!#REF!="Leve"),CONCATENATE("R6C",'Mapa final'!#REF!),"")</f>
        <v>#REF!</v>
      </c>
      <c r="M51" s="70" t="e">
        <f>IF(AND('Mapa final'!#REF!="Muy Baja",'Mapa final'!#REF!="Leve"),CONCATENATE("R6C",'Mapa final'!#REF!),"")</f>
        <v>#REF!</v>
      </c>
      <c r="N51" s="70" t="e">
        <f>IF(AND('Mapa final'!#REF!="Muy Baja",'Mapa final'!#REF!="Leve"),CONCATENATE("R6C",'Mapa final'!#REF!),"")</f>
        <v>#REF!</v>
      </c>
      <c r="O51" s="71" t="e">
        <f>IF(AND('Mapa final'!#REF!="Muy Baja",'Mapa final'!#REF!="Leve"),CONCATENATE("R6C",'Mapa final'!#REF!),"")</f>
        <v>#REF!</v>
      </c>
      <c r="P51" s="69" t="e">
        <f>IF(AND('Mapa final'!#REF!="Muy Baja",'Mapa final'!#REF!="Menor"),CONCATENATE("R6C",'Mapa final'!#REF!),"")</f>
        <v>#REF!</v>
      </c>
      <c r="Q51" s="70" t="e">
        <f>IF(AND('Mapa final'!#REF!="Muy Baja",'Mapa final'!#REF!="Menor"),CONCATENATE("R6C",'Mapa final'!#REF!),"")</f>
        <v>#REF!</v>
      </c>
      <c r="R51" s="70" t="e">
        <f>IF(AND('Mapa final'!#REF!="Muy Baja",'Mapa final'!#REF!="Menor"),CONCATENATE("R6C",'Mapa final'!#REF!),"")</f>
        <v>#REF!</v>
      </c>
      <c r="S51" s="70" t="e">
        <f>IF(AND('Mapa final'!#REF!="Muy Baja",'Mapa final'!#REF!="Menor"),CONCATENATE("R6C",'Mapa final'!#REF!),"")</f>
        <v>#REF!</v>
      </c>
      <c r="T51" s="70" t="e">
        <f>IF(AND('Mapa final'!#REF!="Muy Baja",'Mapa final'!#REF!="Menor"),CONCATENATE("R6C",'Mapa final'!#REF!),"")</f>
        <v>#REF!</v>
      </c>
      <c r="U51" s="71" t="e">
        <f>IF(AND('Mapa final'!#REF!="Muy Baja",'Mapa final'!#REF!="Menor"),CONCATENATE("R6C",'Mapa final'!#REF!),"")</f>
        <v>#REF!</v>
      </c>
      <c r="V51" s="60" t="e">
        <f>IF(AND('Mapa final'!#REF!="Muy Baja",'Mapa final'!#REF!="Moderado"),CONCATENATE("R6C",'Mapa final'!#REF!),"")</f>
        <v>#REF!</v>
      </c>
      <c r="W51" s="61" t="e">
        <f>IF(AND('Mapa final'!#REF!="Muy Baja",'Mapa final'!#REF!="Moderado"),CONCATENATE("R6C",'Mapa final'!#REF!),"")</f>
        <v>#REF!</v>
      </c>
      <c r="X51" s="61" t="e">
        <f>IF(AND('Mapa final'!#REF!="Muy Baja",'Mapa final'!#REF!="Moderado"),CONCATENATE("R6C",'Mapa final'!#REF!),"")</f>
        <v>#REF!</v>
      </c>
      <c r="Y51" s="61" t="e">
        <f>IF(AND('Mapa final'!#REF!="Muy Baja",'Mapa final'!#REF!="Moderado"),CONCATENATE("R6C",'Mapa final'!#REF!),"")</f>
        <v>#REF!</v>
      </c>
      <c r="Z51" s="61" t="e">
        <f>IF(AND('Mapa final'!#REF!="Muy Baja",'Mapa final'!#REF!="Moderado"),CONCATENATE("R6C",'Mapa final'!#REF!),"")</f>
        <v>#REF!</v>
      </c>
      <c r="AA51" s="62" t="e">
        <f>IF(AND('Mapa final'!#REF!="Muy Baja",'Mapa final'!#REF!="Moderado"),CONCATENATE("R6C",'Mapa final'!#REF!),"")</f>
        <v>#REF!</v>
      </c>
      <c r="AB51" s="44" t="e">
        <f>IF(AND('Mapa final'!#REF!="Muy Baja",'Mapa final'!#REF!="Mayor"),CONCATENATE("R6C",'Mapa final'!#REF!),"")</f>
        <v>#REF!</v>
      </c>
      <c r="AC51" s="45" t="e">
        <f>IF(AND('Mapa final'!#REF!="Muy Baja",'Mapa final'!#REF!="Mayor"),CONCATENATE("R6C",'Mapa final'!#REF!),"")</f>
        <v>#REF!</v>
      </c>
      <c r="AD51" s="50" t="e">
        <f>IF(AND('Mapa final'!#REF!="Muy Baja",'Mapa final'!#REF!="Mayor"),CONCATENATE("R6C",'Mapa final'!#REF!),"")</f>
        <v>#REF!</v>
      </c>
      <c r="AE51" s="50" t="e">
        <f>IF(AND('Mapa final'!#REF!="Muy Baja",'Mapa final'!#REF!="Mayor"),CONCATENATE("R6C",'Mapa final'!#REF!),"")</f>
        <v>#REF!</v>
      </c>
      <c r="AF51" s="50" t="e">
        <f>IF(AND('Mapa final'!#REF!="Muy Baja",'Mapa final'!#REF!="Mayor"),CONCATENATE("R6C",'Mapa final'!#REF!),"")</f>
        <v>#REF!</v>
      </c>
      <c r="AG51" s="46" t="e">
        <f>IF(AND('Mapa final'!#REF!="Muy Baja",'Mapa final'!#REF!="Mayor"),CONCATENATE("R6C",'Mapa final'!#REF!),"")</f>
        <v>#REF!</v>
      </c>
      <c r="AH51" s="47" t="e">
        <f>IF(AND('Mapa final'!#REF!="Muy Baja",'Mapa final'!#REF!="Catastrófico"),CONCATENATE("R6C",'Mapa final'!#REF!),"")</f>
        <v>#REF!</v>
      </c>
      <c r="AI51" s="48" t="e">
        <f>IF(AND('Mapa final'!#REF!="Muy Baja",'Mapa final'!#REF!="Catastrófico"),CONCATENATE("R6C",'Mapa final'!#REF!),"")</f>
        <v>#REF!</v>
      </c>
      <c r="AJ51" s="48" t="e">
        <f>IF(AND('Mapa final'!#REF!="Muy Baja",'Mapa final'!#REF!="Catastrófico"),CONCATENATE("R6C",'Mapa final'!#REF!),"")</f>
        <v>#REF!</v>
      </c>
      <c r="AK51" s="48" t="e">
        <f>IF(AND('Mapa final'!#REF!="Muy Baja",'Mapa final'!#REF!="Catastrófico"),CONCATENATE("R6C",'Mapa final'!#REF!),"")</f>
        <v>#REF!</v>
      </c>
      <c r="AL51" s="48" t="e">
        <f>IF(AND('Mapa final'!#REF!="Muy Baja",'Mapa final'!#REF!="Catastrófico"),CONCATENATE("R6C",'Mapa final'!#REF!),"")</f>
        <v>#REF!</v>
      </c>
      <c r="AM51" s="49" t="e">
        <f>IF(AND('Mapa final'!#REF!="Muy Baja",'Mapa final'!#REF!="Catastrófico"),CONCATENATE("R6C",'Mapa final'!#REF!),"")</f>
        <v>#REF!</v>
      </c>
      <c r="AN51" s="76"/>
      <c r="AO51" s="76"/>
      <c r="AP51" s="76"/>
      <c r="AQ51" s="76"/>
      <c r="AR51" s="76"/>
      <c r="AS51" s="76"/>
      <c r="AT51" s="76"/>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row>
    <row r="52" spans="1:80" ht="15" customHeight="1" x14ac:dyDescent="0.25">
      <c r="A52" s="76"/>
      <c r="B52" s="281"/>
      <c r="C52" s="281"/>
      <c r="D52" s="282"/>
      <c r="E52" s="322"/>
      <c r="F52" s="323"/>
      <c r="G52" s="323"/>
      <c r="H52" s="323"/>
      <c r="I52" s="324"/>
      <c r="J52" s="69" t="e">
        <f>IF(AND('Mapa final'!#REF!="Muy Baja",'Mapa final'!#REF!="Leve"),CONCATENATE("R7C",'Mapa final'!#REF!),"")</f>
        <v>#REF!</v>
      </c>
      <c r="K52" s="70" t="e">
        <f>IF(AND('Mapa final'!#REF!="Muy Baja",'Mapa final'!#REF!="Leve"),CONCATENATE("R7C",'Mapa final'!#REF!),"")</f>
        <v>#REF!</v>
      </c>
      <c r="L52" s="70" t="e">
        <f>IF(AND('Mapa final'!#REF!="Muy Baja",'Mapa final'!#REF!="Leve"),CONCATENATE("R7C",'Mapa final'!#REF!),"")</f>
        <v>#REF!</v>
      </c>
      <c r="M52" s="70" t="e">
        <f>IF(AND('Mapa final'!#REF!="Muy Baja",'Mapa final'!#REF!="Leve"),CONCATENATE("R7C",'Mapa final'!#REF!),"")</f>
        <v>#REF!</v>
      </c>
      <c r="N52" s="70" t="e">
        <f>IF(AND('Mapa final'!#REF!="Muy Baja",'Mapa final'!#REF!="Leve"),CONCATENATE("R7C",'Mapa final'!#REF!),"")</f>
        <v>#REF!</v>
      </c>
      <c r="O52" s="71" t="e">
        <f>IF(AND('Mapa final'!#REF!="Muy Baja",'Mapa final'!#REF!="Leve"),CONCATENATE("R7C",'Mapa final'!#REF!),"")</f>
        <v>#REF!</v>
      </c>
      <c r="P52" s="69" t="e">
        <f>IF(AND('Mapa final'!#REF!="Muy Baja",'Mapa final'!#REF!="Menor"),CONCATENATE("R7C",'Mapa final'!#REF!),"")</f>
        <v>#REF!</v>
      </c>
      <c r="Q52" s="70" t="e">
        <f>IF(AND('Mapa final'!#REF!="Muy Baja",'Mapa final'!#REF!="Menor"),CONCATENATE("R7C",'Mapa final'!#REF!),"")</f>
        <v>#REF!</v>
      </c>
      <c r="R52" s="70" t="e">
        <f>IF(AND('Mapa final'!#REF!="Muy Baja",'Mapa final'!#REF!="Menor"),CONCATENATE("R7C",'Mapa final'!#REF!),"")</f>
        <v>#REF!</v>
      </c>
      <c r="S52" s="70" t="e">
        <f>IF(AND('Mapa final'!#REF!="Muy Baja",'Mapa final'!#REF!="Menor"),CONCATENATE("R7C",'Mapa final'!#REF!),"")</f>
        <v>#REF!</v>
      </c>
      <c r="T52" s="70" t="e">
        <f>IF(AND('Mapa final'!#REF!="Muy Baja",'Mapa final'!#REF!="Menor"),CONCATENATE("R7C",'Mapa final'!#REF!),"")</f>
        <v>#REF!</v>
      </c>
      <c r="U52" s="71" t="e">
        <f>IF(AND('Mapa final'!#REF!="Muy Baja",'Mapa final'!#REF!="Menor"),CONCATENATE("R7C",'Mapa final'!#REF!),"")</f>
        <v>#REF!</v>
      </c>
      <c r="V52" s="60" t="e">
        <f>IF(AND('Mapa final'!#REF!="Muy Baja",'Mapa final'!#REF!="Moderado"),CONCATENATE("R7C",'Mapa final'!#REF!),"")</f>
        <v>#REF!</v>
      </c>
      <c r="W52" s="61" t="e">
        <f>IF(AND('Mapa final'!#REF!="Muy Baja",'Mapa final'!#REF!="Moderado"),CONCATENATE("R7C",'Mapa final'!#REF!),"")</f>
        <v>#REF!</v>
      </c>
      <c r="X52" s="61" t="e">
        <f>IF(AND('Mapa final'!#REF!="Muy Baja",'Mapa final'!#REF!="Moderado"),CONCATENATE("R7C",'Mapa final'!#REF!),"")</f>
        <v>#REF!</v>
      </c>
      <c r="Y52" s="61" t="e">
        <f>IF(AND('Mapa final'!#REF!="Muy Baja",'Mapa final'!#REF!="Moderado"),CONCATENATE("R7C",'Mapa final'!#REF!),"")</f>
        <v>#REF!</v>
      </c>
      <c r="Z52" s="61" t="e">
        <f>IF(AND('Mapa final'!#REF!="Muy Baja",'Mapa final'!#REF!="Moderado"),CONCATENATE("R7C",'Mapa final'!#REF!),"")</f>
        <v>#REF!</v>
      </c>
      <c r="AA52" s="62" t="e">
        <f>IF(AND('Mapa final'!#REF!="Muy Baja",'Mapa final'!#REF!="Moderado"),CONCATENATE("R7C",'Mapa final'!#REF!),"")</f>
        <v>#REF!</v>
      </c>
      <c r="AB52" s="44" t="e">
        <f>IF(AND('Mapa final'!#REF!="Muy Baja",'Mapa final'!#REF!="Mayor"),CONCATENATE("R7C",'Mapa final'!#REF!),"")</f>
        <v>#REF!</v>
      </c>
      <c r="AC52" s="45" t="e">
        <f>IF(AND('Mapa final'!#REF!="Muy Baja",'Mapa final'!#REF!="Mayor"),CONCATENATE("R7C",'Mapa final'!#REF!),"")</f>
        <v>#REF!</v>
      </c>
      <c r="AD52" s="50" t="e">
        <f>IF(AND('Mapa final'!#REF!="Muy Baja",'Mapa final'!#REF!="Mayor"),CONCATENATE("R7C",'Mapa final'!#REF!),"")</f>
        <v>#REF!</v>
      </c>
      <c r="AE52" s="50" t="e">
        <f>IF(AND('Mapa final'!#REF!="Muy Baja",'Mapa final'!#REF!="Mayor"),CONCATENATE("R7C",'Mapa final'!#REF!),"")</f>
        <v>#REF!</v>
      </c>
      <c r="AF52" s="50" t="e">
        <f>IF(AND('Mapa final'!#REF!="Muy Baja",'Mapa final'!#REF!="Mayor"),CONCATENATE("R7C",'Mapa final'!#REF!),"")</f>
        <v>#REF!</v>
      </c>
      <c r="AG52" s="46" t="e">
        <f>IF(AND('Mapa final'!#REF!="Muy Baja",'Mapa final'!#REF!="Mayor"),CONCATENATE("R7C",'Mapa final'!#REF!),"")</f>
        <v>#REF!</v>
      </c>
      <c r="AH52" s="47" t="e">
        <f>IF(AND('Mapa final'!#REF!="Muy Baja",'Mapa final'!#REF!="Catastrófico"),CONCATENATE("R7C",'Mapa final'!#REF!),"")</f>
        <v>#REF!</v>
      </c>
      <c r="AI52" s="48" t="e">
        <f>IF(AND('Mapa final'!#REF!="Muy Baja",'Mapa final'!#REF!="Catastrófico"),CONCATENATE("R7C",'Mapa final'!#REF!),"")</f>
        <v>#REF!</v>
      </c>
      <c r="AJ52" s="48" t="e">
        <f>IF(AND('Mapa final'!#REF!="Muy Baja",'Mapa final'!#REF!="Catastrófico"),CONCATENATE("R7C",'Mapa final'!#REF!),"")</f>
        <v>#REF!</v>
      </c>
      <c r="AK52" s="48" t="e">
        <f>IF(AND('Mapa final'!#REF!="Muy Baja",'Mapa final'!#REF!="Catastrófico"),CONCATENATE("R7C",'Mapa final'!#REF!),"")</f>
        <v>#REF!</v>
      </c>
      <c r="AL52" s="48" t="e">
        <f>IF(AND('Mapa final'!#REF!="Muy Baja",'Mapa final'!#REF!="Catastrófico"),CONCATENATE("R7C",'Mapa final'!#REF!),"")</f>
        <v>#REF!</v>
      </c>
      <c r="AM52" s="49" t="e">
        <f>IF(AND('Mapa final'!#REF!="Muy Baja",'Mapa final'!#REF!="Catastrófico"),CONCATENATE("R7C",'Mapa final'!#REF!),"")</f>
        <v>#REF!</v>
      </c>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row>
    <row r="53" spans="1:80" ht="15" customHeight="1" x14ac:dyDescent="0.25">
      <c r="A53" s="76"/>
      <c r="B53" s="281"/>
      <c r="C53" s="281"/>
      <c r="D53" s="282"/>
      <c r="E53" s="322"/>
      <c r="F53" s="323"/>
      <c r="G53" s="323"/>
      <c r="H53" s="323"/>
      <c r="I53" s="324"/>
      <c r="J53" s="69" t="e">
        <f>IF(AND('Mapa final'!#REF!="Muy Baja",'Mapa final'!#REF!="Leve"),CONCATENATE("R8C",'Mapa final'!#REF!),"")</f>
        <v>#REF!</v>
      </c>
      <c r="K53" s="70" t="e">
        <f>IF(AND('Mapa final'!#REF!="Muy Baja",'Mapa final'!#REF!="Leve"),CONCATENATE("R8C",'Mapa final'!#REF!),"")</f>
        <v>#REF!</v>
      </c>
      <c r="L53" s="70" t="e">
        <f>IF(AND('Mapa final'!#REF!="Muy Baja",'Mapa final'!#REF!="Leve"),CONCATENATE("R8C",'Mapa final'!#REF!),"")</f>
        <v>#REF!</v>
      </c>
      <c r="M53" s="70" t="e">
        <f>IF(AND('Mapa final'!#REF!="Muy Baja",'Mapa final'!#REF!="Leve"),CONCATENATE("R8C",'Mapa final'!#REF!),"")</f>
        <v>#REF!</v>
      </c>
      <c r="N53" s="70" t="e">
        <f>IF(AND('Mapa final'!#REF!="Muy Baja",'Mapa final'!#REF!="Leve"),CONCATENATE("R8C",'Mapa final'!#REF!),"")</f>
        <v>#REF!</v>
      </c>
      <c r="O53" s="71" t="e">
        <f>IF(AND('Mapa final'!#REF!="Muy Baja",'Mapa final'!#REF!="Leve"),CONCATENATE("R8C",'Mapa final'!#REF!),"")</f>
        <v>#REF!</v>
      </c>
      <c r="P53" s="69" t="e">
        <f>IF(AND('Mapa final'!#REF!="Muy Baja",'Mapa final'!#REF!="Menor"),CONCATENATE("R8C",'Mapa final'!#REF!),"")</f>
        <v>#REF!</v>
      </c>
      <c r="Q53" s="70" t="e">
        <f>IF(AND('Mapa final'!#REF!="Muy Baja",'Mapa final'!#REF!="Menor"),CONCATENATE("R8C",'Mapa final'!#REF!),"")</f>
        <v>#REF!</v>
      </c>
      <c r="R53" s="70" t="e">
        <f>IF(AND('Mapa final'!#REF!="Muy Baja",'Mapa final'!#REF!="Menor"),CONCATENATE("R8C",'Mapa final'!#REF!),"")</f>
        <v>#REF!</v>
      </c>
      <c r="S53" s="70" t="e">
        <f>IF(AND('Mapa final'!#REF!="Muy Baja",'Mapa final'!#REF!="Menor"),CONCATENATE("R8C",'Mapa final'!#REF!),"")</f>
        <v>#REF!</v>
      </c>
      <c r="T53" s="70" t="e">
        <f>IF(AND('Mapa final'!#REF!="Muy Baja",'Mapa final'!#REF!="Menor"),CONCATENATE("R8C",'Mapa final'!#REF!),"")</f>
        <v>#REF!</v>
      </c>
      <c r="U53" s="71" t="e">
        <f>IF(AND('Mapa final'!#REF!="Muy Baja",'Mapa final'!#REF!="Menor"),CONCATENATE("R8C",'Mapa final'!#REF!),"")</f>
        <v>#REF!</v>
      </c>
      <c r="V53" s="60" t="e">
        <f>IF(AND('Mapa final'!#REF!="Muy Baja",'Mapa final'!#REF!="Moderado"),CONCATENATE("R8C",'Mapa final'!#REF!),"")</f>
        <v>#REF!</v>
      </c>
      <c r="W53" s="61" t="e">
        <f>IF(AND('Mapa final'!#REF!="Muy Baja",'Mapa final'!#REF!="Moderado"),CONCATENATE("R8C",'Mapa final'!#REF!),"")</f>
        <v>#REF!</v>
      </c>
      <c r="X53" s="61" t="e">
        <f>IF(AND('Mapa final'!#REF!="Muy Baja",'Mapa final'!#REF!="Moderado"),CONCATENATE("R8C",'Mapa final'!#REF!),"")</f>
        <v>#REF!</v>
      </c>
      <c r="Y53" s="61" t="e">
        <f>IF(AND('Mapa final'!#REF!="Muy Baja",'Mapa final'!#REF!="Moderado"),CONCATENATE("R8C",'Mapa final'!#REF!),"")</f>
        <v>#REF!</v>
      </c>
      <c r="Z53" s="61" t="e">
        <f>IF(AND('Mapa final'!#REF!="Muy Baja",'Mapa final'!#REF!="Moderado"),CONCATENATE("R8C",'Mapa final'!#REF!),"")</f>
        <v>#REF!</v>
      </c>
      <c r="AA53" s="62" t="e">
        <f>IF(AND('Mapa final'!#REF!="Muy Baja",'Mapa final'!#REF!="Moderado"),CONCATENATE("R8C",'Mapa final'!#REF!),"")</f>
        <v>#REF!</v>
      </c>
      <c r="AB53" s="44" t="e">
        <f>IF(AND('Mapa final'!#REF!="Muy Baja",'Mapa final'!#REF!="Mayor"),CONCATENATE("R8C",'Mapa final'!#REF!),"")</f>
        <v>#REF!</v>
      </c>
      <c r="AC53" s="45" t="e">
        <f>IF(AND('Mapa final'!#REF!="Muy Baja",'Mapa final'!#REF!="Mayor"),CONCATENATE("R8C",'Mapa final'!#REF!),"")</f>
        <v>#REF!</v>
      </c>
      <c r="AD53" s="50" t="e">
        <f>IF(AND('Mapa final'!#REF!="Muy Baja",'Mapa final'!#REF!="Mayor"),CONCATENATE("R8C",'Mapa final'!#REF!),"")</f>
        <v>#REF!</v>
      </c>
      <c r="AE53" s="50" t="e">
        <f>IF(AND('Mapa final'!#REF!="Muy Baja",'Mapa final'!#REF!="Mayor"),CONCATENATE("R8C",'Mapa final'!#REF!),"")</f>
        <v>#REF!</v>
      </c>
      <c r="AF53" s="50" t="e">
        <f>IF(AND('Mapa final'!#REF!="Muy Baja",'Mapa final'!#REF!="Mayor"),CONCATENATE("R8C",'Mapa final'!#REF!),"")</f>
        <v>#REF!</v>
      </c>
      <c r="AG53" s="46" t="e">
        <f>IF(AND('Mapa final'!#REF!="Muy Baja",'Mapa final'!#REF!="Mayor"),CONCATENATE("R8C",'Mapa final'!#REF!),"")</f>
        <v>#REF!</v>
      </c>
      <c r="AH53" s="47" t="e">
        <f>IF(AND('Mapa final'!#REF!="Muy Baja",'Mapa final'!#REF!="Catastrófico"),CONCATENATE("R8C",'Mapa final'!#REF!),"")</f>
        <v>#REF!</v>
      </c>
      <c r="AI53" s="48" t="e">
        <f>IF(AND('Mapa final'!#REF!="Muy Baja",'Mapa final'!#REF!="Catastrófico"),CONCATENATE("R8C",'Mapa final'!#REF!),"")</f>
        <v>#REF!</v>
      </c>
      <c r="AJ53" s="48" t="e">
        <f>IF(AND('Mapa final'!#REF!="Muy Baja",'Mapa final'!#REF!="Catastrófico"),CONCATENATE("R8C",'Mapa final'!#REF!),"")</f>
        <v>#REF!</v>
      </c>
      <c r="AK53" s="48" t="e">
        <f>IF(AND('Mapa final'!#REF!="Muy Baja",'Mapa final'!#REF!="Catastrófico"),CONCATENATE("R8C",'Mapa final'!#REF!),"")</f>
        <v>#REF!</v>
      </c>
      <c r="AL53" s="48" t="e">
        <f>IF(AND('Mapa final'!#REF!="Muy Baja",'Mapa final'!#REF!="Catastrófico"),CONCATENATE("R8C",'Mapa final'!#REF!),"")</f>
        <v>#REF!</v>
      </c>
      <c r="AM53" s="49" t="e">
        <f>IF(AND('Mapa final'!#REF!="Muy Baja",'Mapa final'!#REF!="Catastrófico"),CONCATENATE("R8C",'Mapa final'!#REF!),"")</f>
        <v>#REF!</v>
      </c>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6"/>
      <c r="BR53" s="76"/>
      <c r="BS53" s="76"/>
      <c r="BT53" s="76"/>
      <c r="BU53" s="76"/>
      <c r="BV53" s="76"/>
      <c r="BW53" s="76"/>
      <c r="BX53" s="76"/>
      <c r="BY53" s="76"/>
      <c r="BZ53" s="76"/>
      <c r="CA53" s="76"/>
      <c r="CB53" s="76"/>
    </row>
    <row r="54" spans="1:80" ht="15" customHeight="1" x14ac:dyDescent="0.25">
      <c r="A54" s="76"/>
      <c r="B54" s="281"/>
      <c r="C54" s="281"/>
      <c r="D54" s="282"/>
      <c r="E54" s="322"/>
      <c r="F54" s="323"/>
      <c r="G54" s="323"/>
      <c r="H54" s="323"/>
      <c r="I54" s="324"/>
      <c r="J54" s="69" t="e">
        <f>IF(AND('Mapa final'!#REF!="Muy Baja",'Mapa final'!#REF!="Leve"),CONCATENATE("R9C",'Mapa final'!#REF!),"")</f>
        <v>#REF!</v>
      </c>
      <c r="K54" s="70" t="e">
        <f>IF(AND('Mapa final'!#REF!="Muy Baja",'Mapa final'!#REF!="Leve"),CONCATENATE("R9C",'Mapa final'!#REF!),"")</f>
        <v>#REF!</v>
      </c>
      <c r="L54" s="70" t="e">
        <f>IF(AND('Mapa final'!#REF!="Muy Baja",'Mapa final'!#REF!="Leve"),CONCATENATE("R9C",'Mapa final'!#REF!),"")</f>
        <v>#REF!</v>
      </c>
      <c r="M54" s="70" t="e">
        <f>IF(AND('Mapa final'!#REF!="Muy Baja",'Mapa final'!#REF!="Leve"),CONCATENATE("R9C",'Mapa final'!#REF!),"")</f>
        <v>#REF!</v>
      </c>
      <c r="N54" s="70" t="e">
        <f>IF(AND('Mapa final'!#REF!="Muy Baja",'Mapa final'!#REF!="Leve"),CONCATENATE("R9C",'Mapa final'!#REF!),"")</f>
        <v>#REF!</v>
      </c>
      <c r="O54" s="71" t="e">
        <f>IF(AND('Mapa final'!#REF!="Muy Baja",'Mapa final'!#REF!="Leve"),CONCATENATE("R9C",'Mapa final'!#REF!),"")</f>
        <v>#REF!</v>
      </c>
      <c r="P54" s="69" t="e">
        <f>IF(AND('Mapa final'!#REF!="Muy Baja",'Mapa final'!#REF!="Menor"),CONCATENATE("R9C",'Mapa final'!#REF!),"")</f>
        <v>#REF!</v>
      </c>
      <c r="Q54" s="70" t="e">
        <f>IF(AND('Mapa final'!#REF!="Muy Baja",'Mapa final'!#REF!="Menor"),CONCATENATE("R9C",'Mapa final'!#REF!),"")</f>
        <v>#REF!</v>
      </c>
      <c r="R54" s="70" t="e">
        <f>IF(AND('Mapa final'!#REF!="Muy Baja",'Mapa final'!#REF!="Menor"),CONCATENATE("R9C",'Mapa final'!#REF!),"")</f>
        <v>#REF!</v>
      </c>
      <c r="S54" s="70" t="e">
        <f>IF(AND('Mapa final'!#REF!="Muy Baja",'Mapa final'!#REF!="Menor"),CONCATENATE("R9C",'Mapa final'!#REF!),"")</f>
        <v>#REF!</v>
      </c>
      <c r="T54" s="70" t="e">
        <f>IF(AND('Mapa final'!#REF!="Muy Baja",'Mapa final'!#REF!="Menor"),CONCATENATE("R9C",'Mapa final'!#REF!),"")</f>
        <v>#REF!</v>
      </c>
      <c r="U54" s="71" t="e">
        <f>IF(AND('Mapa final'!#REF!="Muy Baja",'Mapa final'!#REF!="Menor"),CONCATENATE("R9C",'Mapa final'!#REF!),"")</f>
        <v>#REF!</v>
      </c>
      <c r="V54" s="60" t="e">
        <f>IF(AND('Mapa final'!#REF!="Muy Baja",'Mapa final'!#REF!="Moderado"),CONCATENATE("R9C",'Mapa final'!#REF!),"")</f>
        <v>#REF!</v>
      </c>
      <c r="W54" s="61" t="e">
        <f>IF(AND('Mapa final'!#REF!="Muy Baja",'Mapa final'!#REF!="Moderado"),CONCATENATE("R9C",'Mapa final'!#REF!),"")</f>
        <v>#REF!</v>
      </c>
      <c r="X54" s="61" t="e">
        <f>IF(AND('Mapa final'!#REF!="Muy Baja",'Mapa final'!#REF!="Moderado"),CONCATENATE("R9C",'Mapa final'!#REF!),"")</f>
        <v>#REF!</v>
      </c>
      <c r="Y54" s="61" t="e">
        <f>IF(AND('Mapa final'!#REF!="Muy Baja",'Mapa final'!#REF!="Moderado"),CONCATENATE("R9C",'Mapa final'!#REF!),"")</f>
        <v>#REF!</v>
      </c>
      <c r="Z54" s="61" t="e">
        <f>IF(AND('Mapa final'!#REF!="Muy Baja",'Mapa final'!#REF!="Moderado"),CONCATENATE("R9C",'Mapa final'!#REF!),"")</f>
        <v>#REF!</v>
      </c>
      <c r="AA54" s="62" t="e">
        <f>IF(AND('Mapa final'!#REF!="Muy Baja",'Mapa final'!#REF!="Moderado"),CONCATENATE("R9C",'Mapa final'!#REF!),"")</f>
        <v>#REF!</v>
      </c>
      <c r="AB54" s="44" t="e">
        <f>IF(AND('Mapa final'!#REF!="Muy Baja",'Mapa final'!#REF!="Mayor"),CONCATENATE("R9C",'Mapa final'!#REF!),"")</f>
        <v>#REF!</v>
      </c>
      <c r="AC54" s="45" t="e">
        <f>IF(AND('Mapa final'!#REF!="Muy Baja",'Mapa final'!#REF!="Mayor"),CONCATENATE("R9C",'Mapa final'!#REF!),"")</f>
        <v>#REF!</v>
      </c>
      <c r="AD54" s="50" t="e">
        <f>IF(AND('Mapa final'!#REF!="Muy Baja",'Mapa final'!#REF!="Mayor"),CONCATENATE("R9C",'Mapa final'!#REF!),"")</f>
        <v>#REF!</v>
      </c>
      <c r="AE54" s="50" t="e">
        <f>IF(AND('Mapa final'!#REF!="Muy Baja",'Mapa final'!#REF!="Mayor"),CONCATENATE("R9C",'Mapa final'!#REF!),"")</f>
        <v>#REF!</v>
      </c>
      <c r="AF54" s="50" t="e">
        <f>IF(AND('Mapa final'!#REF!="Muy Baja",'Mapa final'!#REF!="Mayor"),CONCATENATE("R9C",'Mapa final'!#REF!),"")</f>
        <v>#REF!</v>
      </c>
      <c r="AG54" s="46" t="e">
        <f>IF(AND('Mapa final'!#REF!="Muy Baja",'Mapa final'!#REF!="Mayor"),CONCATENATE("R9C",'Mapa final'!#REF!),"")</f>
        <v>#REF!</v>
      </c>
      <c r="AH54" s="47" t="e">
        <f>IF(AND('Mapa final'!#REF!="Muy Baja",'Mapa final'!#REF!="Catastrófico"),CONCATENATE("R9C",'Mapa final'!#REF!),"")</f>
        <v>#REF!</v>
      </c>
      <c r="AI54" s="48" t="e">
        <f>IF(AND('Mapa final'!#REF!="Muy Baja",'Mapa final'!#REF!="Catastrófico"),CONCATENATE("R9C",'Mapa final'!#REF!),"")</f>
        <v>#REF!</v>
      </c>
      <c r="AJ54" s="48" t="e">
        <f>IF(AND('Mapa final'!#REF!="Muy Baja",'Mapa final'!#REF!="Catastrófico"),CONCATENATE("R9C",'Mapa final'!#REF!),"")</f>
        <v>#REF!</v>
      </c>
      <c r="AK54" s="48" t="e">
        <f>IF(AND('Mapa final'!#REF!="Muy Baja",'Mapa final'!#REF!="Catastrófico"),CONCATENATE("R9C",'Mapa final'!#REF!),"")</f>
        <v>#REF!</v>
      </c>
      <c r="AL54" s="48" t="e">
        <f>IF(AND('Mapa final'!#REF!="Muy Baja",'Mapa final'!#REF!="Catastrófico"),CONCATENATE("R9C",'Mapa final'!#REF!),"")</f>
        <v>#REF!</v>
      </c>
      <c r="AM54" s="49" t="e">
        <f>IF(AND('Mapa final'!#REF!="Muy Baja",'Mapa final'!#REF!="Catastrófico"),CONCATENATE("R9C",'Mapa final'!#REF!),"")</f>
        <v>#REF!</v>
      </c>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row>
    <row r="55" spans="1:80" ht="15.75" customHeight="1" thickBot="1" x14ac:dyDescent="0.3">
      <c r="A55" s="76"/>
      <c r="B55" s="281"/>
      <c r="C55" s="281"/>
      <c r="D55" s="282"/>
      <c r="E55" s="325"/>
      <c r="F55" s="326"/>
      <c r="G55" s="326"/>
      <c r="H55" s="326"/>
      <c r="I55" s="327"/>
      <c r="J55" s="72" t="e">
        <f>IF(AND('Mapa final'!#REF!="Muy Baja",'Mapa final'!#REF!="Leve"),CONCATENATE("R10C",'Mapa final'!#REF!),"")</f>
        <v>#REF!</v>
      </c>
      <c r="K55" s="73" t="e">
        <f>IF(AND('Mapa final'!#REF!="Muy Baja",'Mapa final'!#REF!="Leve"),CONCATENATE("R10C",'Mapa final'!#REF!),"")</f>
        <v>#REF!</v>
      </c>
      <c r="L55" s="73" t="e">
        <f>IF(AND('Mapa final'!#REF!="Muy Baja",'Mapa final'!#REF!="Leve"),CONCATENATE("R10C",'Mapa final'!#REF!),"")</f>
        <v>#REF!</v>
      </c>
      <c r="M55" s="73" t="e">
        <f>IF(AND('Mapa final'!#REF!="Muy Baja",'Mapa final'!#REF!="Leve"),CONCATENATE("R10C",'Mapa final'!#REF!),"")</f>
        <v>#REF!</v>
      </c>
      <c r="N55" s="73" t="e">
        <f>IF(AND('Mapa final'!#REF!="Muy Baja",'Mapa final'!#REF!="Leve"),CONCATENATE("R10C",'Mapa final'!#REF!),"")</f>
        <v>#REF!</v>
      </c>
      <c r="O55" s="74" t="e">
        <f>IF(AND('Mapa final'!#REF!="Muy Baja",'Mapa final'!#REF!="Leve"),CONCATENATE("R10C",'Mapa final'!#REF!),"")</f>
        <v>#REF!</v>
      </c>
      <c r="P55" s="72" t="e">
        <f>IF(AND('Mapa final'!#REF!="Muy Baja",'Mapa final'!#REF!="Menor"),CONCATENATE("R10C",'Mapa final'!#REF!),"")</f>
        <v>#REF!</v>
      </c>
      <c r="Q55" s="73" t="e">
        <f>IF(AND('Mapa final'!#REF!="Muy Baja",'Mapa final'!#REF!="Menor"),CONCATENATE("R10C",'Mapa final'!#REF!),"")</f>
        <v>#REF!</v>
      </c>
      <c r="R55" s="73" t="e">
        <f>IF(AND('Mapa final'!#REF!="Muy Baja",'Mapa final'!#REF!="Menor"),CONCATENATE("R10C",'Mapa final'!#REF!),"")</f>
        <v>#REF!</v>
      </c>
      <c r="S55" s="73" t="e">
        <f>IF(AND('Mapa final'!#REF!="Muy Baja",'Mapa final'!#REF!="Menor"),CONCATENATE("R10C",'Mapa final'!#REF!),"")</f>
        <v>#REF!</v>
      </c>
      <c r="T55" s="73" t="e">
        <f>IF(AND('Mapa final'!#REF!="Muy Baja",'Mapa final'!#REF!="Menor"),CONCATENATE("R10C",'Mapa final'!#REF!),"")</f>
        <v>#REF!</v>
      </c>
      <c r="U55" s="74" t="e">
        <f>IF(AND('Mapa final'!#REF!="Muy Baja",'Mapa final'!#REF!="Menor"),CONCATENATE("R10C",'Mapa final'!#REF!),"")</f>
        <v>#REF!</v>
      </c>
      <c r="V55" s="63" t="e">
        <f>IF(AND('Mapa final'!#REF!="Muy Baja",'Mapa final'!#REF!="Moderado"),CONCATENATE("R10C",'Mapa final'!#REF!),"")</f>
        <v>#REF!</v>
      </c>
      <c r="W55" s="64" t="e">
        <f>IF(AND('Mapa final'!#REF!="Muy Baja",'Mapa final'!#REF!="Moderado"),CONCATENATE("R10C",'Mapa final'!#REF!),"")</f>
        <v>#REF!</v>
      </c>
      <c r="X55" s="64" t="e">
        <f>IF(AND('Mapa final'!#REF!="Muy Baja",'Mapa final'!#REF!="Moderado"),CONCATENATE("R10C",'Mapa final'!#REF!),"")</f>
        <v>#REF!</v>
      </c>
      <c r="Y55" s="64" t="e">
        <f>IF(AND('Mapa final'!#REF!="Muy Baja",'Mapa final'!#REF!="Moderado"),CONCATENATE("R10C",'Mapa final'!#REF!),"")</f>
        <v>#REF!</v>
      </c>
      <c r="Z55" s="64" t="e">
        <f>IF(AND('Mapa final'!#REF!="Muy Baja",'Mapa final'!#REF!="Moderado"),CONCATENATE("R10C",'Mapa final'!#REF!),"")</f>
        <v>#REF!</v>
      </c>
      <c r="AA55" s="65" t="e">
        <f>IF(AND('Mapa final'!#REF!="Muy Baja",'Mapa final'!#REF!="Moderado"),CONCATENATE("R10C",'Mapa final'!#REF!),"")</f>
        <v>#REF!</v>
      </c>
      <c r="AB55" s="51" t="e">
        <f>IF(AND('Mapa final'!#REF!="Muy Baja",'Mapa final'!#REF!="Mayor"),CONCATENATE("R10C",'Mapa final'!#REF!),"")</f>
        <v>#REF!</v>
      </c>
      <c r="AC55" s="52" t="e">
        <f>IF(AND('Mapa final'!#REF!="Muy Baja",'Mapa final'!#REF!="Mayor"),CONCATENATE("R10C",'Mapa final'!#REF!),"")</f>
        <v>#REF!</v>
      </c>
      <c r="AD55" s="52" t="e">
        <f>IF(AND('Mapa final'!#REF!="Muy Baja",'Mapa final'!#REF!="Mayor"),CONCATENATE("R10C",'Mapa final'!#REF!),"")</f>
        <v>#REF!</v>
      </c>
      <c r="AE55" s="52" t="e">
        <f>IF(AND('Mapa final'!#REF!="Muy Baja",'Mapa final'!#REF!="Mayor"),CONCATENATE("R10C",'Mapa final'!#REF!),"")</f>
        <v>#REF!</v>
      </c>
      <c r="AF55" s="52" t="e">
        <f>IF(AND('Mapa final'!#REF!="Muy Baja",'Mapa final'!#REF!="Mayor"),CONCATENATE("R10C",'Mapa final'!#REF!),"")</f>
        <v>#REF!</v>
      </c>
      <c r="AG55" s="53" t="e">
        <f>IF(AND('Mapa final'!#REF!="Muy Baja",'Mapa final'!#REF!="Mayor"),CONCATENATE("R10C",'Mapa final'!#REF!),"")</f>
        <v>#REF!</v>
      </c>
      <c r="AH55" s="54" t="e">
        <f>IF(AND('Mapa final'!#REF!="Muy Baja",'Mapa final'!#REF!="Catastrófico"),CONCATENATE("R10C",'Mapa final'!#REF!),"")</f>
        <v>#REF!</v>
      </c>
      <c r="AI55" s="55" t="e">
        <f>IF(AND('Mapa final'!#REF!="Muy Baja",'Mapa final'!#REF!="Catastrófico"),CONCATENATE("R10C",'Mapa final'!#REF!),"")</f>
        <v>#REF!</v>
      </c>
      <c r="AJ55" s="55" t="e">
        <f>IF(AND('Mapa final'!#REF!="Muy Baja",'Mapa final'!#REF!="Catastrófico"),CONCATENATE("R10C",'Mapa final'!#REF!),"")</f>
        <v>#REF!</v>
      </c>
      <c r="AK55" s="55" t="e">
        <f>IF(AND('Mapa final'!#REF!="Muy Baja",'Mapa final'!#REF!="Catastrófico"),CONCATENATE("R10C",'Mapa final'!#REF!),"")</f>
        <v>#REF!</v>
      </c>
      <c r="AL55" s="55" t="e">
        <f>IF(AND('Mapa final'!#REF!="Muy Baja",'Mapa final'!#REF!="Catastrófico"),CONCATENATE("R10C",'Mapa final'!#REF!),"")</f>
        <v>#REF!</v>
      </c>
      <c r="AM55" s="56" t="e">
        <f>IF(AND('Mapa final'!#REF!="Muy Baja",'Mapa final'!#REF!="Catastrófico"),CONCATENATE("R10C",'Mapa final'!#REF!),"")</f>
        <v>#REF!</v>
      </c>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row>
    <row r="56" spans="1:80" x14ac:dyDescent="0.25">
      <c r="A56" s="76"/>
      <c r="B56" s="76"/>
      <c r="C56" s="76"/>
      <c r="D56" s="76"/>
      <c r="E56" s="76"/>
      <c r="F56" s="76"/>
      <c r="G56" s="76"/>
      <c r="H56" s="76"/>
      <c r="I56" s="76"/>
      <c r="J56" s="319" t="s">
        <v>111</v>
      </c>
      <c r="K56" s="320"/>
      <c r="L56" s="320"/>
      <c r="M56" s="320"/>
      <c r="N56" s="320"/>
      <c r="O56" s="321"/>
      <c r="P56" s="319" t="s">
        <v>110</v>
      </c>
      <c r="Q56" s="320"/>
      <c r="R56" s="320"/>
      <c r="S56" s="320"/>
      <c r="T56" s="320"/>
      <c r="U56" s="321"/>
      <c r="V56" s="319" t="s">
        <v>109</v>
      </c>
      <c r="W56" s="320"/>
      <c r="X56" s="320"/>
      <c r="Y56" s="320"/>
      <c r="Z56" s="320"/>
      <c r="AA56" s="321"/>
      <c r="AB56" s="319" t="s">
        <v>108</v>
      </c>
      <c r="AC56" s="328"/>
      <c r="AD56" s="320"/>
      <c r="AE56" s="320"/>
      <c r="AF56" s="320"/>
      <c r="AG56" s="321"/>
      <c r="AH56" s="319" t="s">
        <v>107</v>
      </c>
      <c r="AI56" s="320"/>
      <c r="AJ56" s="320"/>
      <c r="AK56" s="320"/>
      <c r="AL56" s="320"/>
      <c r="AM56" s="321"/>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76"/>
      <c r="BP56" s="76"/>
      <c r="BQ56" s="76"/>
      <c r="BR56" s="76"/>
      <c r="BS56" s="76"/>
      <c r="BT56" s="76"/>
      <c r="BU56" s="76"/>
      <c r="BV56" s="76"/>
      <c r="BW56" s="76"/>
      <c r="BX56" s="76"/>
      <c r="BY56" s="76"/>
      <c r="BZ56" s="76"/>
      <c r="CA56" s="76"/>
      <c r="CB56" s="76"/>
    </row>
    <row r="57" spans="1:80" x14ac:dyDescent="0.25">
      <c r="A57" s="76"/>
      <c r="B57" s="76"/>
      <c r="C57" s="76"/>
      <c r="D57" s="76"/>
      <c r="E57" s="76"/>
      <c r="F57" s="76"/>
      <c r="G57" s="76"/>
      <c r="H57" s="76"/>
      <c r="I57" s="76"/>
      <c r="J57" s="322"/>
      <c r="K57" s="323"/>
      <c r="L57" s="323"/>
      <c r="M57" s="323"/>
      <c r="N57" s="323"/>
      <c r="O57" s="324"/>
      <c r="P57" s="322"/>
      <c r="Q57" s="323"/>
      <c r="R57" s="323"/>
      <c r="S57" s="323"/>
      <c r="T57" s="323"/>
      <c r="U57" s="324"/>
      <c r="V57" s="322"/>
      <c r="W57" s="323"/>
      <c r="X57" s="323"/>
      <c r="Y57" s="323"/>
      <c r="Z57" s="323"/>
      <c r="AA57" s="324"/>
      <c r="AB57" s="322"/>
      <c r="AC57" s="323"/>
      <c r="AD57" s="323"/>
      <c r="AE57" s="323"/>
      <c r="AF57" s="323"/>
      <c r="AG57" s="324"/>
      <c r="AH57" s="322"/>
      <c r="AI57" s="323"/>
      <c r="AJ57" s="323"/>
      <c r="AK57" s="323"/>
      <c r="AL57" s="323"/>
      <c r="AM57" s="324"/>
      <c r="AN57" s="76"/>
      <c r="AO57" s="76"/>
      <c r="AP57" s="76"/>
      <c r="AQ57" s="76"/>
      <c r="AR57" s="76"/>
      <c r="AS57" s="76"/>
      <c r="AT57" s="76"/>
      <c r="AU57" s="76"/>
      <c r="AV57" s="76"/>
      <c r="AW57" s="76"/>
      <c r="AX57" s="76"/>
      <c r="AY57" s="76"/>
      <c r="AZ57" s="76"/>
      <c r="BA57" s="76"/>
      <c r="BB57" s="76"/>
      <c r="BC57" s="76"/>
      <c r="BD57" s="76"/>
      <c r="BE57" s="76"/>
      <c r="BF57" s="76"/>
      <c r="BG57" s="76"/>
      <c r="BH57" s="76"/>
      <c r="BI57" s="76"/>
      <c r="BJ57" s="76"/>
      <c r="BK57" s="76"/>
      <c r="BL57" s="76"/>
      <c r="BM57" s="76"/>
      <c r="BN57" s="76"/>
      <c r="BO57" s="76"/>
      <c r="BP57" s="76"/>
      <c r="BQ57" s="76"/>
      <c r="BR57" s="76"/>
      <c r="BS57" s="76"/>
      <c r="BT57" s="76"/>
      <c r="BU57" s="76"/>
      <c r="BV57" s="76"/>
      <c r="BW57" s="76"/>
      <c r="BX57" s="76"/>
      <c r="BY57" s="76"/>
      <c r="BZ57" s="76"/>
      <c r="CA57" s="76"/>
      <c r="CB57" s="76"/>
    </row>
    <row r="58" spans="1:80" x14ac:dyDescent="0.25">
      <c r="A58" s="76"/>
      <c r="B58" s="76"/>
      <c r="C58" s="76"/>
      <c r="D58" s="76"/>
      <c r="E58" s="76"/>
      <c r="F58" s="76"/>
      <c r="G58" s="76"/>
      <c r="H58" s="76"/>
      <c r="I58" s="76"/>
      <c r="J58" s="322"/>
      <c r="K58" s="323"/>
      <c r="L58" s="323"/>
      <c r="M58" s="323"/>
      <c r="N58" s="323"/>
      <c r="O58" s="324"/>
      <c r="P58" s="322"/>
      <c r="Q58" s="323"/>
      <c r="R58" s="323"/>
      <c r="S58" s="323"/>
      <c r="T58" s="323"/>
      <c r="U58" s="324"/>
      <c r="V58" s="322"/>
      <c r="W58" s="323"/>
      <c r="X58" s="323"/>
      <c r="Y58" s="323"/>
      <c r="Z58" s="323"/>
      <c r="AA58" s="324"/>
      <c r="AB58" s="322"/>
      <c r="AC58" s="323"/>
      <c r="AD58" s="323"/>
      <c r="AE58" s="323"/>
      <c r="AF58" s="323"/>
      <c r="AG58" s="324"/>
      <c r="AH58" s="322"/>
      <c r="AI58" s="323"/>
      <c r="AJ58" s="323"/>
      <c r="AK58" s="323"/>
      <c r="AL58" s="323"/>
      <c r="AM58" s="324"/>
      <c r="AN58" s="76"/>
      <c r="AO58" s="76"/>
      <c r="AP58" s="76"/>
      <c r="AQ58" s="76"/>
      <c r="AR58" s="76"/>
      <c r="AS58" s="76"/>
      <c r="AT58" s="76"/>
      <c r="AU58" s="76"/>
      <c r="AV58" s="76"/>
      <c r="AW58" s="76"/>
      <c r="AX58" s="76"/>
      <c r="AY58" s="76"/>
      <c r="AZ58" s="76"/>
      <c r="BA58" s="76"/>
      <c r="BB58" s="76"/>
      <c r="BC58" s="76"/>
      <c r="BD58" s="76"/>
      <c r="BE58" s="76"/>
      <c r="BF58" s="76"/>
      <c r="BG58" s="76"/>
      <c r="BH58" s="76"/>
      <c r="BI58" s="76"/>
      <c r="BJ58" s="76"/>
      <c r="BK58" s="76"/>
      <c r="BL58" s="76"/>
      <c r="BM58" s="76"/>
      <c r="BN58" s="76"/>
      <c r="BO58" s="76"/>
      <c r="BP58" s="76"/>
      <c r="BQ58" s="76"/>
      <c r="BR58" s="76"/>
      <c r="BS58" s="76"/>
      <c r="BT58" s="76"/>
      <c r="BU58" s="76"/>
      <c r="BV58" s="76"/>
      <c r="BW58" s="76"/>
      <c r="BX58" s="76"/>
      <c r="BY58" s="76"/>
      <c r="BZ58" s="76"/>
      <c r="CA58" s="76"/>
      <c r="CB58" s="76"/>
    </row>
    <row r="59" spans="1:80" x14ac:dyDescent="0.25">
      <c r="A59" s="76"/>
      <c r="B59" s="76"/>
      <c r="C59" s="76"/>
      <c r="D59" s="76"/>
      <c r="E59" s="76"/>
      <c r="F59" s="76"/>
      <c r="G59" s="76"/>
      <c r="H59" s="76"/>
      <c r="I59" s="76"/>
      <c r="J59" s="322"/>
      <c r="K59" s="323"/>
      <c r="L59" s="323"/>
      <c r="M59" s="323"/>
      <c r="N59" s="323"/>
      <c r="O59" s="324"/>
      <c r="P59" s="322"/>
      <c r="Q59" s="323"/>
      <c r="R59" s="323"/>
      <c r="S59" s="323"/>
      <c r="T59" s="323"/>
      <c r="U59" s="324"/>
      <c r="V59" s="322"/>
      <c r="W59" s="323"/>
      <c r="X59" s="323"/>
      <c r="Y59" s="323"/>
      <c r="Z59" s="323"/>
      <c r="AA59" s="324"/>
      <c r="AB59" s="322"/>
      <c r="AC59" s="323"/>
      <c r="AD59" s="323"/>
      <c r="AE59" s="323"/>
      <c r="AF59" s="323"/>
      <c r="AG59" s="324"/>
      <c r="AH59" s="322"/>
      <c r="AI59" s="323"/>
      <c r="AJ59" s="323"/>
      <c r="AK59" s="323"/>
      <c r="AL59" s="323"/>
      <c r="AM59" s="324"/>
      <c r="AN59" s="76"/>
      <c r="AO59" s="76"/>
      <c r="AP59" s="76"/>
      <c r="AQ59" s="76"/>
      <c r="AR59" s="76"/>
      <c r="AS59" s="76"/>
      <c r="AT59" s="76"/>
      <c r="AU59" s="76"/>
      <c r="AV59" s="76"/>
      <c r="AW59" s="76"/>
      <c r="AX59" s="76"/>
      <c r="AY59" s="76"/>
      <c r="AZ59" s="76"/>
      <c r="BA59" s="76"/>
      <c r="BB59" s="76"/>
      <c r="BC59" s="76"/>
      <c r="BD59" s="76"/>
      <c r="BE59" s="76"/>
      <c r="BF59" s="76"/>
      <c r="BG59" s="76"/>
      <c r="BH59" s="76"/>
      <c r="BI59" s="76"/>
      <c r="BJ59" s="76"/>
      <c r="BK59" s="76"/>
      <c r="BL59" s="76"/>
      <c r="BM59" s="76"/>
      <c r="BN59" s="76"/>
      <c r="BO59" s="76"/>
      <c r="BP59" s="76"/>
      <c r="BQ59" s="76"/>
      <c r="BR59" s="76"/>
      <c r="BS59" s="76"/>
      <c r="BT59" s="76"/>
      <c r="BU59" s="76"/>
      <c r="BV59" s="76"/>
      <c r="BW59" s="76"/>
      <c r="BX59" s="76"/>
      <c r="BY59" s="76"/>
      <c r="BZ59" s="76"/>
      <c r="CA59" s="76"/>
      <c r="CB59" s="76"/>
    </row>
    <row r="60" spans="1:80" x14ac:dyDescent="0.25">
      <c r="A60" s="76"/>
      <c r="B60" s="76"/>
      <c r="C60" s="76"/>
      <c r="D60" s="76"/>
      <c r="E60" s="76"/>
      <c r="F60" s="76"/>
      <c r="G60" s="76"/>
      <c r="H60" s="76"/>
      <c r="I60" s="76"/>
      <c r="J60" s="322"/>
      <c r="K60" s="323"/>
      <c r="L60" s="323"/>
      <c r="M60" s="323"/>
      <c r="N60" s="323"/>
      <c r="O60" s="324"/>
      <c r="P60" s="322"/>
      <c r="Q60" s="323"/>
      <c r="R60" s="323"/>
      <c r="S60" s="323"/>
      <c r="T60" s="323"/>
      <c r="U60" s="324"/>
      <c r="V60" s="322"/>
      <c r="W60" s="323"/>
      <c r="X60" s="323"/>
      <c r="Y60" s="323"/>
      <c r="Z60" s="323"/>
      <c r="AA60" s="324"/>
      <c r="AB60" s="322"/>
      <c r="AC60" s="323"/>
      <c r="AD60" s="323"/>
      <c r="AE60" s="323"/>
      <c r="AF60" s="323"/>
      <c r="AG60" s="324"/>
      <c r="AH60" s="322"/>
      <c r="AI60" s="323"/>
      <c r="AJ60" s="323"/>
      <c r="AK60" s="323"/>
      <c r="AL60" s="323"/>
      <c r="AM60" s="324"/>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row>
    <row r="61" spans="1:80" ht="15.75" thickBot="1" x14ac:dyDescent="0.3">
      <c r="A61" s="76"/>
      <c r="B61" s="76"/>
      <c r="C61" s="76"/>
      <c r="D61" s="76"/>
      <c r="E61" s="76"/>
      <c r="F61" s="76"/>
      <c r="G61" s="76"/>
      <c r="H61" s="76"/>
      <c r="I61" s="76"/>
      <c r="J61" s="325"/>
      <c r="K61" s="326"/>
      <c r="L61" s="326"/>
      <c r="M61" s="326"/>
      <c r="N61" s="326"/>
      <c r="O61" s="327"/>
      <c r="P61" s="325"/>
      <c r="Q61" s="326"/>
      <c r="R61" s="326"/>
      <c r="S61" s="326"/>
      <c r="T61" s="326"/>
      <c r="U61" s="327"/>
      <c r="V61" s="325"/>
      <c r="W61" s="326"/>
      <c r="X61" s="326"/>
      <c r="Y61" s="326"/>
      <c r="Z61" s="326"/>
      <c r="AA61" s="327"/>
      <c r="AB61" s="325"/>
      <c r="AC61" s="326"/>
      <c r="AD61" s="326"/>
      <c r="AE61" s="326"/>
      <c r="AF61" s="326"/>
      <c r="AG61" s="327"/>
      <c r="AH61" s="325"/>
      <c r="AI61" s="326"/>
      <c r="AJ61" s="326"/>
      <c r="AK61" s="326"/>
      <c r="AL61" s="326"/>
      <c r="AM61" s="327"/>
      <c r="AN61" s="76"/>
      <c r="AO61" s="76"/>
      <c r="AP61" s="76"/>
      <c r="AQ61" s="76"/>
      <c r="AR61" s="76"/>
      <c r="AS61" s="76"/>
      <c r="AT61" s="76"/>
      <c r="AU61" s="76"/>
      <c r="AV61" s="76"/>
      <c r="AW61" s="76"/>
      <c r="AX61" s="76"/>
      <c r="AY61" s="76"/>
      <c r="AZ61" s="76"/>
      <c r="BA61" s="76"/>
      <c r="BB61" s="76"/>
      <c r="BC61" s="76"/>
      <c r="BD61" s="76"/>
      <c r="BE61" s="76"/>
      <c r="BF61" s="76"/>
      <c r="BG61" s="76"/>
      <c r="BH61" s="76"/>
      <c r="BI61" s="76"/>
      <c r="BJ61" s="76"/>
      <c r="BK61" s="76"/>
      <c r="BL61" s="76"/>
      <c r="BM61" s="76"/>
      <c r="BN61" s="76"/>
      <c r="BO61" s="76"/>
      <c r="BP61" s="76"/>
      <c r="BQ61" s="76"/>
      <c r="BR61" s="76"/>
      <c r="BS61" s="76"/>
      <c r="BT61" s="76"/>
      <c r="BU61" s="76"/>
      <c r="BV61" s="76"/>
      <c r="BW61" s="76"/>
      <c r="BX61" s="76"/>
      <c r="BY61" s="76"/>
      <c r="BZ61" s="76"/>
      <c r="CA61" s="76"/>
      <c r="CB61" s="76"/>
    </row>
    <row r="62" spans="1:80" x14ac:dyDescent="0.25">
      <c r="A62" s="76"/>
      <c r="B62" s="76"/>
      <c r="C62" s="76"/>
      <c r="D62" s="76"/>
      <c r="E62" s="76"/>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row>
    <row r="63" spans="1:80" ht="15" customHeight="1" x14ac:dyDescent="0.25">
      <c r="A63" s="76"/>
      <c r="B63" s="80"/>
      <c r="C63" s="80"/>
      <c r="D63" s="80"/>
      <c r="E63" s="80"/>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76"/>
      <c r="AV63" s="76"/>
      <c r="AW63" s="76"/>
      <c r="AX63" s="76"/>
      <c r="AY63" s="76"/>
      <c r="AZ63" s="76"/>
      <c r="BA63" s="76"/>
      <c r="BB63" s="76"/>
      <c r="BC63" s="76"/>
      <c r="BD63" s="76"/>
      <c r="BE63" s="76"/>
      <c r="BF63" s="76"/>
      <c r="BG63" s="76"/>
      <c r="BH63" s="76"/>
    </row>
    <row r="64" spans="1:80" ht="15" customHeight="1" x14ac:dyDescent="0.25">
      <c r="A64" s="76"/>
      <c r="B64" s="80"/>
      <c r="C64" s="80"/>
      <c r="D64" s="80"/>
      <c r="E64" s="80"/>
      <c r="F64" s="80"/>
      <c r="G64" s="80"/>
      <c r="H64" s="80"/>
      <c r="I64" s="80"/>
      <c r="J64" s="80"/>
      <c r="K64" s="80"/>
      <c r="L64" s="80"/>
      <c r="M64" s="80"/>
      <c r="N64" s="80"/>
      <c r="O64" s="80"/>
      <c r="P64" s="80"/>
      <c r="Q64" s="80"/>
      <c r="R64" s="80"/>
      <c r="S64" s="80"/>
      <c r="T64" s="80"/>
      <c r="U64" s="80"/>
      <c r="V64" s="80"/>
      <c r="W64" s="80"/>
      <c r="X64" s="80"/>
      <c r="Y64" s="80"/>
      <c r="Z64" s="80"/>
      <c r="AA64" s="80"/>
      <c r="AB64" s="80"/>
      <c r="AC64" s="80"/>
      <c r="AD64" s="80"/>
      <c r="AE64" s="80"/>
      <c r="AF64" s="80"/>
      <c r="AG64" s="80"/>
      <c r="AH64" s="80"/>
      <c r="AI64" s="80"/>
      <c r="AJ64" s="80"/>
      <c r="AK64" s="80"/>
      <c r="AL64" s="80"/>
      <c r="AM64" s="80"/>
      <c r="AN64" s="80"/>
      <c r="AO64" s="80"/>
      <c r="AP64" s="80"/>
      <c r="AQ64" s="80"/>
      <c r="AR64" s="80"/>
      <c r="AS64" s="80"/>
      <c r="AT64" s="80"/>
      <c r="AU64" s="76"/>
      <c r="AV64" s="76"/>
      <c r="AW64" s="76"/>
      <c r="AX64" s="76"/>
      <c r="AY64" s="76"/>
      <c r="AZ64" s="76"/>
      <c r="BA64" s="76"/>
      <c r="BB64" s="76"/>
      <c r="BC64" s="76"/>
      <c r="BD64" s="76"/>
      <c r="BE64" s="76"/>
      <c r="BF64" s="76"/>
      <c r="BG64" s="76"/>
      <c r="BH64" s="76"/>
    </row>
    <row r="65" spans="1:60" x14ac:dyDescent="0.25">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76"/>
      <c r="AR65" s="76"/>
      <c r="AS65" s="76"/>
      <c r="AT65" s="76"/>
      <c r="AU65" s="76"/>
      <c r="AV65" s="76"/>
      <c r="AW65" s="76"/>
      <c r="AX65" s="76"/>
      <c r="AY65" s="76"/>
      <c r="AZ65" s="76"/>
      <c r="BA65" s="76"/>
      <c r="BB65" s="76"/>
      <c r="BC65" s="76"/>
      <c r="BD65" s="76"/>
      <c r="BE65" s="76"/>
      <c r="BF65" s="76"/>
      <c r="BG65" s="76"/>
      <c r="BH65" s="76"/>
    </row>
    <row r="66" spans="1:60" x14ac:dyDescent="0.25">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76"/>
      <c r="AR66" s="76"/>
      <c r="AS66" s="76"/>
      <c r="AT66" s="76"/>
      <c r="AU66" s="76"/>
      <c r="AV66" s="76"/>
      <c r="AW66" s="76"/>
      <c r="AX66" s="76"/>
      <c r="AY66" s="76"/>
      <c r="AZ66" s="76"/>
      <c r="BA66" s="76"/>
      <c r="BB66" s="76"/>
      <c r="BC66" s="76"/>
      <c r="BD66" s="76"/>
      <c r="BE66" s="76"/>
      <c r="BF66" s="76"/>
      <c r="BG66" s="76"/>
      <c r="BH66" s="76"/>
    </row>
    <row r="67" spans="1:60" x14ac:dyDescent="0.25">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6"/>
      <c r="AY67" s="76"/>
      <c r="AZ67" s="76"/>
      <c r="BA67" s="76"/>
      <c r="BB67" s="76"/>
      <c r="BC67" s="76"/>
      <c r="BD67" s="76"/>
      <c r="BE67" s="76"/>
      <c r="BF67" s="76"/>
      <c r="BG67" s="76"/>
      <c r="BH67" s="76"/>
    </row>
    <row r="68" spans="1:60" x14ac:dyDescent="0.25">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row>
    <row r="69" spans="1:60" x14ac:dyDescent="0.25">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c r="AH69" s="76"/>
      <c r="AI69" s="76"/>
      <c r="AJ69" s="76"/>
      <c r="AK69" s="76"/>
      <c r="AL69" s="76"/>
      <c r="AM69" s="76"/>
      <c r="AN69" s="76"/>
      <c r="AO69" s="76"/>
      <c r="AP69" s="76"/>
      <c r="AQ69" s="76"/>
      <c r="AR69" s="76"/>
      <c r="AS69" s="76"/>
      <c r="AT69" s="76"/>
      <c r="AU69" s="76"/>
      <c r="AV69" s="76"/>
      <c r="AW69" s="76"/>
      <c r="AX69" s="76"/>
      <c r="AY69" s="76"/>
      <c r="AZ69" s="76"/>
      <c r="BA69" s="76"/>
      <c r="BB69" s="76"/>
      <c r="BC69" s="76"/>
      <c r="BD69" s="76"/>
      <c r="BE69" s="76"/>
      <c r="BF69" s="76"/>
      <c r="BG69" s="76"/>
      <c r="BH69" s="76"/>
    </row>
    <row r="70" spans="1:60" x14ac:dyDescent="0.25">
      <c r="A70" s="76"/>
      <c r="B70" s="76"/>
      <c r="C70" s="76"/>
      <c r="D70" s="76"/>
      <c r="E70" s="76"/>
      <c r="F70" s="76"/>
      <c r="G70" s="76"/>
      <c r="H70" s="76"/>
      <c r="I70" s="76"/>
      <c r="J70" s="76"/>
      <c r="K70" s="76"/>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row>
    <row r="71" spans="1:60" x14ac:dyDescent="0.25">
      <c r="A71" s="76"/>
      <c r="B71" s="76"/>
      <c r="C71" s="76"/>
      <c r="D71" s="76"/>
      <c r="E71" s="76"/>
      <c r="F71" s="76"/>
      <c r="G71" s="76"/>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row>
    <row r="72" spans="1:60" x14ac:dyDescent="0.25">
      <c r="A72" s="76"/>
      <c r="B72" s="76"/>
      <c r="C72" s="76"/>
      <c r="D72" s="76"/>
      <c r="E72" s="76"/>
      <c r="F72" s="76"/>
      <c r="G72" s="76"/>
      <c r="H72" s="76"/>
      <c r="I72" s="76"/>
      <c r="J72" s="76"/>
      <c r="K72" s="76"/>
      <c r="L72" s="76"/>
      <c r="M72" s="76"/>
      <c r="N72" s="76"/>
      <c r="O72" s="76"/>
      <c r="P72" s="76"/>
      <c r="Q72" s="76"/>
      <c r="R72" s="76"/>
      <c r="S72" s="76"/>
      <c r="T72" s="76"/>
      <c r="U72" s="76"/>
      <c r="V72" s="76"/>
      <c r="W72" s="76"/>
      <c r="X72" s="76"/>
      <c r="Y72" s="76"/>
      <c r="Z72" s="76"/>
      <c r="AA72" s="76"/>
      <c r="AB72" s="76"/>
      <c r="AC72" s="76"/>
      <c r="AD72" s="76"/>
      <c r="AE72" s="76"/>
      <c r="AF72" s="76"/>
      <c r="AG72" s="76"/>
      <c r="AH72" s="76"/>
      <c r="AI72" s="76"/>
      <c r="AJ72" s="76"/>
      <c r="AK72" s="76"/>
      <c r="AL72" s="76"/>
      <c r="AM72" s="76"/>
      <c r="AN72" s="76"/>
      <c r="AO72" s="76"/>
      <c r="AP72" s="76"/>
      <c r="AQ72" s="76"/>
      <c r="AR72" s="76"/>
      <c r="AS72" s="76"/>
      <c r="AT72" s="76"/>
      <c r="AU72" s="76"/>
      <c r="AV72" s="76"/>
      <c r="AW72" s="76"/>
      <c r="AX72" s="76"/>
      <c r="AY72" s="76"/>
      <c r="AZ72" s="76"/>
      <c r="BA72" s="76"/>
      <c r="BB72" s="76"/>
      <c r="BC72" s="76"/>
      <c r="BD72" s="76"/>
      <c r="BE72" s="76"/>
      <c r="BF72" s="76"/>
      <c r="BG72" s="76"/>
      <c r="BH72" s="76"/>
    </row>
    <row r="73" spans="1:60" x14ac:dyDescent="0.25">
      <c r="A73" s="76"/>
      <c r="B73" s="76"/>
      <c r="C73" s="76"/>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row>
    <row r="74" spans="1:60" x14ac:dyDescent="0.25">
      <c r="A74" s="76"/>
      <c r="B74" s="76"/>
      <c r="C74" s="76"/>
      <c r="D74" s="76"/>
      <c r="E74" s="76"/>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76"/>
      <c r="AO74" s="76"/>
      <c r="AP74" s="76"/>
      <c r="AQ74" s="76"/>
      <c r="AR74" s="76"/>
      <c r="AS74" s="76"/>
      <c r="AT74" s="76"/>
      <c r="AU74" s="76"/>
      <c r="AV74" s="76"/>
      <c r="AW74" s="76"/>
      <c r="AX74" s="76"/>
      <c r="AY74" s="76"/>
      <c r="AZ74" s="76"/>
      <c r="BA74" s="76"/>
      <c r="BB74" s="76"/>
      <c r="BC74" s="76"/>
      <c r="BD74" s="76"/>
      <c r="BE74" s="76"/>
      <c r="BF74" s="76"/>
      <c r="BG74" s="76"/>
      <c r="BH74" s="76"/>
    </row>
    <row r="75" spans="1:60" x14ac:dyDescent="0.25">
      <c r="A75" s="76"/>
      <c r="B75" s="76"/>
      <c r="C75" s="76"/>
      <c r="D75" s="76"/>
      <c r="E75" s="76"/>
      <c r="F75" s="76"/>
      <c r="G75" s="76"/>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76"/>
      <c r="AO75" s="76"/>
      <c r="AP75" s="76"/>
      <c r="AQ75" s="76"/>
      <c r="AR75" s="76"/>
      <c r="AS75" s="76"/>
      <c r="AT75" s="76"/>
      <c r="AU75" s="76"/>
      <c r="AV75" s="76"/>
      <c r="AW75" s="76"/>
      <c r="AX75" s="76"/>
      <c r="AY75" s="76"/>
      <c r="AZ75" s="76"/>
      <c r="BA75" s="76"/>
      <c r="BB75" s="76"/>
      <c r="BC75" s="76"/>
      <c r="BD75" s="76"/>
      <c r="BE75" s="76"/>
      <c r="BF75" s="76"/>
      <c r="BG75" s="76"/>
      <c r="BH75" s="76"/>
    </row>
    <row r="76" spans="1:60" x14ac:dyDescent="0.25">
      <c r="A76" s="76"/>
      <c r="B76" s="76"/>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76"/>
      <c r="AO76" s="76"/>
      <c r="AP76" s="76"/>
      <c r="AQ76" s="76"/>
      <c r="AR76" s="76"/>
      <c r="AS76" s="76"/>
      <c r="AT76" s="76"/>
      <c r="AU76" s="76"/>
      <c r="AV76" s="76"/>
      <c r="AW76" s="76"/>
      <c r="AX76" s="76"/>
      <c r="AY76" s="76"/>
      <c r="AZ76" s="76"/>
      <c r="BA76" s="76"/>
      <c r="BB76" s="76"/>
      <c r="BC76" s="76"/>
      <c r="BD76" s="76"/>
      <c r="BE76" s="76"/>
      <c r="BF76" s="76"/>
      <c r="BG76" s="76"/>
      <c r="BH76" s="76"/>
    </row>
    <row r="77" spans="1:60" x14ac:dyDescent="0.25">
      <c r="A77" s="76"/>
      <c r="B77" s="76"/>
      <c r="C77" s="76"/>
      <c r="D77" s="76"/>
      <c r="E77" s="76"/>
      <c r="F77" s="76"/>
      <c r="G77" s="76"/>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76"/>
      <c r="AO77" s="76"/>
      <c r="AP77" s="76"/>
      <c r="AQ77" s="76"/>
      <c r="AR77" s="76"/>
      <c r="AS77" s="76"/>
      <c r="AT77" s="76"/>
      <c r="AU77" s="76"/>
      <c r="AV77" s="76"/>
      <c r="AW77" s="76"/>
      <c r="AX77" s="76"/>
      <c r="AY77" s="76"/>
      <c r="AZ77" s="76"/>
      <c r="BA77" s="76"/>
      <c r="BB77" s="76"/>
      <c r="BC77" s="76"/>
      <c r="BD77" s="76"/>
      <c r="BE77" s="76"/>
      <c r="BF77" s="76"/>
      <c r="BG77" s="76"/>
      <c r="BH77" s="76"/>
    </row>
    <row r="78" spans="1:60" x14ac:dyDescent="0.25">
      <c r="A78" s="76"/>
      <c r="B78" s="76"/>
      <c r="C78" s="76"/>
      <c r="D78" s="76"/>
      <c r="E78" s="76"/>
      <c r="F78" s="76"/>
      <c r="G78" s="76"/>
      <c r="H78" s="76"/>
      <c r="I78" s="76"/>
      <c r="J78" s="76"/>
      <c r="K78" s="76"/>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row>
    <row r="79" spans="1:60" x14ac:dyDescent="0.25">
      <c r="A79" s="76"/>
      <c r="B79" s="76"/>
      <c r="C79" s="76"/>
      <c r="D79" s="76"/>
      <c r="E79" s="76"/>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76"/>
      <c r="AO79" s="76"/>
      <c r="AP79" s="76"/>
      <c r="AQ79" s="76"/>
      <c r="AR79" s="76"/>
      <c r="AS79" s="76"/>
      <c r="AT79" s="76"/>
      <c r="AU79" s="76"/>
      <c r="AV79" s="76"/>
      <c r="AW79" s="76"/>
      <c r="AX79" s="76"/>
      <c r="AY79" s="76"/>
      <c r="AZ79" s="76"/>
      <c r="BA79" s="76"/>
      <c r="BB79" s="76"/>
      <c r="BC79" s="76"/>
      <c r="BD79" s="76"/>
      <c r="BE79" s="76"/>
      <c r="BF79" s="76"/>
      <c r="BG79" s="76"/>
      <c r="BH79" s="76"/>
    </row>
    <row r="80" spans="1:60" x14ac:dyDescent="0.25">
      <c r="A80" s="76"/>
      <c r="B80" s="76"/>
      <c r="C80" s="76"/>
      <c r="D80" s="76"/>
      <c r="E80" s="76"/>
      <c r="F80" s="76"/>
      <c r="G80" s="76"/>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76"/>
      <c r="AO80" s="76"/>
      <c r="AP80" s="76"/>
      <c r="AQ80" s="76"/>
      <c r="AR80" s="76"/>
      <c r="AS80" s="76"/>
      <c r="AT80" s="76"/>
      <c r="AU80" s="76"/>
      <c r="AV80" s="76"/>
      <c r="AW80" s="76"/>
      <c r="AX80" s="76"/>
      <c r="AY80" s="76"/>
      <c r="AZ80" s="76"/>
      <c r="BA80" s="76"/>
      <c r="BB80" s="76"/>
      <c r="BC80" s="76"/>
      <c r="BD80" s="76"/>
      <c r="BE80" s="76"/>
      <c r="BF80" s="76"/>
      <c r="BG80" s="76"/>
      <c r="BH80" s="76"/>
    </row>
    <row r="81" spans="1:60" x14ac:dyDescent="0.25">
      <c r="A81" s="76"/>
      <c r="B81" s="76"/>
      <c r="C81" s="76"/>
      <c r="D81" s="76"/>
      <c r="E81" s="76"/>
      <c r="F81" s="76"/>
      <c r="G81" s="76"/>
      <c r="H81" s="76"/>
      <c r="I81" s="76"/>
      <c r="J81" s="76"/>
      <c r="K81" s="76"/>
      <c r="L81" s="76"/>
      <c r="M81" s="76"/>
      <c r="N81" s="76"/>
      <c r="O81" s="76"/>
      <c r="P81" s="76"/>
      <c r="Q81" s="76"/>
      <c r="R81" s="76"/>
      <c r="S81" s="76"/>
      <c r="T81" s="76"/>
      <c r="U81" s="76"/>
      <c r="V81" s="76"/>
      <c r="W81" s="76"/>
      <c r="X81" s="76"/>
      <c r="Y81" s="76"/>
      <c r="Z81" s="76"/>
      <c r="AA81" s="76"/>
      <c r="AB81" s="76"/>
      <c r="AC81" s="76"/>
      <c r="AD81" s="76"/>
      <c r="AE81" s="76"/>
      <c r="AF81" s="76"/>
      <c r="AG81" s="76"/>
      <c r="AH81" s="76"/>
      <c r="AI81" s="76"/>
      <c r="AJ81" s="76"/>
      <c r="AK81" s="76"/>
      <c r="AL81" s="76"/>
      <c r="AM81" s="76"/>
      <c r="AN81" s="76"/>
      <c r="AO81" s="76"/>
      <c r="AP81" s="76"/>
      <c r="AQ81" s="76"/>
      <c r="AR81" s="76"/>
      <c r="AS81" s="76"/>
      <c r="AT81" s="76"/>
      <c r="AU81" s="76"/>
      <c r="AV81" s="76"/>
      <c r="AW81" s="76"/>
      <c r="AX81" s="76"/>
      <c r="AY81" s="76"/>
      <c r="AZ81" s="76"/>
      <c r="BA81" s="76"/>
      <c r="BB81" s="76"/>
      <c r="BC81" s="76"/>
      <c r="BD81" s="76"/>
      <c r="BE81" s="76"/>
      <c r="BF81" s="76"/>
      <c r="BG81" s="76"/>
      <c r="BH81" s="76"/>
    </row>
    <row r="82" spans="1:60" x14ac:dyDescent="0.25">
      <c r="A82" s="76"/>
      <c r="B82" s="76"/>
      <c r="C82" s="76"/>
      <c r="D82" s="76"/>
      <c r="E82" s="76"/>
      <c r="F82" s="76"/>
      <c r="G82" s="76"/>
      <c r="H82" s="76"/>
      <c r="I82" s="76"/>
      <c r="J82" s="76"/>
      <c r="K82" s="76"/>
      <c r="L82" s="76"/>
      <c r="M82" s="76"/>
      <c r="N82" s="76"/>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76"/>
      <c r="AS82" s="76"/>
      <c r="AT82" s="76"/>
      <c r="AU82" s="76"/>
      <c r="AV82" s="76"/>
      <c r="AW82" s="76"/>
      <c r="AX82" s="76"/>
      <c r="AY82" s="76"/>
      <c r="AZ82" s="76"/>
      <c r="BA82" s="76"/>
      <c r="BB82" s="76"/>
      <c r="BC82" s="76"/>
      <c r="BD82" s="76"/>
      <c r="BE82" s="76"/>
      <c r="BF82" s="76"/>
      <c r="BG82" s="76"/>
      <c r="BH82" s="76"/>
    </row>
    <row r="83" spans="1:60" x14ac:dyDescent="0.25">
      <c r="A83" s="76"/>
      <c r="B83" s="76"/>
      <c r="C83" s="76"/>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row>
    <row r="84" spans="1:60" x14ac:dyDescent="0.25">
      <c r="A84" s="76"/>
      <c r="B84" s="76"/>
      <c r="C84" s="76"/>
      <c r="D84" s="76"/>
      <c r="E84" s="76"/>
      <c r="F84" s="76"/>
      <c r="G84" s="76"/>
      <c r="H84" s="76"/>
      <c r="I84" s="76"/>
      <c r="J84" s="76"/>
      <c r="K84" s="76"/>
      <c r="L84" s="76"/>
      <c r="M84" s="76"/>
      <c r="N84" s="76"/>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row>
    <row r="85" spans="1:60" x14ac:dyDescent="0.25">
      <c r="A85" s="76"/>
      <c r="B85" s="76"/>
      <c r="C85" s="76"/>
      <c r="D85" s="76"/>
      <c r="E85" s="76"/>
      <c r="F85" s="76"/>
      <c r="G85" s="76"/>
      <c r="H85" s="76"/>
      <c r="I85" s="76"/>
      <c r="J85" s="76"/>
      <c r="K85" s="76"/>
      <c r="L85" s="76"/>
      <c r="M85" s="76"/>
      <c r="N85" s="76"/>
      <c r="O85" s="76"/>
      <c r="P85" s="76"/>
      <c r="Q85" s="76"/>
      <c r="R85" s="76"/>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row>
    <row r="86" spans="1:60" x14ac:dyDescent="0.25">
      <c r="A86" s="76"/>
      <c r="B86" s="76"/>
      <c r="C86" s="76"/>
      <c r="D86" s="76"/>
      <c r="E86" s="76"/>
      <c r="F86" s="76"/>
      <c r="G86" s="76"/>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row>
    <row r="87" spans="1:60" x14ac:dyDescent="0.25">
      <c r="A87" s="76"/>
      <c r="B87" s="76"/>
      <c r="C87" s="76"/>
      <c r="D87" s="76"/>
      <c r="E87" s="76"/>
      <c r="F87" s="76"/>
      <c r="G87" s="76"/>
      <c r="H87" s="76"/>
      <c r="I87" s="76"/>
      <c r="J87" s="76"/>
      <c r="K87" s="76"/>
      <c r="L87" s="76"/>
      <c r="M87" s="76"/>
      <c r="N87" s="76"/>
      <c r="O87" s="76"/>
      <c r="P87" s="76"/>
      <c r="Q87" s="76"/>
      <c r="R87" s="76"/>
      <c r="S87" s="76"/>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row>
    <row r="88" spans="1:60" x14ac:dyDescent="0.25">
      <c r="A88" s="76"/>
      <c r="B88" s="76"/>
      <c r="C88" s="76"/>
      <c r="D88" s="76"/>
      <c r="E88" s="76"/>
      <c r="F88" s="76"/>
      <c r="G88" s="76"/>
      <c r="H88" s="76"/>
      <c r="I88" s="76"/>
      <c r="J88" s="76"/>
      <c r="K88" s="76"/>
      <c r="L88" s="76"/>
      <c r="M88" s="76"/>
      <c r="N88" s="76"/>
      <c r="O88" s="76"/>
      <c r="P88" s="76"/>
      <c r="Q88" s="76"/>
      <c r="R88" s="76"/>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row>
    <row r="89" spans="1:60" x14ac:dyDescent="0.25">
      <c r="A89" s="76"/>
      <c r="B89" s="76"/>
      <c r="C89" s="76"/>
      <c r="D89" s="76"/>
      <c r="E89" s="76"/>
      <c r="F89" s="76"/>
      <c r="G89" s="76"/>
      <c r="H89" s="76"/>
      <c r="I89" s="76"/>
      <c r="J89" s="76"/>
      <c r="K89" s="76"/>
      <c r="L89" s="76"/>
      <c r="M89" s="76"/>
      <c r="N89" s="76"/>
      <c r="O89" s="76"/>
      <c r="P89" s="76"/>
      <c r="Q89" s="76"/>
      <c r="R89" s="76"/>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row>
    <row r="90" spans="1:60" x14ac:dyDescent="0.25">
      <c r="A90" s="76"/>
      <c r="B90" s="76"/>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row>
    <row r="91" spans="1:60" x14ac:dyDescent="0.25">
      <c r="A91" s="76"/>
      <c r="B91" s="76"/>
      <c r="C91" s="76"/>
      <c r="D91" s="76"/>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row>
    <row r="92" spans="1:60" x14ac:dyDescent="0.25">
      <c r="A92" s="76"/>
      <c r="B92" s="76"/>
      <c r="C92" s="76"/>
      <c r="D92" s="76"/>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row>
    <row r="93" spans="1:60" x14ac:dyDescent="0.25">
      <c r="A93" s="76"/>
      <c r="B93" s="76"/>
      <c r="C93" s="76"/>
      <c r="D93" s="76"/>
      <c r="E93" s="76"/>
      <c r="F93" s="76"/>
      <c r="G93" s="76"/>
      <c r="H93" s="76"/>
      <c r="I93" s="76"/>
      <c r="J93" s="76"/>
      <c r="K93" s="76"/>
      <c r="L93" s="76"/>
      <c r="M93" s="76"/>
      <c r="N93" s="76"/>
      <c r="O93" s="76"/>
      <c r="P93" s="76"/>
      <c r="Q93" s="76"/>
      <c r="R93" s="76"/>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row>
    <row r="94" spans="1:60" x14ac:dyDescent="0.25">
      <c r="A94" s="76"/>
      <c r="B94" s="76"/>
      <c r="C94" s="76"/>
      <c r="D94" s="76"/>
      <c r="E94" s="76"/>
      <c r="F94" s="76"/>
      <c r="G94" s="76"/>
      <c r="H94" s="76"/>
      <c r="I94" s="76"/>
      <c r="J94" s="76"/>
      <c r="K94" s="76"/>
      <c r="L94" s="76"/>
      <c r="M94" s="76"/>
      <c r="N94" s="76"/>
      <c r="O94" s="76"/>
      <c r="P94" s="76"/>
      <c r="Q94" s="76"/>
      <c r="R94" s="76"/>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row>
    <row r="95" spans="1:60" x14ac:dyDescent="0.25">
      <c r="A95" s="76"/>
      <c r="B95" s="76"/>
      <c r="C95" s="76"/>
      <c r="D95" s="76"/>
      <c r="E95" s="76"/>
      <c r="F95" s="76"/>
      <c r="G95" s="76"/>
      <c r="H95" s="76"/>
      <c r="I95" s="76"/>
      <c r="J95" s="76"/>
      <c r="K95" s="76"/>
      <c r="L95" s="76"/>
      <c r="M95" s="76"/>
      <c r="N95" s="76"/>
      <c r="O95" s="76"/>
      <c r="P95" s="76"/>
      <c r="Q95" s="76"/>
      <c r="R95" s="76"/>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row>
    <row r="96" spans="1:60" x14ac:dyDescent="0.25">
      <c r="A96" s="76"/>
      <c r="B96" s="76"/>
      <c r="C96" s="76"/>
      <c r="D96" s="76"/>
      <c r="E96" s="76"/>
      <c r="F96" s="76"/>
      <c r="G96" s="76"/>
      <c r="H96" s="76"/>
      <c r="I96" s="76"/>
      <c r="J96" s="76"/>
      <c r="K96" s="76"/>
      <c r="L96" s="76"/>
      <c r="M96" s="76"/>
      <c r="N96" s="76"/>
      <c r="O96" s="76"/>
      <c r="P96" s="76"/>
      <c r="Q96" s="76"/>
      <c r="R96" s="76"/>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row>
    <row r="97" spans="1:60" x14ac:dyDescent="0.25">
      <c r="A97" s="76"/>
      <c r="B97" s="76"/>
      <c r="C97" s="76"/>
      <c r="D97" s="76"/>
      <c r="E97" s="76"/>
      <c r="F97" s="76"/>
      <c r="G97" s="76"/>
      <c r="H97" s="76"/>
      <c r="I97" s="76"/>
      <c r="J97" s="76"/>
      <c r="K97" s="76"/>
      <c r="L97" s="76"/>
      <c r="M97" s="76"/>
      <c r="N97" s="76"/>
      <c r="O97" s="76"/>
      <c r="P97" s="76"/>
      <c r="Q97" s="76"/>
      <c r="R97" s="76"/>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row>
    <row r="98" spans="1:60" x14ac:dyDescent="0.25">
      <c r="A98" s="76"/>
      <c r="B98" s="76"/>
      <c r="C98" s="76"/>
      <c r="D98" s="76"/>
      <c r="E98" s="76"/>
      <c r="F98" s="76"/>
      <c r="G98" s="76"/>
      <c r="H98" s="76"/>
      <c r="I98" s="76"/>
      <c r="J98" s="76"/>
      <c r="K98" s="76"/>
      <c r="L98" s="76"/>
      <c r="M98" s="76"/>
      <c r="N98" s="76"/>
      <c r="O98" s="76"/>
      <c r="P98" s="76"/>
      <c r="Q98" s="76"/>
      <c r="R98" s="76"/>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row>
    <row r="99" spans="1:60" x14ac:dyDescent="0.25">
      <c r="A99" s="76"/>
      <c r="B99" s="76"/>
      <c r="C99" s="76"/>
      <c r="D99" s="76"/>
      <c r="E99" s="76"/>
      <c r="F99" s="76"/>
      <c r="G99" s="76"/>
      <c r="H99" s="76"/>
      <c r="I99" s="76"/>
      <c r="J99" s="76"/>
      <c r="K99" s="76"/>
      <c r="L99" s="76"/>
      <c r="M99" s="76"/>
      <c r="N99" s="76"/>
      <c r="O99" s="76"/>
      <c r="P99" s="76"/>
      <c r="Q99" s="76"/>
      <c r="R99" s="76"/>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row>
    <row r="100" spans="1:60" x14ac:dyDescent="0.25">
      <c r="A100" s="76"/>
      <c r="B100" s="76"/>
      <c r="C100" s="76"/>
      <c r="D100" s="76"/>
      <c r="E100" s="76"/>
      <c r="F100" s="76"/>
      <c r="G100" s="76"/>
      <c r="H100" s="76"/>
      <c r="I100" s="76"/>
      <c r="J100" s="76"/>
      <c r="K100" s="76"/>
      <c r="L100" s="76"/>
      <c r="M100" s="76"/>
      <c r="N100" s="76"/>
      <c r="O100" s="76"/>
      <c r="P100" s="76"/>
      <c r="Q100" s="76"/>
      <c r="R100" s="76"/>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row>
    <row r="101" spans="1:60" x14ac:dyDescent="0.25">
      <c r="A101" s="76"/>
      <c r="B101" s="76"/>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row>
    <row r="102" spans="1:60" x14ac:dyDescent="0.25">
      <c r="A102" s="76"/>
      <c r="B102" s="76"/>
      <c r="C102" s="76"/>
      <c r="D102" s="76"/>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c r="AM102" s="76"/>
      <c r="AN102" s="76"/>
      <c r="AO102" s="76"/>
      <c r="AP102" s="76"/>
      <c r="AQ102" s="76"/>
      <c r="AR102" s="76"/>
      <c r="AS102" s="76"/>
      <c r="AT102" s="76"/>
      <c r="AU102" s="76"/>
      <c r="AV102" s="76"/>
      <c r="AW102" s="76"/>
      <c r="AX102" s="76"/>
      <c r="AY102" s="76"/>
      <c r="AZ102" s="76"/>
      <c r="BA102" s="76"/>
      <c r="BB102" s="76"/>
      <c r="BC102" s="76"/>
      <c r="BD102" s="76"/>
      <c r="BE102" s="76"/>
      <c r="BF102" s="76"/>
      <c r="BG102" s="76"/>
      <c r="BH102" s="76"/>
    </row>
    <row r="103" spans="1:60" x14ac:dyDescent="0.25">
      <c r="A103" s="76"/>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76"/>
      <c r="AK103" s="76"/>
      <c r="AL103" s="76"/>
      <c r="AM103" s="76"/>
      <c r="AN103" s="76"/>
      <c r="AO103" s="76"/>
      <c r="AP103" s="76"/>
      <c r="AQ103" s="76"/>
      <c r="AR103" s="76"/>
      <c r="AS103" s="76"/>
      <c r="AT103" s="76"/>
      <c r="AU103" s="76"/>
      <c r="AV103" s="76"/>
      <c r="AW103" s="76"/>
      <c r="AX103" s="76"/>
      <c r="AY103" s="76"/>
      <c r="AZ103" s="76"/>
      <c r="BA103" s="76"/>
      <c r="BB103" s="76"/>
      <c r="BC103" s="76"/>
      <c r="BD103" s="76"/>
      <c r="BE103" s="76"/>
      <c r="BF103" s="76"/>
      <c r="BG103" s="76"/>
      <c r="BH103" s="76"/>
    </row>
    <row r="104" spans="1:60" x14ac:dyDescent="0.25">
      <c r="A104" s="76"/>
      <c r="B104" s="76"/>
      <c r="C104" s="76"/>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row>
    <row r="105" spans="1:60" x14ac:dyDescent="0.25">
      <c r="A105" s="76"/>
      <c r="B105" s="76"/>
      <c r="C105" s="76"/>
      <c r="D105" s="76"/>
      <c r="E105" s="76"/>
      <c r="F105" s="76"/>
      <c r="G105" s="76"/>
      <c r="H105" s="76"/>
      <c r="I105" s="76"/>
      <c r="J105" s="76"/>
      <c r="K105" s="76"/>
      <c r="L105" s="76"/>
      <c r="M105" s="76"/>
      <c r="N105" s="76"/>
      <c r="O105" s="76"/>
      <c r="P105" s="76"/>
      <c r="Q105" s="76"/>
      <c r="R105" s="76"/>
      <c r="S105" s="76"/>
      <c r="T105" s="76"/>
      <c r="U105" s="76"/>
      <c r="V105" s="76"/>
      <c r="W105" s="76"/>
      <c r="X105" s="76"/>
      <c r="Y105" s="76"/>
      <c r="Z105" s="76"/>
      <c r="AA105" s="76"/>
      <c r="AB105" s="76"/>
      <c r="AC105" s="76"/>
      <c r="AD105" s="76"/>
      <c r="AE105" s="76"/>
      <c r="AF105" s="76"/>
      <c r="AG105" s="76"/>
      <c r="AH105" s="76"/>
      <c r="AI105" s="76"/>
      <c r="AJ105" s="76"/>
      <c r="AK105" s="76"/>
      <c r="AL105" s="76"/>
      <c r="AM105" s="76"/>
      <c r="AN105" s="76"/>
      <c r="AO105" s="76"/>
      <c r="AP105" s="76"/>
      <c r="AQ105" s="76"/>
      <c r="AR105" s="76"/>
      <c r="AS105" s="76"/>
      <c r="AT105" s="76"/>
      <c r="AU105" s="76"/>
      <c r="AV105" s="76"/>
      <c r="AW105" s="76"/>
      <c r="AX105" s="76"/>
      <c r="AY105" s="76"/>
      <c r="AZ105" s="76"/>
      <c r="BA105" s="76"/>
      <c r="BB105" s="76"/>
      <c r="BC105" s="76"/>
      <c r="BD105" s="76"/>
      <c r="BE105" s="76"/>
      <c r="BF105" s="76"/>
      <c r="BG105" s="76"/>
      <c r="BH105" s="76"/>
    </row>
    <row r="106" spans="1:60" x14ac:dyDescent="0.25">
      <c r="A106" s="76"/>
      <c r="B106" s="76"/>
      <c r="C106" s="76"/>
      <c r="D106" s="76"/>
      <c r="E106" s="76"/>
      <c r="F106" s="76"/>
      <c r="G106" s="76"/>
      <c r="H106" s="76"/>
      <c r="I106" s="76"/>
      <c r="J106" s="76"/>
      <c r="K106" s="76"/>
      <c r="L106" s="76"/>
      <c r="M106" s="76"/>
      <c r="N106" s="76"/>
      <c r="O106" s="76"/>
      <c r="P106" s="76"/>
      <c r="Q106" s="76"/>
      <c r="R106" s="76"/>
      <c r="S106" s="76"/>
      <c r="T106" s="76"/>
      <c r="U106" s="76"/>
      <c r="V106" s="76"/>
      <c r="W106" s="76"/>
      <c r="X106" s="76"/>
      <c r="Y106" s="76"/>
      <c r="Z106" s="76"/>
      <c r="AA106" s="76"/>
      <c r="AB106" s="76"/>
      <c r="AC106" s="76"/>
      <c r="AD106" s="76"/>
      <c r="AE106" s="76"/>
      <c r="AF106" s="76"/>
      <c r="AG106" s="76"/>
      <c r="AH106" s="76"/>
      <c r="AI106" s="76"/>
      <c r="AJ106" s="76"/>
      <c r="AK106" s="76"/>
      <c r="AL106" s="76"/>
      <c r="AM106" s="76"/>
      <c r="AN106" s="76"/>
      <c r="AO106" s="76"/>
      <c r="AP106" s="76"/>
      <c r="AQ106" s="76"/>
      <c r="AR106" s="76"/>
      <c r="AS106" s="76"/>
      <c r="AT106" s="76"/>
      <c r="AU106" s="76"/>
      <c r="AV106" s="76"/>
      <c r="AW106" s="76"/>
      <c r="AX106" s="76"/>
      <c r="AY106" s="76"/>
      <c r="AZ106" s="76"/>
      <c r="BA106" s="76"/>
      <c r="BB106" s="76"/>
      <c r="BC106" s="76"/>
      <c r="BD106" s="76"/>
      <c r="BE106" s="76"/>
      <c r="BF106" s="76"/>
      <c r="BG106" s="76"/>
      <c r="BH106" s="76"/>
    </row>
    <row r="107" spans="1:60" x14ac:dyDescent="0.25">
      <c r="A107" s="76"/>
      <c r="B107" s="76"/>
      <c r="C107" s="76"/>
      <c r="D107" s="76"/>
      <c r="E107" s="76"/>
      <c r="F107" s="76"/>
      <c r="G107" s="76"/>
      <c r="H107" s="76"/>
      <c r="I107" s="76"/>
      <c r="J107" s="76"/>
      <c r="K107" s="76"/>
      <c r="L107" s="76"/>
      <c r="M107" s="76"/>
      <c r="N107" s="76"/>
      <c r="O107" s="76"/>
      <c r="P107" s="76"/>
      <c r="Q107" s="76"/>
      <c r="R107" s="76"/>
      <c r="S107" s="76"/>
      <c r="T107" s="76"/>
      <c r="U107" s="76"/>
      <c r="V107" s="76"/>
      <c r="W107" s="76"/>
      <c r="X107" s="76"/>
      <c r="Y107" s="76"/>
      <c r="Z107" s="76"/>
      <c r="AA107" s="76"/>
      <c r="AB107" s="76"/>
      <c r="AC107" s="76"/>
      <c r="AD107" s="76"/>
      <c r="AE107" s="76"/>
      <c r="AF107" s="76"/>
      <c r="AG107" s="76"/>
      <c r="AH107" s="76"/>
      <c r="AI107" s="76"/>
      <c r="AJ107" s="76"/>
      <c r="AK107" s="76"/>
      <c r="AL107" s="76"/>
      <c r="AM107" s="76"/>
      <c r="AN107" s="76"/>
      <c r="AO107" s="76"/>
      <c r="AP107" s="76"/>
      <c r="AQ107" s="76"/>
      <c r="AR107" s="76"/>
      <c r="AS107" s="76"/>
      <c r="AT107" s="76"/>
      <c r="AU107" s="76"/>
      <c r="AV107" s="76"/>
      <c r="AW107" s="76"/>
      <c r="AX107" s="76"/>
      <c r="AY107" s="76"/>
      <c r="AZ107" s="76"/>
      <c r="BA107" s="76"/>
      <c r="BB107" s="76"/>
      <c r="BC107" s="76"/>
      <c r="BD107" s="76"/>
      <c r="BE107" s="76"/>
      <c r="BF107" s="76"/>
      <c r="BG107" s="76"/>
      <c r="BH107" s="76"/>
    </row>
    <row r="108" spans="1:60" x14ac:dyDescent="0.25">
      <c r="A108" s="76"/>
      <c r="B108" s="76"/>
      <c r="C108" s="76"/>
      <c r="D108" s="76"/>
      <c r="E108" s="76"/>
      <c r="F108" s="76"/>
      <c r="G108" s="76"/>
      <c r="H108" s="76"/>
      <c r="I108" s="76"/>
      <c r="J108" s="76"/>
      <c r="K108" s="76"/>
      <c r="L108" s="76"/>
      <c r="M108" s="76"/>
      <c r="N108" s="76"/>
      <c r="O108" s="76"/>
      <c r="P108" s="76"/>
      <c r="Q108" s="76"/>
      <c r="R108" s="76"/>
      <c r="S108" s="76"/>
      <c r="T108" s="76"/>
      <c r="U108" s="76"/>
      <c r="V108" s="76"/>
      <c r="W108" s="76"/>
      <c r="X108" s="76"/>
      <c r="Y108" s="76"/>
      <c r="Z108" s="76"/>
      <c r="AA108" s="76"/>
      <c r="AB108" s="76"/>
      <c r="AC108" s="76"/>
      <c r="AD108" s="76"/>
      <c r="AE108" s="76"/>
      <c r="AF108" s="76"/>
      <c r="AG108" s="76"/>
      <c r="AH108" s="76"/>
      <c r="AI108" s="76"/>
      <c r="AJ108" s="76"/>
      <c r="AK108" s="76"/>
      <c r="AL108" s="76"/>
      <c r="AM108" s="76"/>
      <c r="AN108" s="76"/>
      <c r="AO108" s="76"/>
      <c r="AP108" s="76"/>
      <c r="AQ108" s="76"/>
      <c r="AR108" s="76"/>
      <c r="AS108" s="76"/>
      <c r="AT108" s="76"/>
      <c r="AU108" s="76"/>
      <c r="AV108" s="76"/>
      <c r="AW108" s="76"/>
      <c r="AX108" s="76"/>
      <c r="AY108" s="76"/>
      <c r="AZ108" s="76"/>
      <c r="BA108" s="76"/>
      <c r="BB108" s="76"/>
      <c r="BC108" s="76"/>
      <c r="BD108" s="76"/>
      <c r="BE108" s="76"/>
      <c r="BF108" s="76"/>
      <c r="BG108" s="76"/>
      <c r="BH108" s="76"/>
    </row>
    <row r="109" spans="1:60" x14ac:dyDescent="0.25">
      <c r="A109" s="76"/>
      <c r="B109" s="76"/>
      <c r="C109" s="76"/>
      <c r="D109" s="76"/>
      <c r="E109" s="76"/>
      <c r="F109" s="76"/>
      <c r="G109" s="76"/>
      <c r="H109" s="76"/>
      <c r="I109" s="76"/>
      <c r="J109" s="76"/>
      <c r="K109" s="76"/>
      <c r="L109" s="76"/>
      <c r="M109" s="76"/>
      <c r="N109" s="76"/>
      <c r="O109" s="76"/>
      <c r="P109" s="76"/>
      <c r="Q109" s="76"/>
      <c r="R109" s="76"/>
      <c r="S109" s="76"/>
      <c r="T109" s="76"/>
      <c r="U109" s="76"/>
      <c r="V109" s="76"/>
      <c r="W109" s="76"/>
      <c r="X109" s="76"/>
      <c r="Y109" s="76"/>
      <c r="Z109" s="76"/>
      <c r="AA109" s="76"/>
      <c r="AB109" s="76"/>
      <c r="AC109" s="76"/>
      <c r="AD109" s="76"/>
      <c r="AE109" s="76"/>
      <c r="AF109" s="76"/>
      <c r="AG109" s="76"/>
      <c r="AH109" s="76"/>
      <c r="AI109" s="76"/>
      <c r="AJ109" s="76"/>
      <c r="AK109" s="76"/>
      <c r="AL109" s="76"/>
      <c r="AM109" s="76"/>
      <c r="AN109" s="76"/>
      <c r="AO109" s="76"/>
      <c r="AP109" s="76"/>
      <c r="AQ109" s="76"/>
      <c r="AR109" s="76"/>
      <c r="AS109" s="76"/>
      <c r="AT109" s="76"/>
      <c r="AU109" s="76"/>
      <c r="AV109" s="76"/>
      <c r="AW109" s="76"/>
      <c r="AX109" s="76"/>
      <c r="AY109" s="76"/>
      <c r="AZ109" s="76"/>
      <c r="BA109" s="76"/>
      <c r="BB109" s="76"/>
      <c r="BC109" s="76"/>
      <c r="BD109" s="76"/>
      <c r="BE109" s="76"/>
      <c r="BF109" s="76"/>
      <c r="BG109" s="76"/>
      <c r="BH109" s="76"/>
    </row>
    <row r="110" spans="1:60" x14ac:dyDescent="0.25">
      <c r="A110" s="76"/>
      <c r="B110" s="76"/>
      <c r="C110" s="76"/>
      <c r="D110" s="76"/>
      <c r="E110" s="76"/>
      <c r="F110" s="76"/>
      <c r="G110" s="76"/>
      <c r="H110" s="76"/>
      <c r="I110" s="76"/>
      <c r="J110" s="76"/>
      <c r="K110" s="76"/>
      <c r="L110" s="76"/>
      <c r="M110" s="76"/>
      <c r="N110" s="76"/>
      <c r="O110" s="76"/>
      <c r="P110" s="76"/>
      <c r="Q110" s="76"/>
      <c r="R110" s="76"/>
      <c r="S110" s="76"/>
      <c r="T110" s="76"/>
      <c r="U110" s="76"/>
      <c r="V110" s="76"/>
      <c r="W110" s="76"/>
      <c r="X110" s="76"/>
      <c r="Y110" s="76"/>
      <c r="Z110" s="76"/>
      <c r="AA110" s="76"/>
      <c r="AB110" s="76"/>
      <c r="AC110" s="76"/>
      <c r="AD110" s="76"/>
      <c r="AE110" s="76"/>
      <c r="AF110" s="76"/>
      <c r="AG110" s="76"/>
      <c r="AH110" s="76"/>
      <c r="AI110" s="76"/>
      <c r="AJ110" s="76"/>
      <c r="AK110" s="76"/>
      <c r="AL110" s="76"/>
      <c r="AM110" s="76"/>
      <c r="AN110" s="76"/>
      <c r="AO110" s="76"/>
      <c r="AP110" s="76"/>
      <c r="AQ110" s="76"/>
      <c r="AR110" s="76"/>
      <c r="AS110" s="76"/>
      <c r="AT110" s="76"/>
      <c r="AU110" s="76"/>
      <c r="AV110" s="76"/>
      <c r="AW110" s="76"/>
      <c r="AX110" s="76"/>
      <c r="AY110" s="76"/>
      <c r="AZ110" s="76"/>
      <c r="BA110" s="76"/>
      <c r="BB110" s="76"/>
      <c r="BC110" s="76"/>
      <c r="BD110" s="76"/>
      <c r="BE110" s="76"/>
      <c r="BF110" s="76"/>
      <c r="BG110" s="76"/>
      <c r="BH110" s="76"/>
    </row>
    <row r="111" spans="1:60" x14ac:dyDescent="0.25">
      <c r="A111" s="76"/>
      <c r="B111" s="76"/>
      <c r="C111" s="76"/>
      <c r="D111" s="76"/>
      <c r="E111" s="76"/>
      <c r="F111" s="76"/>
      <c r="G111" s="76"/>
      <c r="H111" s="76"/>
      <c r="I111" s="76"/>
      <c r="J111" s="76"/>
      <c r="K111" s="76"/>
      <c r="L111" s="76"/>
      <c r="M111" s="76"/>
      <c r="N111" s="76"/>
      <c r="O111" s="76"/>
      <c r="P111" s="76"/>
      <c r="Q111" s="76"/>
      <c r="R111" s="76"/>
      <c r="S111" s="76"/>
      <c r="T111" s="76"/>
      <c r="U111" s="76"/>
      <c r="V111" s="76"/>
      <c r="W111" s="76"/>
      <c r="X111" s="76"/>
      <c r="Y111" s="76"/>
      <c r="Z111" s="76"/>
      <c r="AA111" s="76"/>
      <c r="AB111" s="76"/>
      <c r="AC111" s="76"/>
      <c r="AD111" s="76"/>
      <c r="AE111" s="76"/>
      <c r="AF111" s="76"/>
      <c r="AG111" s="76"/>
      <c r="AH111" s="76"/>
      <c r="AI111" s="76"/>
      <c r="AJ111" s="76"/>
      <c r="AK111" s="76"/>
      <c r="AL111" s="76"/>
      <c r="AM111" s="76"/>
      <c r="AN111" s="76"/>
      <c r="AO111" s="76"/>
      <c r="AP111" s="76"/>
      <c r="AQ111" s="76"/>
      <c r="AR111" s="76"/>
      <c r="AS111" s="76"/>
      <c r="AT111" s="76"/>
      <c r="AU111" s="76"/>
      <c r="AV111" s="76"/>
      <c r="AW111" s="76"/>
      <c r="AX111" s="76"/>
      <c r="AY111" s="76"/>
      <c r="AZ111" s="76"/>
      <c r="BA111" s="76"/>
      <c r="BB111" s="76"/>
      <c r="BC111" s="76"/>
      <c r="BD111" s="76"/>
      <c r="BE111" s="76"/>
      <c r="BF111" s="76"/>
      <c r="BG111" s="76"/>
      <c r="BH111" s="76"/>
    </row>
    <row r="112" spans="1:60" x14ac:dyDescent="0.25">
      <c r="A112" s="76"/>
      <c r="B112" s="76"/>
      <c r="C112" s="76"/>
      <c r="D112" s="76"/>
      <c r="E112" s="76"/>
      <c r="F112" s="76"/>
      <c r="G112" s="76"/>
      <c r="H112" s="76"/>
      <c r="I112" s="76"/>
      <c r="J112" s="76"/>
      <c r="K112" s="76"/>
      <c r="L112" s="76"/>
      <c r="M112" s="76"/>
      <c r="N112" s="76"/>
      <c r="O112" s="76"/>
      <c r="P112" s="76"/>
      <c r="Q112" s="76"/>
      <c r="R112" s="76"/>
      <c r="S112" s="76"/>
      <c r="T112" s="76"/>
      <c r="U112" s="76"/>
      <c r="V112" s="76"/>
      <c r="W112" s="76"/>
      <c r="X112" s="76"/>
      <c r="Y112" s="76"/>
      <c r="Z112" s="76"/>
      <c r="AA112" s="76"/>
      <c r="AB112" s="76"/>
      <c r="AC112" s="76"/>
      <c r="AD112" s="76"/>
      <c r="AE112" s="76"/>
      <c r="AF112" s="76"/>
      <c r="AG112" s="76"/>
      <c r="AH112" s="76"/>
      <c r="AI112" s="76"/>
      <c r="AJ112" s="76"/>
      <c r="AK112" s="76"/>
      <c r="AL112" s="76"/>
      <c r="AM112" s="76"/>
      <c r="AN112" s="76"/>
      <c r="AO112" s="76"/>
      <c r="AP112" s="76"/>
      <c r="AQ112" s="76"/>
      <c r="AR112" s="76"/>
      <c r="AS112" s="76"/>
      <c r="AT112" s="76"/>
      <c r="AU112" s="76"/>
      <c r="AV112" s="76"/>
      <c r="AW112" s="76"/>
      <c r="AX112" s="76"/>
      <c r="AY112" s="76"/>
      <c r="AZ112" s="76"/>
      <c r="BA112" s="76"/>
      <c r="BB112" s="76"/>
      <c r="BC112" s="76"/>
      <c r="BD112" s="76"/>
      <c r="BE112" s="76"/>
      <c r="BF112" s="76"/>
      <c r="BG112" s="76"/>
      <c r="BH112" s="76"/>
    </row>
    <row r="113" spans="1:60" x14ac:dyDescent="0.25">
      <c r="A113" s="76"/>
      <c r="B113" s="76"/>
      <c r="C113" s="76"/>
      <c r="D113" s="76"/>
      <c r="E113" s="76"/>
      <c r="F113" s="76"/>
      <c r="G113" s="76"/>
      <c r="H113" s="76"/>
      <c r="I113" s="76"/>
      <c r="J113" s="76"/>
      <c r="K113" s="76"/>
      <c r="L113" s="76"/>
      <c r="M113" s="76"/>
      <c r="N113" s="76"/>
      <c r="O113" s="76"/>
      <c r="P113" s="76"/>
      <c r="Q113" s="76"/>
      <c r="R113" s="76"/>
      <c r="S113" s="76"/>
      <c r="T113" s="76"/>
      <c r="U113" s="76"/>
      <c r="V113" s="76"/>
      <c r="W113" s="76"/>
      <c r="X113" s="76"/>
      <c r="Y113" s="76"/>
      <c r="Z113" s="76"/>
      <c r="AA113" s="76"/>
      <c r="AB113" s="76"/>
      <c r="AC113" s="76"/>
      <c r="AD113" s="76"/>
      <c r="AE113" s="76"/>
      <c r="AF113" s="76"/>
      <c r="AG113" s="76"/>
      <c r="AH113" s="76"/>
      <c r="AI113" s="76"/>
      <c r="AJ113" s="76"/>
      <c r="AK113" s="76"/>
      <c r="AL113" s="76"/>
      <c r="AM113" s="76"/>
      <c r="AN113" s="76"/>
      <c r="AO113" s="76"/>
      <c r="AP113" s="76"/>
      <c r="AQ113" s="76"/>
      <c r="AR113" s="76"/>
      <c r="AS113" s="76"/>
      <c r="AT113" s="76"/>
      <c r="AU113" s="76"/>
      <c r="AV113" s="76"/>
      <c r="AW113" s="76"/>
      <c r="AX113" s="76"/>
      <c r="AY113" s="76"/>
      <c r="AZ113" s="76"/>
      <c r="BA113" s="76"/>
      <c r="BB113" s="76"/>
      <c r="BC113" s="76"/>
      <c r="BD113" s="76"/>
      <c r="BE113" s="76"/>
      <c r="BF113" s="76"/>
      <c r="BG113" s="76"/>
      <c r="BH113" s="76"/>
    </row>
    <row r="114" spans="1:60" x14ac:dyDescent="0.25">
      <c r="A114" s="76"/>
      <c r="B114" s="76"/>
      <c r="C114" s="76"/>
      <c r="D114" s="76"/>
      <c r="E114" s="76"/>
      <c r="F114" s="76"/>
      <c r="G114" s="76"/>
      <c r="H114" s="76"/>
      <c r="I114" s="76"/>
      <c r="J114" s="76"/>
      <c r="K114" s="76"/>
      <c r="L114" s="76"/>
      <c r="M114" s="76"/>
      <c r="N114" s="76"/>
      <c r="O114" s="76"/>
      <c r="P114" s="76"/>
      <c r="Q114" s="76"/>
      <c r="R114" s="76"/>
      <c r="S114" s="76"/>
      <c r="T114" s="76"/>
      <c r="U114" s="76"/>
      <c r="V114" s="76"/>
      <c r="W114" s="76"/>
      <c r="X114" s="76"/>
      <c r="Y114" s="76"/>
      <c r="Z114" s="76"/>
      <c r="AA114" s="76"/>
      <c r="AB114" s="76"/>
      <c r="AC114" s="76"/>
      <c r="AD114" s="76"/>
      <c r="AE114" s="76"/>
      <c r="AF114" s="76"/>
      <c r="AG114" s="76"/>
      <c r="AH114" s="76"/>
      <c r="AI114" s="76"/>
      <c r="AJ114" s="76"/>
      <c r="AK114" s="76"/>
      <c r="AL114" s="76"/>
      <c r="AM114" s="76"/>
      <c r="AN114" s="76"/>
      <c r="AO114" s="76"/>
      <c r="AP114" s="76"/>
      <c r="AQ114" s="76"/>
      <c r="AR114" s="76"/>
      <c r="AS114" s="76"/>
      <c r="AT114" s="76"/>
      <c r="AU114" s="76"/>
      <c r="AV114" s="76"/>
      <c r="AW114" s="76"/>
      <c r="AX114" s="76"/>
      <c r="AY114" s="76"/>
      <c r="AZ114" s="76"/>
      <c r="BA114" s="76"/>
      <c r="BB114" s="76"/>
      <c r="BC114" s="76"/>
      <c r="BD114" s="76"/>
      <c r="BE114" s="76"/>
      <c r="BF114" s="76"/>
      <c r="BG114" s="76"/>
      <c r="BH114" s="76"/>
    </row>
    <row r="115" spans="1:60" x14ac:dyDescent="0.25">
      <c r="A115" s="76"/>
      <c r="B115" s="76"/>
      <c r="C115" s="76"/>
      <c r="D115" s="76"/>
      <c r="E115" s="76"/>
      <c r="F115" s="76"/>
      <c r="G115" s="76"/>
      <c r="H115" s="76"/>
      <c r="I115" s="76"/>
      <c r="J115" s="76"/>
      <c r="K115" s="76"/>
      <c r="L115" s="76"/>
      <c r="M115" s="76"/>
      <c r="N115" s="76"/>
      <c r="O115" s="76"/>
      <c r="P115" s="76"/>
      <c r="Q115" s="76"/>
      <c r="R115" s="76"/>
      <c r="S115" s="76"/>
      <c r="T115" s="76"/>
      <c r="U115" s="76"/>
      <c r="V115" s="76"/>
      <c r="W115" s="76"/>
      <c r="X115" s="76"/>
      <c r="Y115" s="76"/>
      <c r="Z115" s="76"/>
      <c r="AA115" s="76"/>
      <c r="AB115" s="76"/>
      <c r="AC115" s="76"/>
      <c r="AD115" s="76"/>
      <c r="AE115" s="76"/>
      <c r="AF115" s="76"/>
      <c r="AG115" s="76"/>
      <c r="AH115" s="76"/>
      <c r="AI115" s="76"/>
      <c r="AJ115" s="76"/>
      <c r="AK115" s="76"/>
      <c r="AL115" s="76"/>
      <c r="AM115" s="76"/>
      <c r="AN115" s="76"/>
      <c r="AO115" s="76"/>
      <c r="AP115" s="76"/>
      <c r="AQ115" s="76"/>
      <c r="AR115" s="76"/>
      <c r="AS115" s="76"/>
      <c r="AT115" s="76"/>
      <c r="AU115" s="76"/>
      <c r="AV115" s="76"/>
      <c r="AW115" s="76"/>
      <c r="AX115" s="76"/>
      <c r="AY115" s="76"/>
      <c r="AZ115" s="76"/>
      <c r="BA115" s="76"/>
      <c r="BB115" s="76"/>
      <c r="BC115" s="76"/>
      <c r="BD115" s="76"/>
      <c r="BE115" s="76"/>
      <c r="BF115" s="76"/>
      <c r="BG115" s="76"/>
      <c r="BH115" s="76"/>
    </row>
    <row r="116" spans="1:60" x14ac:dyDescent="0.25">
      <c r="A116" s="76"/>
      <c r="B116" s="76"/>
      <c r="C116" s="76"/>
      <c r="D116" s="76"/>
      <c r="E116" s="76"/>
      <c r="F116" s="76"/>
      <c r="G116" s="76"/>
      <c r="H116" s="76"/>
      <c r="I116" s="76"/>
      <c r="J116" s="76"/>
      <c r="K116" s="76"/>
      <c r="L116" s="76"/>
      <c r="M116" s="76"/>
      <c r="N116" s="76"/>
      <c r="O116" s="76"/>
      <c r="P116" s="76"/>
      <c r="Q116" s="76"/>
      <c r="R116" s="76"/>
      <c r="S116" s="76"/>
      <c r="T116" s="76"/>
      <c r="U116" s="76"/>
      <c r="V116" s="76"/>
      <c r="W116" s="76"/>
      <c r="X116" s="76"/>
      <c r="Y116" s="76"/>
      <c r="Z116" s="76"/>
      <c r="AA116" s="76"/>
      <c r="AB116" s="76"/>
      <c r="AC116" s="76"/>
      <c r="AD116" s="76"/>
      <c r="AE116" s="76"/>
      <c r="AF116" s="76"/>
      <c r="AG116" s="76"/>
      <c r="AH116" s="76"/>
      <c r="AI116" s="76"/>
      <c r="AJ116" s="76"/>
      <c r="AK116" s="76"/>
      <c r="AL116" s="76"/>
      <c r="AM116" s="76"/>
      <c r="AN116" s="76"/>
      <c r="AO116" s="76"/>
      <c r="AP116" s="76"/>
      <c r="AQ116" s="76"/>
      <c r="AR116" s="76"/>
      <c r="AS116" s="76"/>
      <c r="AT116" s="76"/>
      <c r="AU116" s="76"/>
      <c r="AV116" s="76"/>
      <c r="AW116" s="76"/>
      <c r="AX116" s="76"/>
      <c r="AY116" s="76"/>
      <c r="AZ116" s="76"/>
      <c r="BA116" s="76"/>
      <c r="BB116" s="76"/>
      <c r="BC116" s="76"/>
      <c r="BD116" s="76"/>
      <c r="BE116" s="76"/>
      <c r="BF116" s="76"/>
      <c r="BG116" s="76"/>
      <c r="BH116" s="76"/>
    </row>
    <row r="117" spans="1:60" x14ac:dyDescent="0.25">
      <c r="A117" s="76"/>
      <c r="B117" s="76"/>
      <c r="C117" s="76"/>
      <c r="D117" s="76"/>
      <c r="E117" s="76"/>
      <c r="F117" s="76"/>
      <c r="G117" s="76"/>
      <c r="H117" s="76"/>
      <c r="I117" s="76"/>
      <c r="J117" s="76"/>
      <c r="K117" s="76"/>
      <c r="L117" s="76"/>
      <c r="M117" s="76"/>
      <c r="N117" s="76"/>
      <c r="O117" s="76"/>
      <c r="P117" s="76"/>
      <c r="Q117" s="76"/>
      <c r="R117" s="76"/>
      <c r="S117" s="76"/>
      <c r="T117" s="76"/>
      <c r="U117" s="76"/>
      <c r="V117" s="76"/>
      <c r="W117" s="76"/>
      <c r="X117" s="76"/>
      <c r="Y117" s="76"/>
      <c r="Z117" s="76"/>
      <c r="AA117" s="76"/>
      <c r="AB117" s="76"/>
      <c r="AC117" s="76"/>
      <c r="AD117" s="76"/>
      <c r="AE117" s="76"/>
      <c r="AF117" s="76"/>
      <c r="AG117" s="76"/>
      <c r="AH117" s="76"/>
      <c r="AI117" s="76"/>
      <c r="AJ117" s="76"/>
      <c r="AK117" s="76"/>
      <c r="AL117" s="76"/>
      <c r="AM117" s="76"/>
      <c r="AN117" s="76"/>
      <c r="AO117" s="76"/>
      <c r="AP117" s="76"/>
      <c r="AQ117" s="76"/>
      <c r="AR117" s="76"/>
      <c r="AS117" s="76"/>
      <c r="AT117" s="76"/>
      <c r="AU117" s="76"/>
      <c r="AV117" s="76"/>
      <c r="AW117" s="76"/>
      <c r="AX117" s="76"/>
      <c r="AY117" s="76"/>
      <c r="AZ117" s="76"/>
      <c r="BA117" s="76"/>
      <c r="BB117" s="76"/>
      <c r="BC117" s="76"/>
      <c r="BD117" s="76"/>
      <c r="BE117" s="76"/>
      <c r="BF117" s="76"/>
      <c r="BG117" s="76"/>
      <c r="BH117" s="76"/>
    </row>
    <row r="118" spans="1:60" x14ac:dyDescent="0.25">
      <c r="A118" s="76"/>
      <c r="B118" s="76"/>
      <c r="C118" s="76"/>
      <c r="D118" s="76"/>
      <c r="E118" s="76"/>
      <c r="F118" s="76"/>
      <c r="G118" s="76"/>
      <c r="H118" s="76"/>
      <c r="I118" s="76"/>
      <c r="J118" s="76"/>
      <c r="K118" s="76"/>
      <c r="L118" s="76"/>
      <c r="M118" s="76"/>
      <c r="N118" s="76"/>
      <c r="O118" s="76"/>
      <c r="P118" s="76"/>
      <c r="Q118" s="76"/>
      <c r="R118" s="76"/>
      <c r="S118" s="76"/>
      <c r="T118" s="76"/>
      <c r="U118" s="76"/>
      <c r="V118" s="76"/>
      <c r="W118" s="76"/>
      <c r="X118" s="76"/>
      <c r="Y118" s="76"/>
      <c r="Z118" s="76"/>
      <c r="AA118" s="76"/>
      <c r="AB118" s="76"/>
      <c r="AC118" s="76"/>
      <c r="AD118" s="76"/>
      <c r="AE118" s="76"/>
      <c r="AF118" s="76"/>
      <c r="AG118" s="76"/>
      <c r="AH118" s="76"/>
      <c r="AI118" s="76"/>
      <c r="AJ118" s="76"/>
      <c r="AK118" s="76"/>
      <c r="AL118" s="76"/>
      <c r="AM118" s="76"/>
      <c r="AN118" s="76"/>
      <c r="AO118" s="76"/>
      <c r="AP118" s="76"/>
      <c r="AQ118" s="76"/>
      <c r="AR118" s="76"/>
      <c r="AS118" s="76"/>
      <c r="AT118" s="76"/>
      <c r="AU118" s="76"/>
      <c r="AV118" s="76"/>
      <c r="AW118" s="76"/>
      <c r="AX118" s="76"/>
      <c r="AY118" s="76"/>
      <c r="AZ118" s="76"/>
      <c r="BA118" s="76"/>
      <c r="BB118" s="76"/>
      <c r="BC118" s="76"/>
      <c r="BD118" s="76"/>
      <c r="BE118" s="76"/>
      <c r="BF118" s="76"/>
      <c r="BG118" s="76"/>
      <c r="BH118" s="76"/>
    </row>
    <row r="119" spans="1:60" x14ac:dyDescent="0.25">
      <c r="A119" s="76"/>
      <c r="B119" s="76"/>
      <c r="C119" s="76"/>
      <c r="D119" s="76"/>
      <c r="E119" s="76"/>
      <c r="F119" s="76"/>
      <c r="G119" s="76"/>
      <c r="H119" s="76"/>
      <c r="I119" s="76"/>
      <c r="J119" s="76"/>
      <c r="K119" s="76"/>
      <c r="L119" s="76"/>
      <c r="M119" s="76"/>
      <c r="N119" s="76"/>
      <c r="O119" s="76"/>
      <c r="P119" s="76"/>
      <c r="Q119" s="76"/>
      <c r="R119" s="76"/>
      <c r="S119" s="76"/>
      <c r="T119" s="76"/>
      <c r="U119" s="76"/>
      <c r="V119" s="76"/>
      <c r="W119" s="76"/>
      <c r="X119" s="76"/>
      <c r="Y119" s="76"/>
      <c r="Z119" s="76"/>
      <c r="AA119" s="76"/>
      <c r="AB119" s="76"/>
      <c r="AC119" s="76"/>
      <c r="AD119" s="76"/>
      <c r="AE119" s="76"/>
      <c r="AF119" s="76"/>
      <c r="AG119" s="76"/>
      <c r="AH119" s="76"/>
      <c r="AI119" s="76"/>
      <c r="AJ119" s="76"/>
      <c r="AK119" s="76"/>
      <c r="AL119" s="76"/>
      <c r="AM119" s="76"/>
      <c r="AN119" s="76"/>
      <c r="AO119" s="76"/>
      <c r="AP119" s="76"/>
      <c r="AQ119" s="76"/>
      <c r="AR119" s="76"/>
      <c r="AS119" s="76"/>
      <c r="AT119" s="76"/>
      <c r="AU119" s="76"/>
      <c r="AV119" s="76"/>
      <c r="AW119" s="76"/>
      <c r="AX119" s="76"/>
      <c r="AY119" s="76"/>
      <c r="AZ119" s="76"/>
      <c r="BA119" s="76"/>
      <c r="BB119" s="76"/>
      <c r="BC119" s="76"/>
      <c r="BD119" s="76"/>
      <c r="BE119" s="76"/>
      <c r="BF119" s="76"/>
      <c r="BG119" s="76"/>
      <c r="BH119" s="76"/>
    </row>
    <row r="120" spans="1:60" x14ac:dyDescent="0.25">
      <c r="A120" s="76"/>
      <c r="B120" s="76"/>
      <c r="C120" s="76"/>
      <c r="D120" s="76"/>
      <c r="E120" s="76"/>
      <c r="F120" s="76"/>
      <c r="G120" s="76"/>
      <c r="H120" s="76"/>
      <c r="I120" s="76"/>
      <c r="J120" s="76"/>
      <c r="K120" s="76"/>
      <c r="L120" s="76"/>
      <c r="M120" s="76"/>
      <c r="N120" s="76"/>
      <c r="O120" s="76"/>
      <c r="P120" s="76"/>
      <c r="Q120" s="76"/>
      <c r="R120" s="76"/>
      <c r="S120" s="76"/>
      <c r="T120" s="76"/>
      <c r="U120" s="76"/>
      <c r="V120" s="76"/>
      <c r="W120" s="76"/>
      <c r="X120" s="76"/>
      <c r="Y120" s="76"/>
      <c r="Z120" s="76"/>
      <c r="AA120" s="76"/>
      <c r="AB120" s="76"/>
      <c r="AC120" s="76"/>
      <c r="AD120" s="76"/>
      <c r="AE120" s="76"/>
      <c r="AF120" s="76"/>
      <c r="AG120" s="76"/>
      <c r="AH120" s="76"/>
      <c r="AI120" s="76"/>
      <c r="AJ120" s="76"/>
      <c r="AK120" s="76"/>
      <c r="AL120" s="76"/>
      <c r="AM120" s="76"/>
      <c r="AN120" s="76"/>
      <c r="AO120" s="76"/>
      <c r="AP120" s="76"/>
      <c r="AQ120" s="76"/>
      <c r="AR120" s="76"/>
      <c r="AS120" s="76"/>
      <c r="AT120" s="76"/>
      <c r="AU120" s="76"/>
      <c r="AV120" s="76"/>
      <c r="AW120" s="76"/>
      <c r="AX120" s="76"/>
      <c r="AY120" s="76"/>
      <c r="AZ120" s="76"/>
      <c r="BA120" s="76"/>
      <c r="BB120" s="76"/>
      <c r="BC120" s="76"/>
      <c r="BD120" s="76"/>
      <c r="BE120" s="76"/>
      <c r="BF120" s="76"/>
      <c r="BG120" s="76"/>
      <c r="BH120" s="76"/>
    </row>
    <row r="121" spans="1:60" x14ac:dyDescent="0.25">
      <c r="A121" s="76"/>
      <c r="B121" s="76"/>
      <c r="C121" s="76"/>
      <c r="D121" s="76"/>
      <c r="E121" s="76"/>
      <c r="F121" s="76"/>
      <c r="G121" s="76"/>
      <c r="H121" s="76"/>
      <c r="I121" s="76"/>
      <c r="J121" s="76"/>
      <c r="K121" s="76"/>
      <c r="L121" s="76"/>
      <c r="M121" s="76"/>
      <c r="N121" s="76"/>
      <c r="O121" s="76"/>
      <c r="P121" s="76"/>
      <c r="Q121" s="76"/>
      <c r="R121" s="76"/>
      <c r="S121" s="76"/>
      <c r="T121" s="76"/>
      <c r="U121" s="76"/>
      <c r="V121" s="76"/>
      <c r="W121" s="76"/>
      <c r="X121" s="76"/>
      <c r="Y121" s="76"/>
      <c r="Z121" s="76"/>
      <c r="AA121" s="76"/>
      <c r="AB121" s="76"/>
      <c r="AC121" s="76"/>
      <c r="AD121" s="76"/>
      <c r="AE121" s="76"/>
      <c r="AF121" s="76"/>
      <c r="AG121" s="76"/>
      <c r="AH121" s="76"/>
      <c r="AI121" s="76"/>
      <c r="AJ121" s="76"/>
      <c r="AK121" s="76"/>
      <c r="AL121" s="76"/>
      <c r="AM121" s="76"/>
      <c r="AN121" s="76"/>
      <c r="AO121" s="76"/>
      <c r="AP121" s="76"/>
      <c r="AQ121" s="76"/>
      <c r="AR121" s="76"/>
      <c r="AS121" s="76"/>
      <c r="AT121" s="76"/>
      <c r="AU121" s="76"/>
      <c r="AV121" s="76"/>
      <c r="AW121" s="76"/>
      <c r="AX121" s="76"/>
      <c r="AY121" s="76"/>
      <c r="AZ121" s="76"/>
      <c r="BA121" s="76"/>
      <c r="BB121" s="76"/>
      <c r="BC121" s="76"/>
      <c r="BD121" s="76"/>
      <c r="BE121" s="76"/>
      <c r="BF121" s="76"/>
      <c r="BG121" s="76"/>
      <c r="BH121" s="76"/>
    </row>
    <row r="122" spans="1:60" x14ac:dyDescent="0.25">
      <c r="A122" s="76"/>
      <c r="B122" s="76"/>
      <c r="C122" s="76"/>
      <c r="D122" s="76"/>
      <c r="E122" s="76"/>
      <c r="F122" s="76"/>
      <c r="G122" s="76"/>
      <c r="H122" s="76"/>
      <c r="I122" s="76"/>
      <c r="J122" s="76"/>
      <c r="K122" s="76"/>
      <c r="L122" s="76"/>
      <c r="M122" s="76"/>
      <c r="N122" s="76"/>
      <c r="O122" s="76"/>
      <c r="P122" s="76"/>
      <c r="Q122" s="76"/>
      <c r="R122" s="76"/>
      <c r="S122" s="76"/>
      <c r="T122" s="76"/>
      <c r="U122" s="76"/>
      <c r="V122" s="76"/>
      <c r="W122" s="76"/>
      <c r="X122" s="76"/>
      <c r="Y122" s="76"/>
      <c r="Z122" s="76"/>
      <c r="AA122" s="76"/>
      <c r="AB122" s="76"/>
      <c r="AC122" s="76"/>
      <c r="AD122" s="76"/>
      <c r="AE122" s="76"/>
      <c r="AF122" s="76"/>
      <c r="AG122" s="76"/>
      <c r="AH122" s="76"/>
      <c r="AI122" s="76"/>
      <c r="AJ122" s="76"/>
      <c r="AK122" s="76"/>
      <c r="AL122" s="76"/>
      <c r="AM122" s="76"/>
      <c r="AN122" s="76"/>
      <c r="AO122" s="76"/>
      <c r="AP122" s="76"/>
      <c r="AQ122" s="76"/>
      <c r="AR122" s="76"/>
      <c r="AS122" s="76"/>
      <c r="AT122" s="76"/>
      <c r="AU122" s="76"/>
      <c r="AV122" s="76"/>
      <c r="AW122" s="76"/>
      <c r="AX122" s="76"/>
      <c r="AY122" s="76"/>
      <c r="AZ122" s="76"/>
      <c r="BA122" s="76"/>
      <c r="BB122" s="76"/>
      <c r="BC122" s="76"/>
      <c r="BD122" s="76"/>
      <c r="BE122" s="76"/>
      <c r="BF122" s="76"/>
      <c r="BG122" s="76"/>
      <c r="BH122" s="76"/>
    </row>
    <row r="123" spans="1:60" x14ac:dyDescent="0.25">
      <c r="A123" s="76"/>
      <c r="B123" s="76"/>
      <c r="C123" s="76"/>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76"/>
      <c r="AB123" s="76"/>
      <c r="AC123" s="76"/>
      <c r="AD123" s="76"/>
      <c r="AE123" s="76"/>
      <c r="AF123" s="76"/>
      <c r="AG123" s="76"/>
      <c r="AH123" s="76"/>
      <c r="AI123" s="76"/>
      <c r="AJ123" s="76"/>
      <c r="AK123" s="76"/>
      <c r="AL123" s="76"/>
      <c r="AM123" s="76"/>
      <c r="AN123" s="76"/>
      <c r="AO123" s="76"/>
      <c r="AP123" s="76"/>
      <c r="AQ123" s="76"/>
      <c r="AR123" s="76"/>
      <c r="AS123" s="76"/>
      <c r="AT123" s="76"/>
      <c r="AU123" s="76"/>
      <c r="AV123" s="76"/>
      <c r="AW123" s="76"/>
      <c r="AX123" s="76"/>
      <c r="AY123" s="76"/>
      <c r="AZ123" s="76"/>
      <c r="BA123" s="76"/>
      <c r="BB123" s="76"/>
      <c r="BC123" s="76"/>
      <c r="BD123" s="76"/>
      <c r="BE123" s="76"/>
      <c r="BF123" s="76"/>
      <c r="BG123" s="76"/>
      <c r="BH123" s="76"/>
    </row>
    <row r="124" spans="1:60" x14ac:dyDescent="0.25">
      <c r="A124" s="76"/>
      <c r="B124" s="76"/>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c r="AP124" s="76"/>
      <c r="AQ124" s="76"/>
      <c r="AR124" s="76"/>
      <c r="AS124" s="76"/>
      <c r="AT124" s="76"/>
      <c r="AU124" s="76"/>
      <c r="AV124" s="76"/>
      <c r="AW124" s="76"/>
      <c r="AX124" s="76"/>
      <c r="AY124" s="76"/>
      <c r="AZ124" s="76"/>
      <c r="BA124" s="76"/>
      <c r="BB124" s="76"/>
      <c r="BC124" s="76"/>
      <c r="BD124" s="76"/>
      <c r="BE124" s="76"/>
      <c r="BF124" s="76"/>
      <c r="BG124" s="76"/>
      <c r="BH124" s="76"/>
    </row>
    <row r="125" spans="1:60" x14ac:dyDescent="0.25">
      <c r="A125" s="76"/>
      <c r="B125" s="76"/>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c r="AP125" s="76"/>
      <c r="AQ125" s="76"/>
      <c r="AR125" s="76"/>
      <c r="AS125" s="76"/>
      <c r="AT125" s="76"/>
      <c r="AU125" s="76"/>
      <c r="AV125" s="76"/>
      <c r="AW125" s="76"/>
      <c r="AX125" s="76"/>
      <c r="AY125" s="76"/>
      <c r="AZ125" s="76"/>
      <c r="BA125" s="76"/>
      <c r="BB125" s="76"/>
      <c r="BC125" s="76"/>
      <c r="BD125" s="76"/>
      <c r="BE125" s="76"/>
      <c r="BF125" s="76"/>
      <c r="BG125" s="76"/>
      <c r="BH125" s="76"/>
    </row>
    <row r="126" spans="1:60" x14ac:dyDescent="0.25">
      <c r="A126" s="76"/>
      <c r="B126" s="76"/>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c r="AP126" s="76"/>
      <c r="AQ126" s="76"/>
      <c r="AR126" s="76"/>
      <c r="AS126" s="76"/>
      <c r="AT126" s="76"/>
      <c r="AU126" s="76"/>
      <c r="AV126" s="76"/>
      <c r="AW126" s="76"/>
      <c r="AX126" s="76"/>
      <c r="AY126" s="76"/>
      <c r="AZ126" s="76"/>
      <c r="BA126" s="76"/>
      <c r="BB126" s="76"/>
      <c r="BC126" s="76"/>
      <c r="BD126" s="76"/>
      <c r="BE126" s="76"/>
      <c r="BF126" s="76"/>
      <c r="BG126" s="76"/>
      <c r="BH126" s="76"/>
    </row>
    <row r="127" spans="1:60" x14ac:dyDescent="0.25">
      <c r="A127" s="76"/>
      <c r="B127" s="76"/>
      <c r="C127" s="76"/>
      <c r="D127" s="76"/>
      <c r="E127" s="76"/>
      <c r="F127" s="76"/>
      <c r="G127" s="76"/>
      <c r="H127" s="76"/>
      <c r="I127" s="76"/>
      <c r="J127" s="76"/>
      <c r="K127" s="76"/>
      <c r="L127" s="76"/>
      <c r="M127" s="76"/>
      <c r="N127" s="76"/>
      <c r="O127" s="76"/>
      <c r="P127" s="76"/>
      <c r="Q127" s="76"/>
      <c r="R127" s="76"/>
      <c r="S127" s="76"/>
      <c r="T127" s="76"/>
      <c r="U127" s="76"/>
      <c r="V127" s="76"/>
      <c r="W127" s="76"/>
      <c r="X127" s="76"/>
      <c r="Y127" s="76"/>
      <c r="Z127" s="76"/>
      <c r="AA127" s="76"/>
      <c r="AB127" s="76"/>
      <c r="AC127" s="76"/>
      <c r="AD127" s="76"/>
      <c r="AE127" s="76"/>
      <c r="AF127" s="76"/>
      <c r="AG127" s="76"/>
      <c r="AH127" s="76"/>
      <c r="AI127" s="76"/>
      <c r="AJ127" s="76"/>
      <c r="AK127" s="76"/>
      <c r="AL127" s="76"/>
      <c r="AM127" s="76"/>
      <c r="AN127" s="76"/>
      <c r="AO127" s="76"/>
      <c r="AP127" s="76"/>
      <c r="AQ127" s="76"/>
      <c r="AR127" s="76"/>
      <c r="AS127" s="76"/>
      <c r="AT127" s="76"/>
      <c r="AU127" s="76"/>
      <c r="AV127" s="76"/>
      <c r="AW127" s="76"/>
      <c r="AX127" s="76"/>
      <c r="AY127" s="76"/>
      <c r="AZ127" s="76"/>
      <c r="BA127" s="76"/>
      <c r="BB127" s="76"/>
      <c r="BC127" s="76"/>
      <c r="BD127" s="76"/>
      <c r="BE127" s="76"/>
      <c r="BF127" s="76"/>
      <c r="BG127" s="76"/>
      <c r="BH127" s="76"/>
    </row>
    <row r="128" spans="1:60" x14ac:dyDescent="0.25">
      <c r="A128" s="76"/>
      <c r="B128" s="76"/>
      <c r="C128" s="76"/>
      <c r="D128" s="76"/>
      <c r="E128" s="76"/>
      <c r="F128" s="76"/>
      <c r="G128" s="76"/>
      <c r="H128" s="76"/>
      <c r="I128" s="76"/>
      <c r="J128" s="76"/>
      <c r="K128" s="76"/>
      <c r="L128" s="76"/>
      <c r="M128" s="76"/>
      <c r="N128" s="76"/>
      <c r="O128" s="76"/>
      <c r="P128" s="76"/>
      <c r="Q128" s="76"/>
      <c r="R128" s="76"/>
      <c r="S128" s="76"/>
      <c r="T128" s="76"/>
      <c r="U128" s="76"/>
      <c r="V128" s="76"/>
      <c r="W128" s="76"/>
      <c r="X128" s="76"/>
      <c r="Y128" s="76"/>
      <c r="Z128" s="76"/>
      <c r="AA128" s="76"/>
      <c r="AB128" s="76"/>
      <c r="AC128" s="76"/>
      <c r="AD128" s="76"/>
      <c r="AE128" s="76"/>
      <c r="AF128" s="76"/>
      <c r="AG128" s="76"/>
      <c r="AH128" s="76"/>
      <c r="AI128" s="76"/>
      <c r="AJ128" s="76"/>
      <c r="AK128" s="76"/>
      <c r="AL128" s="76"/>
      <c r="AM128" s="76"/>
      <c r="AN128" s="76"/>
      <c r="AO128" s="76"/>
      <c r="AP128" s="76"/>
      <c r="AQ128" s="76"/>
      <c r="AR128" s="76"/>
      <c r="AS128" s="76"/>
      <c r="AT128" s="76"/>
      <c r="AU128" s="76"/>
      <c r="AV128" s="76"/>
      <c r="AW128" s="76"/>
      <c r="AX128" s="76"/>
      <c r="AY128" s="76"/>
      <c r="AZ128" s="76"/>
      <c r="BA128" s="76"/>
      <c r="BB128" s="76"/>
      <c r="BC128" s="76"/>
      <c r="BD128" s="76"/>
      <c r="BE128" s="76"/>
      <c r="BF128" s="76"/>
      <c r="BG128" s="76"/>
      <c r="BH128" s="76"/>
    </row>
    <row r="129" spans="1:60" x14ac:dyDescent="0.25">
      <c r="A129" s="76"/>
      <c r="B129" s="76"/>
      <c r="C129" s="76"/>
      <c r="D129" s="76"/>
      <c r="E129" s="76"/>
      <c r="F129" s="76"/>
      <c r="G129" s="76"/>
      <c r="H129" s="76"/>
      <c r="I129" s="76"/>
      <c r="J129" s="76"/>
      <c r="K129" s="76"/>
      <c r="L129" s="76"/>
      <c r="M129" s="76"/>
      <c r="N129" s="76"/>
      <c r="O129" s="76"/>
      <c r="P129" s="76"/>
      <c r="Q129" s="76"/>
      <c r="R129" s="76"/>
      <c r="S129" s="76"/>
      <c r="T129" s="76"/>
      <c r="U129" s="76"/>
      <c r="V129" s="76"/>
      <c r="W129" s="76"/>
      <c r="X129" s="76"/>
      <c r="Y129" s="76"/>
      <c r="Z129" s="76"/>
      <c r="AA129" s="76"/>
      <c r="AB129" s="76"/>
      <c r="AC129" s="76"/>
      <c r="AD129" s="76"/>
      <c r="AE129" s="76"/>
      <c r="AF129" s="76"/>
      <c r="AG129" s="76"/>
      <c r="AH129" s="76"/>
      <c r="AI129" s="76"/>
      <c r="AJ129" s="76"/>
      <c r="AK129" s="76"/>
      <c r="AL129" s="76"/>
      <c r="AM129" s="76"/>
      <c r="AN129" s="76"/>
      <c r="AO129" s="76"/>
      <c r="AP129" s="76"/>
      <c r="AQ129" s="76"/>
      <c r="AR129" s="76"/>
      <c r="AS129" s="76"/>
      <c r="AT129" s="76"/>
      <c r="AU129" s="76"/>
      <c r="AV129" s="76"/>
      <c r="AW129" s="76"/>
      <c r="AX129" s="76"/>
      <c r="AY129" s="76"/>
      <c r="AZ129" s="76"/>
      <c r="BA129" s="76"/>
      <c r="BB129" s="76"/>
      <c r="BC129" s="76"/>
      <c r="BD129" s="76"/>
      <c r="BE129" s="76"/>
      <c r="BF129" s="76"/>
      <c r="BG129" s="76"/>
      <c r="BH129" s="76"/>
    </row>
    <row r="130" spans="1:60" x14ac:dyDescent="0.25">
      <c r="A130" s="76"/>
      <c r="B130" s="76"/>
      <c r="C130" s="76"/>
      <c r="D130" s="76"/>
      <c r="E130" s="76"/>
      <c r="F130" s="76"/>
      <c r="G130" s="76"/>
      <c r="H130" s="76"/>
      <c r="I130" s="76"/>
      <c r="J130" s="76"/>
      <c r="K130" s="76"/>
      <c r="L130" s="76"/>
      <c r="M130" s="76"/>
      <c r="N130" s="76"/>
      <c r="O130" s="76"/>
      <c r="P130" s="76"/>
      <c r="Q130" s="76"/>
      <c r="R130" s="76"/>
      <c r="S130" s="76"/>
      <c r="T130" s="76"/>
      <c r="U130" s="76"/>
      <c r="V130" s="76"/>
      <c r="W130" s="76"/>
      <c r="X130" s="76"/>
      <c r="Y130" s="76"/>
      <c r="Z130" s="76"/>
      <c r="AA130" s="76"/>
      <c r="AB130" s="76"/>
      <c r="AC130" s="76"/>
      <c r="AD130" s="76"/>
      <c r="AE130" s="76"/>
      <c r="AF130" s="76"/>
      <c r="AG130" s="76"/>
      <c r="AH130" s="76"/>
      <c r="AI130" s="76"/>
      <c r="AJ130" s="76"/>
      <c r="AK130" s="76"/>
      <c r="AL130" s="76"/>
      <c r="AM130" s="76"/>
      <c r="AN130" s="76"/>
      <c r="AO130" s="76"/>
      <c r="AP130" s="76"/>
      <c r="AQ130" s="76"/>
      <c r="AR130" s="76"/>
      <c r="AS130" s="76"/>
      <c r="AT130" s="76"/>
      <c r="AU130" s="76"/>
      <c r="AV130" s="76"/>
      <c r="AW130" s="76"/>
      <c r="AX130" s="76"/>
      <c r="AY130" s="76"/>
      <c r="AZ130" s="76"/>
      <c r="BA130" s="76"/>
      <c r="BB130" s="76"/>
      <c r="BC130" s="76"/>
      <c r="BD130" s="76"/>
      <c r="BE130" s="76"/>
      <c r="BF130" s="76"/>
      <c r="BG130" s="76"/>
      <c r="BH130" s="76"/>
    </row>
    <row r="131" spans="1:60" x14ac:dyDescent="0.25">
      <c r="A131" s="76"/>
      <c r="B131" s="76"/>
      <c r="C131" s="76"/>
      <c r="D131" s="76"/>
      <c r="E131" s="76"/>
      <c r="F131" s="76"/>
      <c r="G131" s="76"/>
      <c r="H131" s="76"/>
      <c r="I131" s="76"/>
      <c r="J131" s="76"/>
      <c r="K131" s="76"/>
      <c r="L131" s="76"/>
      <c r="M131" s="76"/>
      <c r="N131" s="76"/>
      <c r="O131" s="76"/>
      <c r="P131" s="76"/>
      <c r="Q131" s="76"/>
      <c r="R131" s="76"/>
      <c r="S131" s="76"/>
      <c r="T131" s="76"/>
      <c r="U131" s="76"/>
      <c r="V131" s="76"/>
      <c r="W131" s="76"/>
      <c r="X131" s="76"/>
      <c r="Y131" s="76"/>
      <c r="Z131" s="76"/>
      <c r="AA131" s="76"/>
      <c r="AB131" s="76"/>
      <c r="AC131" s="76"/>
      <c r="AD131" s="76"/>
      <c r="AE131" s="76"/>
      <c r="AF131" s="76"/>
      <c r="AG131" s="76"/>
      <c r="AH131" s="76"/>
      <c r="AI131" s="76"/>
      <c r="AJ131" s="76"/>
      <c r="AK131" s="76"/>
      <c r="AL131" s="76"/>
      <c r="AM131" s="76"/>
      <c r="AN131" s="76"/>
      <c r="AO131" s="76"/>
      <c r="AP131" s="76"/>
      <c r="AQ131" s="76"/>
      <c r="AR131" s="76"/>
      <c r="AS131" s="76"/>
      <c r="AT131" s="76"/>
      <c r="AU131" s="76"/>
      <c r="AV131" s="76"/>
      <c r="AW131" s="76"/>
      <c r="AX131" s="76"/>
      <c r="AY131" s="76"/>
      <c r="AZ131" s="76"/>
      <c r="BA131" s="76"/>
      <c r="BB131" s="76"/>
      <c r="BC131" s="76"/>
      <c r="BD131" s="76"/>
      <c r="BE131" s="76"/>
      <c r="BF131" s="76"/>
      <c r="BG131" s="76"/>
      <c r="BH131" s="76"/>
    </row>
    <row r="132" spans="1:60" x14ac:dyDescent="0.25">
      <c r="A132" s="76"/>
      <c r="B132" s="76"/>
      <c r="C132" s="76"/>
      <c r="D132" s="76"/>
      <c r="E132" s="76"/>
      <c r="F132" s="76"/>
      <c r="G132" s="76"/>
      <c r="H132" s="76"/>
      <c r="I132" s="76"/>
      <c r="J132" s="76"/>
      <c r="K132" s="76"/>
      <c r="L132" s="76"/>
      <c r="M132" s="76"/>
      <c r="N132" s="76"/>
      <c r="O132" s="76"/>
      <c r="P132" s="76"/>
      <c r="Q132" s="76"/>
      <c r="R132" s="76"/>
      <c r="S132" s="76"/>
      <c r="T132" s="76"/>
      <c r="U132" s="76"/>
      <c r="V132" s="76"/>
      <c r="W132" s="76"/>
      <c r="X132" s="76"/>
      <c r="Y132" s="76"/>
      <c r="Z132" s="76"/>
      <c r="AA132" s="76"/>
      <c r="AB132" s="76"/>
      <c r="AC132" s="76"/>
      <c r="AD132" s="76"/>
      <c r="AE132" s="76"/>
      <c r="AF132" s="76"/>
      <c r="AG132" s="76"/>
      <c r="AH132" s="76"/>
      <c r="AI132" s="76"/>
      <c r="AJ132" s="76"/>
      <c r="AK132" s="76"/>
      <c r="AL132" s="76"/>
      <c r="AM132" s="76"/>
      <c r="AN132" s="76"/>
      <c r="AO132" s="76"/>
      <c r="AP132" s="76"/>
      <c r="AQ132" s="76"/>
      <c r="AR132" s="76"/>
      <c r="AS132" s="76"/>
      <c r="AT132" s="76"/>
      <c r="AU132" s="76"/>
      <c r="AV132" s="76"/>
      <c r="AW132" s="76"/>
      <c r="AX132" s="76"/>
      <c r="AY132" s="76"/>
      <c r="AZ132" s="76"/>
      <c r="BA132" s="76"/>
      <c r="BB132" s="76"/>
      <c r="BC132" s="76"/>
      <c r="BD132" s="76"/>
      <c r="BE132" s="76"/>
      <c r="BF132" s="76"/>
      <c r="BG132" s="76"/>
      <c r="BH132" s="76"/>
    </row>
    <row r="133" spans="1:60" x14ac:dyDescent="0.25">
      <c r="A133" s="76"/>
      <c r="B133" s="76"/>
      <c r="C133" s="76"/>
      <c r="D133" s="76"/>
      <c r="E133" s="76"/>
      <c r="F133" s="76"/>
      <c r="G133" s="76"/>
      <c r="H133" s="76"/>
      <c r="I133" s="76"/>
      <c r="J133" s="76"/>
      <c r="K133" s="76"/>
      <c r="L133" s="76"/>
      <c r="M133" s="76"/>
      <c r="N133" s="76"/>
      <c r="O133" s="76"/>
      <c r="P133" s="76"/>
      <c r="Q133" s="76"/>
      <c r="R133" s="76"/>
      <c r="S133" s="76"/>
      <c r="T133" s="76"/>
      <c r="U133" s="76"/>
      <c r="V133" s="76"/>
      <c r="W133" s="76"/>
      <c r="X133" s="76"/>
      <c r="Y133" s="76"/>
      <c r="Z133" s="76"/>
      <c r="AA133" s="76"/>
      <c r="AB133" s="76"/>
      <c r="AC133" s="76"/>
      <c r="AD133" s="76"/>
      <c r="AE133" s="76"/>
      <c r="AF133" s="76"/>
      <c r="AG133" s="76"/>
      <c r="AH133" s="76"/>
      <c r="AI133" s="76"/>
      <c r="AJ133" s="76"/>
      <c r="AK133" s="76"/>
      <c r="AL133" s="76"/>
      <c r="AM133" s="76"/>
      <c r="AN133" s="76"/>
      <c r="AO133" s="76"/>
      <c r="AP133" s="76"/>
      <c r="AQ133" s="76"/>
      <c r="AR133" s="76"/>
      <c r="AS133" s="76"/>
      <c r="AT133" s="76"/>
      <c r="AU133" s="76"/>
      <c r="AV133" s="76"/>
      <c r="AW133" s="76"/>
      <c r="AX133" s="76"/>
      <c r="AY133" s="76"/>
      <c r="AZ133" s="76"/>
      <c r="BA133" s="76"/>
      <c r="BB133" s="76"/>
      <c r="BC133" s="76"/>
      <c r="BD133" s="76"/>
      <c r="BE133" s="76"/>
      <c r="BF133" s="76"/>
      <c r="BG133" s="76"/>
      <c r="BH133" s="76"/>
    </row>
    <row r="134" spans="1:60" x14ac:dyDescent="0.25">
      <c r="A134" s="76"/>
      <c r="B134" s="76"/>
      <c r="C134" s="76"/>
      <c r="D134" s="76"/>
      <c r="E134" s="76"/>
      <c r="F134" s="76"/>
      <c r="G134" s="76"/>
      <c r="H134" s="76"/>
      <c r="I134" s="76"/>
      <c r="J134" s="76"/>
      <c r="K134" s="76"/>
      <c r="L134" s="76"/>
      <c r="M134" s="76"/>
      <c r="N134" s="76"/>
      <c r="O134" s="76"/>
      <c r="P134" s="76"/>
      <c r="Q134" s="76"/>
      <c r="R134" s="76"/>
      <c r="S134" s="76"/>
      <c r="T134" s="76"/>
      <c r="U134" s="76"/>
      <c r="V134" s="76"/>
      <c r="W134" s="76"/>
      <c r="X134" s="76"/>
      <c r="Y134" s="76"/>
      <c r="Z134" s="76"/>
      <c r="AA134" s="76"/>
      <c r="AB134" s="76"/>
      <c r="AC134" s="76"/>
      <c r="AD134" s="76"/>
      <c r="AE134" s="76"/>
      <c r="AF134" s="76"/>
      <c r="AG134" s="76"/>
      <c r="AH134" s="76"/>
      <c r="AI134" s="76"/>
      <c r="AJ134" s="76"/>
      <c r="AK134" s="76"/>
      <c r="AL134" s="76"/>
      <c r="AM134" s="76"/>
      <c r="AN134" s="76"/>
      <c r="AO134" s="76"/>
      <c r="AP134" s="76"/>
      <c r="AQ134" s="76"/>
      <c r="AR134" s="76"/>
      <c r="AS134" s="76"/>
      <c r="AT134" s="76"/>
      <c r="AU134" s="76"/>
      <c r="AV134" s="76"/>
      <c r="AW134" s="76"/>
      <c r="AX134" s="76"/>
      <c r="AY134" s="76"/>
      <c r="AZ134" s="76"/>
      <c r="BA134" s="76"/>
      <c r="BB134" s="76"/>
      <c r="BC134" s="76"/>
      <c r="BD134" s="76"/>
      <c r="BE134" s="76"/>
      <c r="BF134" s="76"/>
      <c r="BG134" s="76"/>
      <c r="BH134" s="76"/>
    </row>
    <row r="135" spans="1:60" x14ac:dyDescent="0.25">
      <c r="A135" s="76"/>
      <c r="B135" s="76"/>
      <c r="C135" s="76"/>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row>
    <row r="136" spans="1:60" x14ac:dyDescent="0.25">
      <c r="A136" s="76"/>
      <c r="B136" s="76"/>
      <c r="C136" s="76"/>
      <c r="D136" s="76"/>
      <c r="E136" s="76"/>
      <c r="F136" s="76"/>
      <c r="G136" s="76"/>
      <c r="H136" s="76"/>
      <c r="I136" s="76"/>
      <c r="J136" s="76"/>
      <c r="K136" s="76"/>
      <c r="L136" s="76"/>
      <c r="M136" s="76"/>
      <c r="N136" s="76"/>
      <c r="O136" s="76"/>
      <c r="P136" s="76"/>
      <c r="Q136" s="76"/>
      <c r="R136" s="76"/>
      <c r="S136" s="76"/>
      <c r="T136" s="76"/>
      <c r="U136" s="76"/>
      <c r="V136" s="76"/>
      <c r="W136" s="76"/>
      <c r="X136" s="76"/>
      <c r="Y136" s="76"/>
      <c r="Z136" s="76"/>
      <c r="AA136" s="76"/>
      <c r="AB136" s="76"/>
      <c r="AC136" s="76"/>
      <c r="AD136" s="76"/>
      <c r="AE136" s="76"/>
      <c r="AF136" s="76"/>
      <c r="AG136" s="76"/>
      <c r="AH136" s="76"/>
      <c r="AI136" s="76"/>
      <c r="AJ136" s="76"/>
      <c r="AK136" s="76"/>
      <c r="AL136" s="76"/>
      <c r="AM136" s="76"/>
      <c r="AN136" s="76"/>
      <c r="AO136" s="76"/>
      <c r="AP136" s="76"/>
      <c r="AQ136" s="76"/>
      <c r="AR136" s="76"/>
      <c r="AS136" s="76"/>
      <c r="AT136" s="76"/>
      <c r="AU136" s="76"/>
      <c r="AV136" s="76"/>
      <c r="AW136" s="76"/>
      <c r="AX136" s="76"/>
      <c r="AY136" s="76"/>
      <c r="AZ136" s="76"/>
      <c r="BA136" s="76"/>
      <c r="BB136" s="76"/>
      <c r="BC136" s="76"/>
      <c r="BD136" s="76"/>
      <c r="BE136" s="76"/>
      <c r="BF136" s="76"/>
      <c r="BG136" s="76"/>
      <c r="BH136" s="76"/>
    </row>
    <row r="137" spans="1:60" x14ac:dyDescent="0.25">
      <c r="A137" s="76"/>
      <c r="B137" s="76"/>
      <c r="C137" s="76"/>
      <c r="D137" s="76"/>
      <c r="E137" s="76"/>
      <c r="F137" s="76"/>
      <c r="G137" s="76"/>
      <c r="H137" s="76"/>
      <c r="I137" s="76"/>
      <c r="J137" s="76"/>
      <c r="K137" s="76"/>
      <c r="L137" s="76"/>
      <c r="M137" s="76"/>
      <c r="N137" s="76"/>
      <c r="O137" s="76"/>
      <c r="P137" s="76"/>
      <c r="Q137" s="76"/>
      <c r="R137" s="76"/>
      <c r="S137" s="76"/>
      <c r="T137" s="76"/>
      <c r="U137" s="76"/>
      <c r="V137" s="76"/>
      <c r="W137" s="76"/>
      <c r="X137" s="76"/>
      <c r="Y137" s="76"/>
      <c r="Z137" s="76"/>
      <c r="AA137" s="76"/>
      <c r="AB137" s="76"/>
      <c r="AC137" s="76"/>
      <c r="AD137" s="76"/>
      <c r="AE137" s="76"/>
      <c r="AF137" s="76"/>
      <c r="AG137" s="76"/>
      <c r="AH137" s="76"/>
      <c r="AI137" s="76"/>
      <c r="AJ137" s="76"/>
      <c r="AK137" s="76"/>
      <c r="AL137" s="76"/>
      <c r="AM137" s="76"/>
      <c r="AN137" s="76"/>
      <c r="AO137" s="76"/>
      <c r="AP137" s="76"/>
      <c r="AQ137" s="76"/>
      <c r="AR137" s="76"/>
      <c r="AS137" s="76"/>
      <c r="AT137" s="76"/>
      <c r="AU137" s="76"/>
      <c r="AV137" s="76"/>
      <c r="AW137" s="76"/>
      <c r="AX137" s="76"/>
      <c r="AY137" s="76"/>
      <c r="AZ137" s="76"/>
      <c r="BA137" s="76"/>
      <c r="BB137" s="76"/>
      <c r="BC137" s="76"/>
      <c r="BD137" s="76"/>
      <c r="BE137" s="76"/>
      <c r="BF137" s="76"/>
      <c r="BG137" s="76"/>
      <c r="BH137" s="76"/>
    </row>
    <row r="138" spans="1:60" x14ac:dyDescent="0.25">
      <c r="A138" s="76"/>
      <c r="B138" s="76"/>
      <c r="C138" s="76"/>
      <c r="D138" s="76"/>
      <c r="E138" s="76"/>
      <c r="F138" s="76"/>
      <c r="G138" s="76"/>
      <c r="H138" s="76"/>
      <c r="I138" s="76"/>
      <c r="J138" s="76"/>
      <c r="K138" s="76"/>
      <c r="L138" s="76"/>
      <c r="M138" s="76"/>
      <c r="N138" s="76"/>
      <c r="O138" s="76"/>
      <c r="P138" s="76"/>
      <c r="Q138" s="76"/>
      <c r="R138" s="76"/>
      <c r="S138" s="76"/>
      <c r="T138" s="76"/>
      <c r="U138" s="76"/>
      <c r="V138" s="76"/>
      <c r="W138" s="76"/>
      <c r="X138" s="76"/>
      <c r="Y138" s="76"/>
      <c r="Z138" s="76"/>
      <c r="AA138" s="76"/>
      <c r="AB138" s="76"/>
      <c r="AC138" s="76"/>
      <c r="AD138" s="76"/>
      <c r="AE138" s="76"/>
      <c r="AF138" s="76"/>
      <c r="AG138" s="76"/>
      <c r="AH138" s="76"/>
      <c r="AI138" s="76"/>
      <c r="AJ138" s="76"/>
      <c r="AK138" s="76"/>
      <c r="AL138" s="76"/>
      <c r="AM138" s="76"/>
      <c r="AN138" s="76"/>
      <c r="AO138" s="76"/>
      <c r="AP138" s="76"/>
      <c r="AQ138" s="76"/>
      <c r="AR138" s="76"/>
      <c r="AS138" s="76"/>
      <c r="AT138" s="76"/>
      <c r="AU138" s="76"/>
      <c r="AV138" s="76"/>
      <c r="AW138" s="76"/>
      <c r="AX138" s="76"/>
      <c r="AY138" s="76"/>
      <c r="AZ138" s="76"/>
      <c r="BA138" s="76"/>
      <c r="BB138" s="76"/>
      <c r="BC138" s="76"/>
      <c r="BD138" s="76"/>
      <c r="BE138" s="76"/>
      <c r="BF138" s="76"/>
      <c r="BG138" s="76"/>
      <c r="BH138" s="76"/>
    </row>
    <row r="139" spans="1:60" x14ac:dyDescent="0.25">
      <c r="A139" s="76"/>
      <c r="B139" s="76"/>
      <c r="C139" s="76"/>
      <c r="D139" s="76"/>
      <c r="E139" s="76"/>
      <c r="F139" s="76"/>
      <c r="G139" s="76"/>
      <c r="H139" s="76"/>
      <c r="I139" s="76"/>
      <c r="J139" s="76"/>
      <c r="K139" s="76"/>
      <c r="L139" s="76"/>
      <c r="M139" s="76"/>
      <c r="N139" s="76"/>
      <c r="O139" s="76"/>
      <c r="P139" s="76"/>
      <c r="Q139" s="76"/>
      <c r="R139" s="76"/>
      <c r="S139" s="76"/>
      <c r="T139" s="76"/>
      <c r="U139" s="76"/>
      <c r="V139" s="76"/>
      <c r="W139" s="76"/>
      <c r="X139" s="76"/>
      <c r="Y139" s="76"/>
      <c r="Z139" s="76"/>
      <c r="AA139" s="76"/>
      <c r="AB139" s="76"/>
      <c r="AC139" s="76"/>
      <c r="AD139" s="76"/>
      <c r="AE139" s="76"/>
      <c r="AF139" s="76"/>
      <c r="AG139" s="76"/>
      <c r="AH139" s="76"/>
      <c r="AI139" s="76"/>
      <c r="AJ139" s="76"/>
      <c r="AK139" s="76"/>
      <c r="AL139" s="76"/>
      <c r="AM139" s="76"/>
      <c r="AN139" s="76"/>
      <c r="AO139" s="76"/>
      <c r="AP139" s="76"/>
      <c r="AQ139" s="76"/>
      <c r="AR139" s="76"/>
      <c r="AS139" s="76"/>
      <c r="AT139" s="76"/>
      <c r="AU139" s="76"/>
      <c r="AV139" s="76"/>
      <c r="AW139" s="76"/>
      <c r="AX139" s="76"/>
      <c r="AY139" s="76"/>
      <c r="AZ139" s="76"/>
      <c r="BA139" s="76"/>
      <c r="BB139" s="76"/>
      <c r="BC139" s="76"/>
      <c r="BD139" s="76"/>
      <c r="BE139" s="76"/>
      <c r="BF139" s="76"/>
      <c r="BG139" s="76"/>
      <c r="BH139" s="76"/>
    </row>
    <row r="140" spans="1:60" x14ac:dyDescent="0.25">
      <c r="A140" s="76"/>
      <c r="B140" s="76"/>
      <c r="C140" s="76"/>
      <c r="D140" s="76"/>
      <c r="E140" s="76"/>
      <c r="F140" s="76"/>
      <c r="G140" s="76"/>
      <c r="H140" s="76"/>
      <c r="I140" s="76"/>
      <c r="J140" s="76"/>
      <c r="K140" s="76"/>
      <c r="L140" s="76"/>
      <c r="M140" s="76"/>
      <c r="N140" s="76"/>
      <c r="O140" s="76"/>
      <c r="P140" s="76"/>
      <c r="Q140" s="76"/>
      <c r="R140" s="76"/>
      <c r="S140" s="76"/>
      <c r="T140" s="76"/>
      <c r="U140" s="76"/>
      <c r="V140" s="76"/>
      <c r="W140" s="76"/>
      <c r="X140" s="76"/>
      <c r="Y140" s="76"/>
      <c r="Z140" s="76"/>
      <c r="AA140" s="76"/>
      <c r="AB140" s="76"/>
      <c r="AC140" s="76"/>
      <c r="AD140" s="76"/>
      <c r="AE140" s="76"/>
      <c r="AF140" s="76"/>
      <c r="AG140" s="76"/>
      <c r="AH140" s="76"/>
      <c r="AI140" s="76"/>
      <c r="AJ140" s="76"/>
      <c r="AK140" s="76"/>
      <c r="AL140" s="76"/>
      <c r="AM140" s="76"/>
      <c r="AN140" s="76"/>
      <c r="AO140" s="76"/>
      <c r="AP140" s="76"/>
      <c r="AQ140" s="76"/>
      <c r="AR140" s="76"/>
      <c r="AS140" s="76"/>
      <c r="AT140" s="76"/>
      <c r="AU140" s="76"/>
      <c r="AV140" s="76"/>
      <c r="AW140" s="76"/>
      <c r="AX140" s="76"/>
      <c r="AY140" s="76"/>
      <c r="AZ140" s="76"/>
      <c r="BA140" s="76"/>
      <c r="BB140" s="76"/>
      <c r="BC140" s="76"/>
      <c r="BD140" s="76"/>
      <c r="BE140" s="76"/>
      <c r="BF140" s="76"/>
      <c r="BG140" s="76"/>
      <c r="BH140" s="76"/>
    </row>
    <row r="141" spans="1:60" x14ac:dyDescent="0.25">
      <c r="A141" s="76"/>
      <c r="B141" s="76"/>
      <c r="C141" s="76"/>
      <c r="D141" s="76"/>
      <c r="E141" s="76"/>
      <c r="F141" s="76"/>
      <c r="G141" s="76"/>
      <c r="H141" s="76"/>
      <c r="I141" s="76"/>
      <c r="J141" s="76"/>
      <c r="K141" s="76"/>
      <c r="L141" s="76"/>
      <c r="M141" s="76"/>
      <c r="N141" s="76"/>
      <c r="O141" s="76"/>
      <c r="P141" s="76"/>
      <c r="Q141" s="76"/>
      <c r="R141" s="76"/>
      <c r="S141" s="76"/>
      <c r="T141" s="76"/>
      <c r="U141" s="76"/>
      <c r="V141" s="76"/>
      <c r="W141" s="76"/>
      <c r="X141" s="76"/>
      <c r="Y141" s="76"/>
      <c r="Z141" s="76"/>
      <c r="AA141" s="76"/>
      <c r="AB141" s="76"/>
      <c r="AC141" s="76"/>
      <c r="AD141" s="76"/>
      <c r="AE141" s="76"/>
      <c r="AF141" s="76"/>
      <c r="AG141" s="76"/>
      <c r="AH141" s="76"/>
      <c r="AI141" s="76"/>
      <c r="AJ141" s="76"/>
      <c r="AK141" s="76"/>
      <c r="AL141" s="76"/>
      <c r="AM141" s="76"/>
      <c r="AN141" s="76"/>
      <c r="AO141" s="76"/>
      <c r="AP141" s="76"/>
      <c r="AQ141" s="76"/>
      <c r="AR141" s="76"/>
      <c r="AS141" s="76"/>
      <c r="AT141" s="76"/>
      <c r="AU141" s="76"/>
      <c r="AV141" s="76"/>
      <c r="AW141" s="76"/>
      <c r="AX141" s="76"/>
      <c r="AY141" s="76"/>
      <c r="AZ141" s="76"/>
      <c r="BA141" s="76"/>
      <c r="BB141" s="76"/>
      <c r="BC141" s="76"/>
      <c r="BD141" s="76"/>
      <c r="BE141" s="76"/>
      <c r="BF141" s="76"/>
      <c r="BG141" s="76"/>
      <c r="BH141" s="76"/>
    </row>
    <row r="142" spans="1:60" x14ac:dyDescent="0.25">
      <c r="A142" s="76"/>
      <c r="B142" s="76"/>
      <c r="C142" s="76"/>
      <c r="D142" s="76"/>
      <c r="E142" s="76"/>
      <c r="F142" s="76"/>
      <c r="G142" s="76"/>
      <c r="H142" s="76"/>
      <c r="I142" s="76"/>
      <c r="J142" s="76"/>
      <c r="K142" s="76"/>
      <c r="L142" s="76"/>
      <c r="M142" s="76"/>
      <c r="N142" s="76"/>
      <c r="O142" s="76"/>
      <c r="P142" s="76"/>
      <c r="Q142" s="76"/>
      <c r="R142" s="76"/>
      <c r="S142" s="76"/>
      <c r="T142" s="76"/>
      <c r="U142" s="76"/>
      <c r="V142" s="76"/>
      <c r="W142" s="76"/>
      <c r="X142" s="76"/>
      <c r="Y142" s="76"/>
      <c r="Z142" s="76"/>
      <c r="AA142" s="76"/>
      <c r="AB142" s="76"/>
      <c r="AC142" s="76"/>
      <c r="AD142" s="76"/>
      <c r="AE142" s="76"/>
      <c r="AF142" s="76"/>
      <c r="AG142" s="76"/>
      <c r="AH142" s="76"/>
      <c r="AI142" s="76"/>
      <c r="AJ142" s="76"/>
      <c r="AK142" s="76"/>
      <c r="AL142" s="76"/>
      <c r="AM142" s="76"/>
      <c r="AN142" s="76"/>
      <c r="AO142" s="76"/>
      <c r="AP142" s="76"/>
      <c r="AQ142" s="76"/>
      <c r="AR142" s="76"/>
      <c r="AS142" s="76"/>
      <c r="AT142" s="76"/>
      <c r="AU142" s="76"/>
      <c r="AV142" s="76"/>
      <c r="AW142" s="76"/>
      <c r="AX142" s="76"/>
      <c r="AY142" s="76"/>
      <c r="AZ142" s="76"/>
      <c r="BA142" s="76"/>
      <c r="BB142" s="76"/>
      <c r="BC142" s="76"/>
      <c r="BD142" s="76"/>
      <c r="BE142" s="76"/>
      <c r="BF142" s="76"/>
      <c r="BG142" s="76"/>
      <c r="BH142" s="76"/>
    </row>
    <row r="143" spans="1:60" x14ac:dyDescent="0.25">
      <c r="A143" s="76"/>
      <c r="B143" s="76"/>
      <c r="C143" s="76"/>
      <c r="D143" s="76"/>
      <c r="E143" s="76"/>
      <c r="F143" s="76"/>
      <c r="G143" s="76"/>
      <c r="H143" s="76"/>
      <c r="I143" s="76"/>
      <c r="J143" s="76"/>
      <c r="K143" s="76"/>
      <c r="L143" s="76"/>
      <c r="M143" s="76"/>
      <c r="N143" s="76"/>
      <c r="O143" s="76"/>
      <c r="P143" s="76"/>
      <c r="Q143" s="76"/>
      <c r="R143" s="76"/>
      <c r="S143" s="76"/>
      <c r="T143" s="76"/>
      <c r="U143" s="76"/>
      <c r="V143" s="76"/>
      <c r="W143" s="76"/>
      <c r="X143" s="76"/>
      <c r="Y143" s="76"/>
      <c r="Z143" s="76"/>
      <c r="AA143" s="76"/>
      <c r="AB143" s="76"/>
      <c r="AC143" s="76"/>
      <c r="AD143" s="76"/>
      <c r="AE143" s="76"/>
      <c r="AF143" s="76"/>
      <c r="AG143" s="76"/>
      <c r="AH143" s="76"/>
      <c r="AI143" s="76"/>
      <c r="AJ143" s="76"/>
      <c r="AK143" s="76"/>
      <c r="AL143" s="76"/>
      <c r="AM143" s="76"/>
      <c r="AN143" s="76"/>
      <c r="AO143" s="76"/>
      <c r="AP143" s="76"/>
      <c r="AQ143" s="76"/>
      <c r="AR143" s="76"/>
      <c r="AS143" s="76"/>
      <c r="AT143" s="76"/>
      <c r="AU143" s="76"/>
      <c r="AV143" s="76"/>
      <c r="AW143" s="76"/>
      <c r="AX143" s="76"/>
      <c r="AY143" s="76"/>
      <c r="AZ143" s="76"/>
      <c r="BA143" s="76"/>
      <c r="BB143" s="76"/>
      <c r="BC143" s="76"/>
      <c r="BD143" s="76"/>
      <c r="BE143" s="76"/>
      <c r="BF143" s="76"/>
      <c r="BG143" s="76"/>
      <c r="BH143" s="76"/>
    </row>
    <row r="144" spans="1:60" x14ac:dyDescent="0.25">
      <c r="A144" s="76"/>
      <c r="B144" s="76"/>
      <c r="C144" s="76"/>
      <c r="D144" s="76"/>
      <c r="E144" s="76"/>
      <c r="F144" s="76"/>
      <c r="G144" s="76"/>
      <c r="H144" s="76"/>
      <c r="I144" s="76"/>
      <c r="J144" s="76"/>
      <c r="K144" s="76"/>
      <c r="L144" s="76"/>
      <c r="M144" s="76"/>
      <c r="N144" s="76"/>
      <c r="O144" s="76"/>
      <c r="P144" s="76"/>
      <c r="Q144" s="76"/>
      <c r="R144" s="76"/>
      <c r="S144" s="76"/>
      <c r="T144" s="76"/>
      <c r="U144" s="76"/>
      <c r="V144" s="76"/>
      <c r="W144" s="76"/>
      <c r="X144" s="76"/>
      <c r="Y144" s="76"/>
      <c r="Z144" s="76"/>
      <c r="AA144" s="76"/>
      <c r="AB144" s="76"/>
      <c r="AC144" s="76"/>
      <c r="AD144" s="76"/>
      <c r="AE144" s="76"/>
      <c r="AF144" s="76"/>
      <c r="AG144" s="76"/>
      <c r="AH144" s="76"/>
      <c r="AI144" s="76"/>
      <c r="AJ144" s="76"/>
      <c r="AK144" s="76"/>
      <c r="AL144" s="76"/>
      <c r="AM144" s="76"/>
      <c r="AN144" s="76"/>
      <c r="AO144" s="76"/>
      <c r="AP144" s="76"/>
      <c r="AQ144" s="76"/>
      <c r="AR144" s="76"/>
      <c r="AS144" s="76"/>
      <c r="AT144" s="76"/>
      <c r="AU144" s="76"/>
      <c r="AV144" s="76"/>
      <c r="AW144" s="76"/>
      <c r="AX144" s="76"/>
      <c r="AY144" s="76"/>
      <c r="AZ144" s="76"/>
      <c r="BA144" s="76"/>
      <c r="BB144" s="76"/>
      <c r="BC144" s="76"/>
      <c r="BD144" s="76"/>
      <c r="BE144" s="76"/>
      <c r="BF144" s="76"/>
      <c r="BG144" s="76"/>
      <c r="BH144" s="76"/>
    </row>
    <row r="145" spans="1:60" x14ac:dyDescent="0.25">
      <c r="A145" s="76"/>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c r="AO145" s="76"/>
      <c r="AP145" s="76"/>
      <c r="AQ145" s="76"/>
      <c r="AR145" s="76"/>
      <c r="AS145" s="76"/>
      <c r="AT145" s="76"/>
      <c r="AU145" s="76"/>
      <c r="AV145" s="76"/>
      <c r="AW145" s="76"/>
      <c r="AX145" s="76"/>
      <c r="AY145" s="76"/>
      <c r="AZ145" s="76"/>
      <c r="BA145" s="76"/>
      <c r="BB145" s="76"/>
      <c r="BC145" s="76"/>
      <c r="BD145" s="76"/>
      <c r="BE145" s="76"/>
      <c r="BF145" s="76"/>
      <c r="BG145" s="76"/>
      <c r="BH145" s="76"/>
    </row>
    <row r="146" spans="1:60" x14ac:dyDescent="0.25">
      <c r="A146" s="76"/>
      <c r="B146" s="76"/>
      <c r="C146" s="76"/>
      <c r="D146" s="76"/>
      <c r="E146" s="76"/>
      <c r="F146" s="76"/>
      <c r="G146" s="76"/>
      <c r="H146" s="76"/>
      <c r="I146" s="76"/>
      <c r="J146" s="76"/>
      <c r="K146" s="76"/>
      <c r="L146" s="76"/>
      <c r="M146" s="76"/>
      <c r="N146" s="76"/>
      <c r="O146" s="76"/>
      <c r="P146" s="76"/>
      <c r="Q146" s="76"/>
      <c r="R146" s="76"/>
      <c r="S146" s="76"/>
      <c r="T146" s="76"/>
      <c r="U146" s="76"/>
      <c r="V146" s="76"/>
      <c r="W146" s="76"/>
      <c r="X146" s="76"/>
      <c r="Y146" s="76"/>
      <c r="Z146" s="76"/>
      <c r="AA146" s="76"/>
      <c r="AB146" s="76"/>
      <c r="AC146" s="76"/>
      <c r="AD146" s="76"/>
      <c r="AE146" s="76"/>
      <c r="AF146" s="76"/>
      <c r="AG146" s="76"/>
      <c r="AH146" s="76"/>
      <c r="AI146" s="76"/>
      <c r="AJ146" s="76"/>
      <c r="AK146" s="76"/>
      <c r="AL146" s="76"/>
      <c r="AM146" s="76"/>
      <c r="AN146" s="76"/>
      <c r="AO146" s="76"/>
      <c r="AP146" s="76"/>
      <c r="AQ146" s="76"/>
      <c r="AR146" s="76"/>
      <c r="AS146" s="76"/>
      <c r="AT146" s="76"/>
      <c r="AU146" s="76"/>
      <c r="AV146" s="76"/>
      <c r="AW146" s="76"/>
      <c r="AX146" s="76"/>
      <c r="AY146" s="76"/>
      <c r="AZ146" s="76"/>
      <c r="BA146" s="76"/>
      <c r="BB146" s="76"/>
      <c r="BC146" s="76"/>
      <c r="BD146" s="76"/>
      <c r="BE146" s="76"/>
      <c r="BF146" s="76"/>
      <c r="BG146" s="76"/>
      <c r="BH146" s="76"/>
    </row>
    <row r="147" spans="1:60" x14ac:dyDescent="0.25">
      <c r="A147" s="76"/>
      <c r="B147" s="76"/>
      <c r="C147" s="76"/>
      <c r="D147" s="76"/>
      <c r="E147" s="76"/>
      <c r="F147" s="76"/>
      <c r="G147" s="76"/>
      <c r="H147" s="76"/>
      <c r="I147" s="76"/>
      <c r="J147" s="76"/>
      <c r="K147" s="76"/>
      <c r="L147" s="76"/>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6"/>
      <c r="BF147" s="76"/>
      <c r="BG147" s="76"/>
      <c r="BH147" s="76"/>
    </row>
    <row r="148" spans="1:60" x14ac:dyDescent="0.25">
      <c r="A148" s="76"/>
      <c r="B148" s="76"/>
      <c r="C148" s="76"/>
      <c r="D148" s="76"/>
      <c r="E148" s="76"/>
      <c r="F148" s="76"/>
      <c r="G148" s="76"/>
      <c r="H148" s="76"/>
      <c r="I148" s="76"/>
      <c r="J148" s="76"/>
      <c r="K148" s="76"/>
      <c r="L148" s="76"/>
      <c r="M148" s="76"/>
      <c r="N148" s="76"/>
      <c r="O148" s="76"/>
      <c r="P148" s="76"/>
      <c r="Q148" s="76"/>
      <c r="R148" s="76"/>
      <c r="S148" s="76"/>
      <c r="T148" s="76"/>
      <c r="U148" s="76"/>
      <c r="V148" s="76"/>
      <c r="W148" s="76"/>
      <c r="X148" s="76"/>
      <c r="Y148" s="76"/>
      <c r="Z148" s="76"/>
      <c r="AA148" s="76"/>
      <c r="AB148" s="76"/>
      <c r="AC148" s="76"/>
      <c r="AD148" s="76"/>
      <c r="AE148" s="76"/>
      <c r="AF148" s="76"/>
      <c r="AG148" s="76"/>
      <c r="AH148" s="76"/>
      <c r="AI148" s="76"/>
      <c r="AJ148" s="76"/>
      <c r="AK148" s="76"/>
      <c r="AL148" s="76"/>
      <c r="AM148" s="76"/>
      <c r="AN148" s="76"/>
      <c r="AO148" s="76"/>
      <c r="AP148" s="76"/>
      <c r="AQ148" s="76"/>
      <c r="AR148" s="76"/>
      <c r="AS148" s="76"/>
      <c r="AT148" s="76"/>
      <c r="AU148" s="76"/>
      <c r="AV148" s="76"/>
      <c r="AW148" s="76"/>
      <c r="AX148" s="76"/>
      <c r="AY148" s="76"/>
      <c r="AZ148" s="76"/>
      <c r="BA148" s="76"/>
      <c r="BB148" s="76"/>
      <c r="BC148" s="76"/>
      <c r="BD148" s="76"/>
      <c r="BE148" s="76"/>
      <c r="BF148" s="76"/>
      <c r="BG148" s="76"/>
      <c r="BH148" s="76"/>
    </row>
    <row r="149" spans="1:60" x14ac:dyDescent="0.25">
      <c r="A149" s="76"/>
      <c r="B149" s="76"/>
      <c r="C149" s="76"/>
      <c r="D149" s="76"/>
      <c r="E149" s="76"/>
      <c r="F149" s="76"/>
      <c r="G149" s="76"/>
      <c r="H149" s="76"/>
      <c r="I149" s="76"/>
      <c r="J149" s="76"/>
      <c r="K149" s="76"/>
      <c r="L149" s="76"/>
      <c r="M149" s="76"/>
      <c r="N149" s="76"/>
      <c r="O149" s="76"/>
      <c r="P149" s="76"/>
      <c r="Q149" s="76"/>
      <c r="R149" s="76"/>
      <c r="S149" s="76"/>
      <c r="T149" s="76"/>
      <c r="U149" s="76"/>
      <c r="V149" s="76"/>
      <c r="W149" s="76"/>
      <c r="X149" s="76"/>
      <c r="Y149" s="76"/>
      <c r="Z149" s="76"/>
      <c r="AA149" s="76"/>
      <c r="AB149" s="76"/>
      <c r="AC149" s="76"/>
      <c r="AD149" s="76"/>
      <c r="AE149" s="76"/>
      <c r="AF149" s="76"/>
      <c r="AG149" s="76"/>
      <c r="AH149" s="76"/>
      <c r="AI149" s="76"/>
      <c r="AJ149" s="76"/>
      <c r="AK149" s="76"/>
      <c r="AL149" s="76"/>
      <c r="AM149" s="76"/>
      <c r="AN149" s="76"/>
      <c r="AO149" s="76"/>
      <c r="AP149" s="76"/>
      <c r="AQ149" s="76"/>
      <c r="AR149" s="76"/>
      <c r="AS149" s="76"/>
      <c r="AT149" s="76"/>
      <c r="AU149" s="76"/>
      <c r="AV149" s="76"/>
      <c r="AW149" s="76"/>
      <c r="AX149" s="76"/>
      <c r="AY149" s="76"/>
      <c r="AZ149" s="76"/>
      <c r="BA149" s="76"/>
      <c r="BB149" s="76"/>
      <c r="BC149" s="76"/>
      <c r="BD149" s="76"/>
      <c r="BE149" s="76"/>
      <c r="BF149" s="76"/>
      <c r="BG149" s="76"/>
      <c r="BH149" s="76"/>
    </row>
    <row r="150" spans="1:60" x14ac:dyDescent="0.25">
      <c r="A150" s="76"/>
      <c r="B150" s="76"/>
      <c r="C150" s="76"/>
      <c r="D150" s="76"/>
      <c r="E150" s="76"/>
      <c r="F150" s="76"/>
      <c r="G150" s="76"/>
      <c r="H150" s="76"/>
      <c r="I150" s="76"/>
      <c r="J150" s="76"/>
      <c r="K150" s="76"/>
      <c r="L150" s="76"/>
      <c r="M150" s="76"/>
      <c r="N150" s="76"/>
      <c r="O150" s="76"/>
      <c r="P150" s="76"/>
      <c r="Q150" s="76"/>
      <c r="R150" s="76"/>
      <c r="S150" s="76"/>
      <c r="T150" s="76"/>
      <c r="U150" s="76"/>
      <c r="V150" s="76"/>
      <c r="W150" s="76"/>
      <c r="X150" s="76"/>
      <c r="Y150" s="76"/>
      <c r="Z150" s="76"/>
      <c r="AA150" s="76"/>
      <c r="AB150" s="76"/>
      <c r="AC150" s="76"/>
      <c r="AD150" s="76"/>
      <c r="AE150" s="76"/>
      <c r="AF150" s="76"/>
      <c r="AG150" s="76"/>
      <c r="AH150" s="76"/>
      <c r="AI150" s="76"/>
      <c r="AJ150" s="76"/>
      <c r="AK150" s="76"/>
      <c r="AL150" s="76"/>
      <c r="AM150" s="76"/>
      <c r="AN150" s="76"/>
      <c r="AO150" s="76"/>
      <c r="AP150" s="76"/>
      <c r="AQ150" s="76"/>
      <c r="AR150" s="76"/>
      <c r="AS150" s="76"/>
      <c r="AT150" s="76"/>
      <c r="AU150" s="76"/>
      <c r="AV150" s="76"/>
      <c r="AW150" s="76"/>
      <c r="AX150" s="76"/>
      <c r="AY150" s="76"/>
      <c r="AZ150" s="76"/>
      <c r="BA150" s="76"/>
      <c r="BB150" s="76"/>
      <c r="BC150" s="76"/>
      <c r="BD150" s="76"/>
      <c r="BE150" s="76"/>
      <c r="BF150" s="76"/>
      <c r="BG150" s="76"/>
      <c r="BH150" s="76"/>
    </row>
    <row r="151" spans="1:60" x14ac:dyDescent="0.25">
      <c r="A151" s="76"/>
      <c r="B151" s="76"/>
      <c r="C151" s="76"/>
      <c r="D151" s="76"/>
      <c r="E151" s="76"/>
      <c r="F151" s="76"/>
      <c r="G151" s="76"/>
      <c r="H151" s="76"/>
      <c r="I151" s="76"/>
      <c r="J151" s="76"/>
      <c r="K151" s="76"/>
      <c r="L151" s="76"/>
      <c r="M151" s="76"/>
      <c r="N151" s="76"/>
      <c r="O151" s="76"/>
      <c r="P151" s="76"/>
      <c r="Q151" s="76"/>
      <c r="R151" s="76"/>
      <c r="S151" s="76"/>
      <c r="T151" s="76"/>
      <c r="U151" s="76"/>
      <c r="V151" s="76"/>
      <c r="W151" s="76"/>
      <c r="X151" s="76"/>
      <c r="Y151" s="76"/>
      <c r="Z151" s="76"/>
      <c r="AA151" s="76"/>
      <c r="AB151" s="76"/>
      <c r="AC151" s="76"/>
      <c r="AD151" s="76"/>
      <c r="AE151" s="76"/>
      <c r="AF151" s="76"/>
      <c r="AG151" s="76"/>
      <c r="AH151" s="76"/>
      <c r="AI151" s="76"/>
      <c r="AJ151" s="76"/>
      <c r="AK151" s="76"/>
      <c r="AL151" s="76"/>
      <c r="AM151" s="76"/>
      <c r="AN151" s="76"/>
      <c r="AO151" s="76"/>
      <c r="AP151" s="76"/>
      <c r="AQ151" s="76"/>
      <c r="AR151" s="76"/>
      <c r="AS151" s="76"/>
      <c r="AT151" s="76"/>
      <c r="AU151" s="76"/>
      <c r="AV151" s="76"/>
      <c r="AW151" s="76"/>
      <c r="AX151" s="76"/>
      <c r="AY151" s="76"/>
      <c r="AZ151" s="76"/>
      <c r="BA151" s="76"/>
      <c r="BB151" s="76"/>
      <c r="BC151" s="76"/>
      <c r="BD151" s="76"/>
      <c r="BE151" s="76"/>
      <c r="BF151" s="76"/>
      <c r="BG151" s="76"/>
      <c r="BH151" s="76"/>
    </row>
    <row r="152" spans="1:60" x14ac:dyDescent="0.25">
      <c r="A152" s="76"/>
      <c r="B152" s="76"/>
      <c r="C152" s="76"/>
      <c r="D152" s="76"/>
      <c r="E152" s="76"/>
      <c r="F152" s="76"/>
      <c r="G152" s="76"/>
      <c r="H152" s="76"/>
      <c r="I152" s="76"/>
      <c r="J152" s="76"/>
      <c r="K152" s="76"/>
      <c r="L152" s="76"/>
      <c r="M152" s="76"/>
      <c r="N152" s="76"/>
      <c r="O152" s="76"/>
      <c r="P152" s="76"/>
      <c r="Q152" s="76"/>
      <c r="R152" s="76"/>
      <c r="S152" s="76"/>
      <c r="T152" s="76"/>
      <c r="U152" s="76"/>
      <c r="V152" s="76"/>
      <c r="W152" s="76"/>
      <c r="X152" s="76"/>
      <c r="Y152" s="76"/>
      <c r="Z152" s="76"/>
      <c r="AA152" s="76"/>
      <c r="AB152" s="76"/>
      <c r="AC152" s="76"/>
      <c r="AD152" s="76"/>
      <c r="AE152" s="76"/>
      <c r="AF152" s="76"/>
      <c r="AG152" s="76"/>
      <c r="AH152" s="76"/>
      <c r="AI152" s="76"/>
      <c r="AJ152" s="76"/>
      <c r="AK152" s="76"/>
      <c r="AL152" s="76"/>
      <c r="AM152" s="76"/>
      <c r="AN152" s="76"/>
      <c r="AO152" s="76"/>
      <c r="AP152" s="76"/>
      <c r="AQ152" s="76"/>
      <c r="AR152" s="76"/>
      <c r="AS152" s="76"/>
      <c r="AT152" s="76"/>
      <c r="AU152" s="76"/>
      <c r="AV152" s="76"/>
      <c r="AW152" s="76"/>
      <c r="AX152" s="76"/>
      <c r="AY152" s="76"/>
      <c r="AZ152" s="76"/>
      <c r="BA152" s="76"/>
      <c r="BB152" s="76"/>
      <c r="BC152" s="76"/>
      <c r="BD152" s="76"/>
      <c r="BE152" s="76"/>
      <c r="BF152" s="76"/>
      <c r="BG152" s="76"/>
      <c r="BH152" s="76"/>
    </row>
    <row r="153" spans="1:60" x14ac:dyDescent="0.25">
      <c r="A153" s="76"/>
      <c r="B153" s="76"/>
      <c r="C153" s="76"/>
      <c r="D153" s="76"/>
      <c r="E153" s="76"/>
      <c r="F153" s="76"/>
      <c r="G153" s="76"/>
      <c r="H153" s="76"/>
      <c r="I153" s="76"/>
      <c r="J153" s="76"/>
      <c r="K153" s="76"/>
      <c r="L153" s="76"/>
      <c r="M153" s="76"/>
      <c r="N153" s="76"/>
      <c r="O153" s="76"/>
      <c r="P153" s="76"/>
      <c r="Q153" s="76"/>
      <c r="R153" s="76"/>
      <c r="S153" s="76"/>
      <c r="T153" s="76"/>
      <c r="U153" s="76"/>
      <c r="V153" s="76"/>
      <c r="W153" s="76"/>
      <c r="X153" s="76"/>
      <c r="Y153" s="76"/>
      <c r="Z153" s="76"/>
      <c r="AA153" s="76"/>
      <c r="AB153" s="76"/>
      <c r="AC153" s="76"/>
      <c r="AD153" s="76"/>
      <c r="AE153" s="76"/>
      <c r="AF153" s="76"/>
      <c r="AG153" s="76"/>
      <c r="AH153" s="76"/>
      <c r="AI153" s="76"/>
      <c r="AJ153" s="76"/>
      <c r="AK153" s="76"/>
      <c r="AL153" s="76"/>
      <c r="AM153" s="76"/>
      <c r="AN153" s="76"/>
      <c r="AO153" s="76"/>
      <c r="AP153" s="76"/>
      <c r="AQ153" s="76"/>
      <c r="AR153" s="76"/>
      <c r="AS153" s="76"/>
      <c r="AT153" s="76"/>
      <c r="AU153" s="76"/>
      <c r="AV153" s="76"/>
      <c r="AW153" s="76"/>
      <c r="AX153" s="76"/>
      <c r="AY153" s="76"/>
      <c r="AZ153" s="76"/>
      <c r="BA153" s="76"/>
      <c r="BB153" s="76"/>
      <c r="BC153" s="76"/>
      <c r="BD153" s="76"/>
      <c r="BE153" s="76"/>
      <c r="BF153" s="76"/>
      <c r="BG153" s="76"/>
      <c r="BH153" s="76"/>
    </row>
    <row r="154" spans="1:60" x14ac:dyDescent="0.25">
      <c r="A154" s="76"/>
      <c r="B154" s="76"/>
      <c r="C154" s="76"/>
      <c r="D154" s="76"/>
      <c r="E154" s="76"/>
      <c r="F154" s="76"/>
      <c r="G154" s="76"/>
      <c r="H154" s="76"/>
      <c r="I154" s="76"/>
      <c r="J154" s="76"/>
      <c r="K154" s="76"/>
      <c r="L154" s="76"/>
      <c r="M154" s="76"/>
      <c r="N154" s="76"/>
      <c r="O154" s="76"/>
      <c r="P154" s="76"/>
      <c r="Q154" s="76"/>
      <c r="R154" s="76"/>
      <c r="S154" s="76"/>
      <c r="T154" s="76"/>
      <c r="U154" s="76"/>
      <c r="V154" s="76"/>
      <c r="W154" s="76"/>
      <c r="X154" s="76"/>
      <c r="Y154" s="76"/>
      <c r="Z154" s="76"/>
      <c r="AA154" s="76"/>
      <c r="AB154" s="76"/>
      <c r="AC154" s="76"/>
      <c r="AD154" s="76"/>
      <c r="AE154" s="76"/>
      <c r="AF154" s="76"/>
      <c r="AG154" s="76"/>
      <c r="AH154" s="76"/>
      <c r="AI154" s="76"/>
      <c r="AJ154" s="76"/>
      <c r="AK154" s="76"/>
      <c r="AL154" s="76"/>
      <c r="AM154" s="76"/>
      <c r="AN154" s="76"/>
      <c r="AO154" s="76"/>
      <c r="AP154" s="76"/>
      <c r="AQ154" s="76"/>
      <c r="AR154" s="76"/>
      <c r="AS154" s="76"/>
      <c r="AT154" s="76"/>
      <c r="AU154" s="76"/>
      <c r="AV154" s="76"/>
      <c r="AW154" s="76"/>
      <c r="AX154" s="76"/>
      <c r="AY154" s="76"/>
      <c r="AZ154" s="76"/>
      <c r="BA154" s="76"/>
      <c r="BB154" s="76"/>
      <c r="BC154" s="76"/>
      <c r="BD154" s="76"/>
      <c r="BE154" s="76"/>
      <c r="BF154" s="76"/>
      <c r="BG154" s="76"/>
      <c r="BH154" s="76"/>
    </row>
    <row r="155" spans="1:60" x14ac:dyDescent="0.25">
      <c r="A155" s="76"/>
      <c r="B155" s="76"/>
      <c r="C155" s="76"/>
      <c r="D155" s="76"/>
      <c r="E155" s="76"/>
      <c r="F155" s="76"/>
      <c r="G155" s="76"/>
      <c r="H155" s="76"/>
      <c r="I155" s="76"/>
      <c r="J155" s="76"/>
      <c r="K155" s="76"/>
      <c r="L155" s="76"/>
      <c r="M155" s="76"/>
      <c r="N155" s="76"/>
      <c r="O155" s="76"/>
      <c r="P155" s="76"/>
      <c r="Q155" s="76"/>
      <c r="R155" s="76"/>
      <c r="S155" s="76"/>
      <c r="T155" s="76"/>
      <c r="U155" s="76"/>
      <c r="V155" s="76"/>
      <c r="W155" s="76"/>
      <c r="X155" s="76"/>
      <c r="Y155" s="76"/>
      <c r="Z155" s="76"/>
      <c r="AA155" s="76"/>
      <c r="AB155" s="76"/>
      <c r="AC155" s="76"/>
      <c r="AD155" s="76"/>
      <c r="AE155" s="76"/>
      <c r="AF155" s="76"/>
      <c r="AG155" s="76"/>
      <c r="AH155" s="76"/>
      <c r="AI155" s="76"/>
      <c r="AJ155" s="76"/>
      <c r="AK155" s="76"/>
      <c r="AL155" s="76"/>
      <c r="AM155" s="76"/>
      <c r="AN155" s="76"/>
      <c r="AO155" s="76"/>
      <c r="AP155" s="76"/>
      <c r="AQ155" s="76"/>
      <c r="AR155" s="76"/>
      <c r="AS155" s="76"/>
      <c r="AT155" s="76"/>
      <c r="AU155" s="76"/>
      <c r="AV155" s="76"/>
      <c r="AW155" s="76"/>
      <c r="AX155" s="76"/>
      <c r="AY155" s="76"/>
      <c r="AZ155" s="76"/>
      <c r="BA155" s="76"/>
      <c r="BB155" s="76"/>
      <c r="BC155" s="76"/>
      <c r="BD155" s="76"/>
      <c r="BE155" s="76"/>
      <c r="BF155" s="76"/>
      <c r="BG155" s="76"/>
      <c r="BH155" s="76"/>
    </row>
    <row r="156" spans="1:60" x14ac:dyDescent="0.25">
      <c r="A156" s="76"/>
      <c r="B156" s="76"/>
      <c r="C156" s="76"/>
      <c r="D156" s="76"/>
      <c r="E156" s="76"/>
      <c r="F156" s="76"/>
      <c r="G156" s="76"/>
      <c r="H156" s="76"/>
      <c r="I156" s="76"/>
      <c r="J156" s="76"/>
      <c r="K156" s="76"/>
      <c r="L156" s="76"/>
      <c r="M156" s="76"/>
      <c r="N156" s="76"/>
      <c r="O156" s="76"/>
      <c r="P156" s="76"/>
      <c r="Q156" s="76"/>
      <c r="R156" s="76"/>
      <c r="S156" s="76"/>
      <c r="T156" s="76"/>
      <c r="U156" s="76"/>
      <c r="V156" s="76"/>
      <c r="W156" s="76"/>
      <c r="X156" s="76"/>
      <c r="Y156" s="76"/>
      <c r="Z156" s="76"/>
      <c r="AA156" s="76"/>
      <c r="AB156" s="76"/>
      <c r="AC156" s="76"/>
      <c r="AD156" s="76"/>
      <c r="AE156" s="76"/>
      <c r="AF156" s="76"/>
      <c r="AG156" s="76"/>
      <c r="AH156" s="76"/>
      <c r="AI156" s="76"/>
      <c r="AJ156" s="76"/>
      <c r="AK156" s="76"/>
      <c r="AL156" s="76"/>
      <c r="AM156" s="76"/>
      <c r="AN156" s="76"/>
      <c r="AO156" s="76"/>
      <c r="AP156" s="76"/>
      <c r="AQ156" s="76"/>
      <c r="AR156" s="76"/>
      <c r="AS156" s="76"/>
      <c r="AT156" s="76"/>
      <c r="AU156" s="76"/>
      <c r="AV156" s="76"/>
      <c r="AW156" s="76"/>
      <c r="AX156" s="76"/>
      <c r="AY156" s="76"/>
      <c r="AZ156" s="76"/>
      <c r="BA156" s="76"/>
      <c r="BB156" s="76"/>
      <c r="BC156" s="76"/>
      <c r="BD156" s="76"/>
      <c r="BE156" s="76"/>
      <c r="BF156" s="76"/>
      <c r="BG156" s="76"/>
      <c r="BH156" s="76"/>
    </row>
    <row r="157" spans="1:60" x14ac:dyDescent="0.25">
      <c r="A157" s="76"/>
      <c r="B157" s="76"/>
      <c r="C157" s="76"/>
      <c r="D157" s="76"/>
      <c r="E157" s="76"/>
      <c r="F157" s="76"/>
      <c r="G157" s="76"/>
      <c r="H157" s="76"/>
      <c r="I157" s="76"/>
      <c r="J157" s="76"/>
      <c r="K157" s="76"/>
      <c r="L157" s="76"/>
      <c r="M157" s="76"/>
      <c r="N157" s="76"/>
      <c r="O157" s="76"/>
      <c r="P157" s="76"/>
      <c r="Q157" s="76"/>
      <c r="R157" s="76"/>
      <c r="S157" s="76"/>
      <c r="T157" s="76"/>
      <c r="U157" s="76"/>
      <c r="V157" s="76"/>
      <c r="W157" s="76"/>
      <c r="X157" s="76"/>
      <c r="Y157" s="76"/>
      <c r="Z157" s="76"/>
      <c r="AA157" s="76"/>
      <c r="AB157" s="76"/>
      <c r="AC157" s="76"/>
      <c r="AD157" s="76"/>
      <c r="AE157" s="76"/>
      <c r="AF157" s="76"/>
      <c r="AG157" s="76"/>
      <c r="AH157" s="76"/>
      <c r="AI157" s="76"/>
      <c r="AJ157" s="76"/>
      <c r="AK157" s="76"/>
      <c r="AL157" s="76"/>
      <c r="AM157" s="76"/>
      <c r="AN157" s="76"/>
      <c r="AO157" s="76"/>
      <c r="AP157" s="76"/>
      <c r="AQ157" s="76"/>
      <c r="AR157" s="76"/>
      <c r="AS157" s="76"/>
      <c r="AT157" s="76"/>
      <c r="AU157" s="76"/>
      <c r="AV157" s="76"/>
      <c r="AW157" s="76"/>
      <c r="AX157" s="76"/>
      <c r="AY157" s="76"/>
      <c r="AZ157" s="76"/>
      <c r="BA157" s="76"/>
      <c r="BB157" s="76"/>
      <c r="BC157" s="76"/>
      <c r="BD157" s="76"/>
      <c r="BE157" s="76"/>
      <c r="BF157" s="76"/>
      <c r="BG157" s="76"/>
      <c r="BH157" s="76"/>
    </row>
    <row r="158" spans="1:60" x14ac:dyDescent="0.25">
      <c r="A158" s="76"/>
      <c r="B158" s="76"/>
      <c r="C158" s="76"/>
      <c r="D158" s="76"/>
      <c r="E158" s="76"/>
      <c r="F158" s="76"/>
      <c r="G158" s="76"/>
      <c r="H158" s="76"/>
      <c r="I158" s="76"/>
      <c r="J158" s="76"/>
      <c r="K158" s="76"/>
      <c r="L158" s="76"/>
      <c r="M158" s="76"/>
      <c r="N158" s="76"/>
      <c r="O158" s="76"/>
      <c r="P158" s="76"/>
      <c r="Q158" s="76"/>
      <c r="R158" s="76"/>
      <c r="S158" s="76"/>
      <c r="T158" s="76"/>
      <c r="U158" s="76"/>
      <c r="V158" s="76"/>
      <c r="W158" s="76"/>
      <c r="X158" s="76"/>
      <c r="Y158" s="76"/>
      <c r="Z158" s="76"/>
      <c r="AA158" s="76"/>
      <c r="AB158" s="76"/>
      <c r="AC158" s="76"/>
      <c r="AD158" s="76"/>
      <c r="AE158" s="76"/>
      <c r="AF158" s="76"/>
      <c r="AG158" s="76"/>
      <c r="AH158" s="76"/>
      <c r="AI158" s="76"/>
      <c r="AJ158" s="76"/>
      <c r="AK158" s="76"/>
      <c r="AL158" s="76"/>
      <c r="AM158" s="76"/>
      <c r="AN158" s="76"/>
      <c r="AO158" s="76"/>
      <c r="AP158" s="76"/>
      <c r="AQ158" s="76"/>
      <c r="AR158" s="76"/>
      <c r="AS158" s="76"/>
      <c r="AT158" s="76"/>
      <c r="AU158" s="76"/>
      <c r="AV158" s="76"/>
      <c r="AW158" s="76"/>
      <c r="AX158" s="76"/>
      <c r="AY158" s="76"/>
      <c r="AZ158" s="76"/>
      <c r="BA158" s="76"/>
      <c r="BB158" s="76"/>
      <c r="BC158" s="76"/>
      <c r="BD158" s="76"/>
      <c r="BE158" s="76"/>
      <c r="BF158" s="76"/>
      <c r="BG158" s="76"/>
      <c r="BH158" s="76"/>
    </row>
    <row r="159" spans="1:60" x14ac:dyDescent="0.25">
      <c r="A159" s="76"/>
      <c r="B159" s="76"/>
      <c r="C159" s="76"/>
      <c r="D159" s="76"/>
      <c r="E159" s="76"/>
      <c r="F159" s="76"/>
      <c r="G159" s="76"/>
      <c r="H159" s="76"/>
      <c r="I159" s="76"/>
      <c r="J159" s="76"/>
      <c r="K159" s="76"/>
      <c r="L159" s="76"/>
      <c r="M159" s="76"/>
      <c r="N159" s="76"/>
      <c r="O159" s="76"/>
      <c r="P159" s="76"/>
      <c r="Q159" s="76"/>
      <c r="R159" s="76"/>
      <c r="S159" s="76"/>
      <c r="T159" s="76"/>
      <c r="U159" s="76"/>
      <c r="V159" s="76"/>
      <c r="W159" s="76"/>
      <c r="X159" s="76"/>
      <c r="Y159" s="76"/>
      <c r="Z159" s="76"/>
      <c r="AA159" s="76"/>
      <c r="AB159" s="76"/>
      <c r="AC159" s="76"/>
      <c r="AD159" s="76"/>
      <c r="AE159" s="76"/>
      <c r="AF159" s="76"/>
      <c r="AG159" s="76"/>
      <c r="AH159" s="76"/>
      <c r="AI159" s="76"/>
      <c r="AJ159" s="76"/>
      <c r="AK159" s="76"/>
      <c r="AL159" s="76"/>
      <c r="AM159" s="76"/>
      <c r="AN159" s="76"/>
      <c r="AO159" s="76"/>
      <c r="AP159" s="76"/>
      <c r="AQ159" s="76"/>
      <c r="AR159" s="76"/>
      <c r="AS159" s="76"/>
      <c r="AT159" s="76"/>
      <c r="AU159" s="76"/>
      <c r="AV159" s="76"/>
      <c r="AW159" s="76"/>
      <c r="AX159" s="76"/>
      <c r="AY159" s="76"/>
      <c r="AZ159" s="76"/>
      <c r="BA159" s="76"/>
      <c r="BB159" s="76"/>
      <c r="BC159" s="76"/>
      <c r="BD159" s="76"/>
      <c r="BE159" s="76"/>
      <c r="BF159" s="76"/>
      <c r="BG159" s="76"/>
      <c r="BH159" s="76"/>
    </row>
    <row r="160" spans="1:60" x14ac:dyDescent="0.25">
      <c r="A160" s="76"/>
      <c r="B160" s="76"/>
      <c r="C160" s="76"/>
      <c r="D160" s="76"/>
      <c r="E160" s="76"/>
      <c r="F160" s="76"/>
      <c r="G160" s="76"/>
      <c r="H160" s="76"/>
      <c r="I160" s="76"/>
      <c r="J160" s="76"/>
      <c r="K160" s="76"/>
      <c r="L160" s="76"/>
      <c r="M160" s="76"/>
      <c r="N160" s="76"/>
      <c r="O160" s="76"/>
      <c r="P160" s="76"/>
      <c r="Q160" s="76"/>
      <c r="R160" s="76"/>
      <c r="S160" s="76"/>
      <c r="T160" s="76"/>
      <c r="U160" s="76"/>
      <c r="V160" s="76"/>
      <c r="W160" s="76"/>
      <c r="X160" s="76"/>
      <c r="Y160" s="76"/>
      <c r="Z160" s="76"/>
      <c r="AA160" s="76"/>
      <c r="AB160" s="76"/>
      <c r="AC160" s="76"/>
      <c r="AD160" s="76"/>
      <c r="AE160" s="76"/>
      <c r="AF160" s="76"/>
      <c r="AG160" s="76"/>
      <c r="AH160" s="76"/>
      <c r="AI160" s="76"/>
      <c r="AJ160" s="76"/>
      <c r="AK160" s="76"/>
      <c r="AL160" s="76"/>
      <c r="AM160" s="76"/>
      <c r="AN160" s="76"/>
      <c r="AO160" s="76"/>
      <c r="AP160" s="76"/>
      <c r="AQ160" s="76"/>
      <c r="AR160" s="76"/>
      <c r="AS160" s="76"/>
      <c r="AT160" s="76"/>
      <c r="AU160" s="76"/>
      <c r="AV160" s="76"/>
      <c r="AW160" s="76"/>
      <c r="AX160" s="76"/>
      <c r="AY160" s="76"/>
      <c r="AZ160" s="76"/>
      <c r="BA160" s="76"/>
      <c r="BB160" s="76"/>
      <c r="BC160" s="76"/>
      <c r="BD160" s="76"/>
      <c r="BE160" s="76"/>
      <c r="BF160" s="76"/>
      <c r="BG160" s="76"/>
      <c r="BH160" s="76"/>
    </row>
    <row r="161" spans="1:60" x14ac:dyDescent="0.25">
      <c r="A161" s="76"/>
      <c r="B161" s="76"/>
      <c r="C161" s="76"/>
      <c r="D161" s="76"/>
      <c r="E161" s="76"/>
      <c r="F161" s="76"/>
      <c r="G161" s="76"/>
      <c r="H161" s="76"/>
      <c r="I161" s="76"/>
      <c r="J161" s="76"/>
      <c r="K161" s="76"/>
      <c r="L161" s="76"/>
      <c r="M161" s="76"/>
      <c r="N161" s="76"/>
      <c r="O161" s="76"/>
      <c r="P161" s="76"/>
      <c r="Q161" s="76"/>
      <c r="R161" s="76"/>
      <c r="S161" s="76"/>
      <c r="T161" s="76"/>
      <c r="U161" s="76"/>
      <c r="V161" s="76"/>
      <c r="W161" s="76"/>
      <c r="X161" s="76"/>
      <c r="Y161" s="76"/>
      <c r="Z161" s="76"/>
      <c r="AA161" s="76"/>
      <c r="AB161" s="76"/>
      <c r="AC161" s="76"/>
      <c r="AD161" s="76"/>
      <c r="AE161" s="76"/>
      <c r="AF161" s="76"/>
      <c r="AG161" s="76"/>
      <c r="AH161" s="76"/>
      <c r="AI161" s="76"/>
      <c r="AJ161" s="76"/>
      <c r="AK161" s="76"/>
      <c r="AL161" s="76"/>
      <c r="AM161" s="76"/>
      <c r="AN161" s="76"/>
      <c r="AO161" s="76"/>
      <c r="AP161" s="76"/>
      <c r="AQ161" s="76"/>
      <c r="AR161" s="76"/>
      <c r="AS161" s="76"/>
      <c r="AT161" s="76"/>
      <c r="AU161" s="76"/>
      <c r="AV161" s="76"/>
      <c r="AW161" s="76"/>
      <c r="AX161" s="76"/>
      <c r="AY161" s="76"/>
      <c r="AZ161" s="76"/>
      <c r="BA161" s="76"/>
      <c r="BB161" s="76"/>
      <c r="BC161" s="76"/>
      <c r="BD161" s="76"/>
      <c r="BE161" s="76"/>
      <c r="BF161" s="76"/>
      <c r="BG161" s="76"/>
      <c r="BH161" s="76"/>
    </row>
    <row r="162" spans="1:60" x14ac:dyDescent="0.25">
      <c r="A162" s="76"/>
      <c r="B162" s="76"/>
      <c r="C162" s="76"/>
      <c r="D162" s="76"/>
      <c r="E162" s="76"/>
      <c r="F162" s="76"/>
      <c r="G162" s="76"/>
      <c r="H162" s="76"/>
      <c r="I162" s="76"/>
      <c r="J162" s="76"/>
      <c r="K162" s="76"/>
      <c r="L162" s="76"/>
      <c r="M162" s="76"/>
      <c r="N162" s="76"/>
      <c r="O162" s="76"/>
      <c r="P162" s="76"/>
      <c r="Q162" s="76"/>
      <c r="R162" s="76"/>
      <c r="S162" s="76"/>
      <c r="T162" s="76"/>
      <c r="U162" s="76"/>
      <c r="V162" s="76"/>
      <c r="W162" s="76"/>
      <c r="X162" s="76"/>
      <c r="Y162" s="76"/>
      <c r="Z162" s="76"/>
      <c r="AA162" s="76"/>
      <c r="AB162" s="76"/>
      <c r="AC162" s="76"/>
      <c r="AD162" s="76"/>
      <c r="AE162" s="76"/>
      <c r="AF162" s="76"/>
      <c r="AG162" s="76"/>
      <c r="AH162" s="76"/>
      <c r="AI162" s="76"/>
      <c r="AJ162" s="76"/>
      <c r="AK162" s="76"/>
      <c r="AL162" s="76"/>
      <c r="AM162" s="76"/>
      <c r="AN162" s="76"/>
      <c r="AO162" s="76"/>
      <c r="AP162" s="76"/>
      <c r="AQ162" s="76"/>
      <c r="AR162" s="76"/>
      <c r="AS162" s="76"/>
      <c r="AT162" s="76"/>
      <c r="AU162" s="76"/>
      <c r="AV162" s="76"/>
      <c r="AW162" s="76"/>
      <c r="AX162" s="76"/>
      <c r="AY162" s="76"/>
      <c r="AZ162" s="76"/>
      <c r="BA162" s="76"/>
      <c r="BB162" s="76"/>
      <c r="BC162" s="76"/>
      <c r="BD162" s="76"/>
      <c r="BE162" s="76"/>
      <c r="BF162" s="76"/>
      <c r="BG162" s="76"/>
      <c r="BH162" s="76"/>
    </row>
    <row r="163" spans="1:60" x14ac:dyDescent="0.25">
      <c r="A163" s="76"/>
      <c r="B163" s="76"/>
      <c r="C163" s="76"/>
      <c r="D163" s="76"/>
      <c r="E163" s="76"/>
      <c r="F163" s="76"/>
      <c r="G163" s="76"/>
      <c r="H163" s="76"/>
      <c r="I163" s="76"/>
      <c r="J163" s="76"/>
      <c r="K163" s="76"/>
      <c r="L163" s="76"/>
      <c r="M163" s="76"/>
      <c r="N163" s="76"/>
      <c r="O163" s="76"/>
      <c r="P163" s="76"/>
      <c r="Q163" s="76"/>
      <c r="R163" s="76"/>
      <c r="S163" s="76"/>
      <c r="T163" s="76"/>
      <c r="U163" s="76"/>
      <c r="V163" s="76"/>
      <c r="W163" s="76"/>
      <c r="X163" s="76"/>
      <c r="Y163" s="76"/>
      <c r="Z163" s="76"/>
      <c r="AA163" s="76"/>
      <c r="AB163" s="76"/>
      <c r="AC163" s="76"/>
      <c r="AD163" s="76"/>
      <c r="AE163" s="76"/>
      <c r="AF163" s="76"/>
      <c r="AG163" s="76"/>
      <c r="AH163" s="76"/>
      <c r="AI163" s="76"/>
      <c r="AJ163" s="76"/>
      <c r="AK163" s="76"/>
      <c r="AL163" s="76"/>
      <c r="AM163" s="76"/>
      <c r="AN163" s="76"/>
      <c r="AO163" s="76"/>
      <c r="AP163" s="76"/>
      <c r="AQ163" s="76"/>
      <c r="AR163" s="76"/>
      <c r="AS163" s="76"/>
      <c r="AT163" s="76"/>
      <c r="AU163" s="76"/>
      <c r="AV163" s="76"/>
      <c r="AW163" s="76"/>
      <c r="AX163" s="76"/>
      <c r="AY163" s="76"/>
      <c r="AZ163" s="76"/>
      <c r="BA163" s="76"/>
      <c r="BB163" s="76"/>
      <c r="BC163" s="76"/>
      <c r="BD163" s="76"/>
      <c r="BE163" s="76"/>
      <c r="BF163" s="76"/>
      <c r="BG163" s="76"/>
      <c r="BH163" s="76"/>
    </row>
    <row r="164" spans="1:60" x14ac:dyDescent="0.25">
      <c r="A164" s="76"/>
      <c r="B164" s="76"/>
      <c r="C164" s="76"/>
      <c r="D164" s="76"/>
      <c r="E164" s="76"/>
      <c r="F164" s="76"/>
      <c r="G164" s="76"/>
      <c r="H164" s="76"/>
      <c r="I164" s="76"/>
      <c r="J164" s="76"/>
      <c r="K164" s="76"/>
      <c r="L164" s="76"/>
      <c r="M164" s="76"/>
      <c r="N164" s="76"/>
      <c r="O164" s="76"/>
      <c r="P164" s="76"/>
      <c r="Q164" s="76"/>
      <c r="R164" s="76"/>
      <c r="S164" s="76"/>
      <c r="T164" s="76"/>
      <c r="U164" s="76"/>
      <c r="V164" s="76"/>
      <c r="W164" s="76"/>
      <c r="X164" s="76"/>
      <c r="Y164" s="76"/>
      <c r="Z164" s="76"/>
      <c r="AA164" s="76"/>
      <c r="AB164" s="76"/>
      <c r="AC164" s="76"/>
      <c r="AD164" s="76"/>
      <c r="AE164" s="76"/>
      <c r="AF164" s="76"/>
      <c r="AG164" s="76"/>
      <c r="AH164" s="76"/>
      <c r="AI164" s="76"/>
      <c r="AJ164" s="76"/>
      <c r="AK164" s="76"/>
      <c r="AL164" s="76"/>
      <c r="AM164" s="76"/>
      <c r="AN164" s="76"/>
      <c r="AO164" s="76"/>
      <c r="AP164" s="76"/>
      <c r="AQ164" s="76"/>
      <c r="AR164" s="76"/>
      <c r="AS164" s="76"/>
      <c r="AT164" s="76"/>
      <c r="AU164" s="76"/>
      <c r="AV164" s="76"/>
      <c r="AW164" s="76"/>
      <c r="AX164" s="76"/>
      <c r="AY164" s="76"/>
      <c r="AZ164" s="76"/>
      <c r="BA164" s="76"/>
      <c r="BB164" s="76"/>
      <c r="BC164" s="76"/>
      <c r="BD164" s="76"/>
      <c r="BE164" s="76"/>
      <c r="BF164" s="76"/>
      <c r="BG164" s="76"/>
      <c r="BH164" s="76"/>
    </row>
    <row r="165" spans="1:60" x14ac:dyDescent="0.25">
      <c r="A165" s="76"/>
      <c r="B165" s="76"/>
      <c r="C165" s="76"/>
      <c r="D165" s="76"/>
      <c r="E165" s="76"/>
      <c r="F165" s="76"/>
      <c r="G165" s="76"/>
      <c r="H165" s="76"/>
      <c r="I165" s="76"/>
      <c r="J165" s="76"/>
      <c r="K165" s="76"/>
      <c r="L165" s="76"/>
      <c r="M165" s="76"/>
      <c r="N165" s="76"/>
      <c r="O165" s="76"/>
      <c r="P165" s="76"/>
      <c r="Q165" s="76"/>
      <c r="R165" s="76"/>
      <c r="S165" s="76"/>
      <c r="T165" s="76"/>
      <c r="U165" s="76"/>
      <c r="V165" s="76"/>
      <c r="W165" s="76"/>
      <c r="X165" s="76"/>
      <c r="Y165" s="76"/>
      <c r="Z165" s="76"/>
      <c r="AA165" s="76"/>
      <c r="AB165" s="76"/>
      <c r="AC165" s="76"/>
      <c r="AD165" s="76"/>
      <c r="AE165" s="76"/>
      <c r="AF165" s="76"/>
      <c r="AG165" s="76"/>
      <c r="AH165" s="76"/>
      <c r="AI165" s="76"/>
      <c r="AJ165" s="76"/>
      <c r="AK165" s="76"/>
      <c r="AL165" s="76"/>
      <c r="AM165" s="76"/>
      <c r="AN165" s="76"/>
      <c r="AO165" s="76"/>
      <c r="AP165" s="76"/>
      <c r="AQ165" s="76"/>
      <c r="AR165" s="76"/>
      <c r="AS165" s="76"/>
      <c r="AT165" s="76"/>
      <c r="AU165" s="76"/>
      <c r="AV165" s="76"/>
      <c r="AW165" s="76"/>
      <c r="AX165" s="76"/>
      <c r="AY165" s="76"/>
      <c r="AZ165" s="76"/>
      <c r="BA165" s="76"/>
      <c r="BB165" s="76"/>
      <c r="BC165" s="76"/>
      <c r="BD165" s="76"/>
      <c r="BE165" s="76"/>
      <c r="BF165" s="76"/>
      <c r="BG165" s="76"/>
      <c r="BH165" s="76"/>
    </row>
    <row r="166" spans="1:60" x14ac:dyDescent="0.25">
      <c r="A166" s="76"/>
      <c r="B166" s="76"/>
      <c r="C166" s="76"/>
      <c r="D166" s="76"/>
      <c r="E166" s="76"/>
      <c r="F166" s="76"/>
      <c r="G166" s="76"/>
      <c r="H166" s="76"/>
      <c r="I166" s="76"/>
      <c r="J166" s="76"/>
      <c r="K166" s="76"/>
      <c r="L166" s="76"/>
      <c r="M166" s="76"/>
      <c r="N166" s="76"/>
      <c r="O166" s="76"/>
      <c r="P166" s="76"/>
      <c r="Q166" s="76"/>
      <c r="R166" s="76"/>
      <c r="S166" s="76"/>
      <c r="T166" s="76"/>
      <c r="U166" s="76"/>
      <c r="V166" s="76"/>
      <c r="W166" s="76"/>
      <c r="X166" s="76"/>
      <c r="Y166" s="76"/>
      <c r="Z166" s="76"/>
      <c r="AA166" s="76"/>
      <c r="AB166" s="76"/>
      <c r="AC166" s="76"/>
      <c r="AD166" s="76"/>
      <c r="AE166" s="76"/>
      <c r="AF166" s="76"/>
      <c r="AG166" s="76"/>
      <c r="AH166" s="76"/>
      <c r="AI166" s="76"/>
      <c r="AJ166" s="76"/>
      <c r="AK166" s="76"/>
      <c r="AL166" s="76"/>
      <c r="AM166" s="76"/>
      <c r="AN166" s="76"/>
      <c r="AO166" s="76"/>
      <c r="AP166" s="76"/>
      <c r="AQ166" s="76"/>
      <c r="AR166" s="76"/>
      <c r="AS166" s="76"/>
      <c r="AT166" s="76"/>
      <c r="AU166" s="76"/>
      <c r="AV166" s="76"/>
      <c r="AW166" s="76"/>
      <c r="AX166" s="76"/>
      <c r="AY166" s="76"/>
      <c r="AZ166" s="76"/>
      <c r="BA166" s="76"/>
      <c r="BB166" s="76"/>
      <c r="BC166" s="76"/>
      <c r="BD166" s="76"/>
      <c r="BE166" s="76"/>
      <c r="BF166" s="76"/>
      <c r="BG166" s="76"/>
      <c r="BH166" s="76"/>
    </row>
    <row r="167" spans="1:60" x14ac:dyDescent="0.25">
      <c r="A167" s="76"/>
      <c r="B167" s="76"/>
      <c r="C167" s="76"/>
      <c r="D167" s="76"/>
      <c r="E167" s="76"/>
      <c r="F167" s="76"/>
      <c r="G167" s="76"/>
      <c r="H167" s="76"/>
      <c r="I167" s="76"/>
      <c r="J167" s="76"/>
      <c r="K167" s="76"/>
      <c r="L167" s="76"/>
      <c r="M167" s="76"/>
      <c r="N167" s="76"/>
      <c r="O167" s="76"/>
      <c r="P167" s="76"/>
      <c r="Q167" s="76"/>
      <c r="R167" s="76"/>
      <c r="S167" s="76"/>
      <c r="T167" s="76"/>
      <c r="U167" s="76"/>
      <c r="V167" s="76"/>
      <c r="W167" s="76"/>
      <c r="X167" s="76"/>
      <c r="Y167" s="76"/>
      <c r="Z167" s="76"/>
      <c r="AA167" s="76"/>
      <c r="AB167" s="76"/>
      <c r="AC167" s="76"/>
      <c r="AD167" s="76"/>
      <c r="AE167" s="76"/>
      <c r="AF167" s="76"/>
      <c r="AG167" s="76"/>
      <c r="AH167" s="76"/>
      <c r="AI167" s="76"/>
      <c r="AJ167" s="76"/>
      <c r="AK167" s="76"/>
      <c r="AL167" s="76"/>
      <c r="AM167" s="76"/>
      <c r="AN167" s="76"/>
      <c r="AO167" s="76"/>
      <c r="AP167" s="76"/>
      <c r="AQ167" s="76"/>
      <c r="AR167" s="76"/>
      <c r="AS167" s="76"/>
      <c r="AT167" s="76"/>
      <c r="AU167" s="76"/>
      <c r="AV167" s="76"/>
      <c r="AW167" s="76"/>
      <c r="AX167" s="76"/>
      <c r="AY167" s="76"/>
      <c r="AZ167" s="76"/>
      <c r="BA167" s="76"/>
      <c r="BB167" s="76"/>
      <c r="BC167" s="76"/>
      <c r="BD167" s="76"/>
      <c r="BE167" s="76"/>
      <c r="BF167" s="76"/>
      <c r="BG167" s="76"/>
      <c r="BH167" s="76"/>
    </row>
    <row r="168" spans="1:60" x14ac:dyDescent="0.25">
      <c r="A168" s="76"/>
      <c r="B168" s="76"/>
      <c r="C168" s="76"/>
      <c r="D168" s="76"/>
      <c r="E168" s="76"/>
      <c r="F168" s="76"/>
      <c r="G168" s="76"/>
      <c r="H168" s="76"/>
      <c r="I168" s="76"/>
      <c r="J168" s="76"/>
      <c r="K168" s="76"/>
      <c r="L168" s="76"/>
      <c r="M168" s="76"/>
      <c r="N168" s="76"/>
      <c r="O168" s="76"/>
      <c r="P168" s="76"/>
      <c r="Q168" s="76"/>
      <c r="R168" s="76"/>
      <c r="S168" s="76"/>
      <c r="T168" s="76"/>
      <c r="U168" s="76"/>
      <c r="V168" s="76"/>
      <c r="W168" s="76"/>
      <c r="X168" s="76"/>
      <c r="Y168" s="76"/>
      <c r="Z168" s="76"/>
      <c r="AA168" s="76"/>
      <c r="AB168" s="76"/>
      <c r="AC168" s="76"/>
      <c r="AD168" s="76"/>
      <c r="AE168" s="76"/>
      <c r="AF168" s="76"/>
      <c r="AG168" s="76"/>
      <c r="AH168" s="76"/>
      <c r="AI168" s="76"/>
      <c r="AJ168" s="76"/>
      <c r="AK168" s="76"/>
      <c r="AL168" s="76"/>
      <c r="AM168" s="76"/>
      <c r="AN168" s="76"/>
      <c r="AO168" s="76"/>
      <c r="AP168" s="76"/>
      <c r="AQ168" s="76"/>
      <c r="AR168" s="76"/>
      <c r="AS168" s="76"/>
      <c r="AT168" s="76"/>
      <c r="AU168" s="76"/>
      <c r="AV168" s="76"/>
      <c r="AW168" s="76"/>
      <c r="AX168" s="76"/>
      <c r="AY168" s="76"/>
      <c r="AZ168" s="76"/>
      <c r="BA168" s="76"/>
      <c r="BB168" s="76"/>
      <c r="BC168" s="76"/>
      <c r="BD168" s="76"/>
      <c r="BE168" s="76"/>
      <c r="BF168" s="76"/>
      <c r="BG168" s="76"/>
      <c r="BH168" s="76"/>
    </row>
    <row r="169" spans="1:60" x14ac:dyDescent="0.25">
      <c r="A169" s="76"/>
      <c r="B169" s="76"/>
      <c r="C169" s="76"/>
      <c r="D169" s="76"/>
      <c r="E169" s="76"/>
      <c r="F169" s="76"/>
      <c r="G169" s="76"/>
      <c r="H169" s="76"/>
      <c r="I169" s="76"/>
      <c r="J169" s="76"/>
      <c r="K169" s="76"/>
      <c r="L169" s="76"/>
      <c r="M169" s="76"/>
      <c r="N169" s="76"/>
      <c r="O169" s="76"/>
      <c r="P169" s="76"/>
      <c r="Q169" s="76"/>
      <c r="R169" s="76"/>
      <c r="S169" s="76"/>
      <c r="T169" s="76"/>
      <c r="U169" s="76"/>
      <c r="V169" s="76"/>
      <c r="W169" s="76"/>
      <c r="X169" s="76"/>
      <c r="Y169" s="76"/>
      <c r="Z169" s="76"/>
      <c r="AA169" s="76"/>
      <c r="AB169" s="76"/>
      <c r="AC169" s="76"/>
      <c r="AD169" s="76"/>
      <c r="AE169" s="76"/>
      <c r="AF169" s="76"/>
      <c r="AG169" s="76"/>
      <c r="AH169" s="76"/>
      <c r="AI169" s="76"/>
      <c r="AJ169" s="76"/>
      <c r="AK169" s="76"/>
      <c r="AL169" s="76"/>
      <c r="AM169" s="76"/>
      <c r="AN169" s="76"/>
      <c r="AO169" s="76"/>
      <c r="AP169" s="76"/>
      <c r="AQ169" s="76"/>
      <c r="AR169" s="76"/>
      <c r="AS169" s="76"/>
      <c r="AT169" s="76"/>
      <c r="AU169" s="76"/>
      <c r="AV169" s="76"/>
      <c r="AW169" s="76"/>
      <c r="AX169" s="76"/>
      <c r="AY169" s="76"/>
      <c r="AZ169" s="76"/>
      <c r="BA169" s="76"/>
      <c r="BB169" s="76"/>
      <c r="BC169" s="76"/>
      <c r="BD169" s="76"/>
      <c r="BE169" s="76"/>
      <c r="BF169" s="76"/>
      <c r="BG169" s="76"/>
      <c r="BH169" s="76"/>
    </row>
    <row r="170" spans="1:60" x14ac:dyDescent="0.25">
      <c r="A170" s="76"/>
      <c r="B170" s="76"/>
      <c r="C170" s="76"/>
      <c r="D170" s="76"/>
      <c r="E170" s="76"/>
      <c r="F170" s="76"/>
      <c r="G170" s="76"/>
      <c r="H170" s="76"/>
      <c r="I170" s="76"/>
      <c r="J170" s="76"/>
      <c r="K170" s="76"/>
      <c r="L170" s="76"/>
      <c r="M170" s="76"/>
      <c r="N170" s="76"/>
      <c r="O170" s="76"/>
      <c r="P170" s="76"/>
      <c r="Q170" s="76"/>
      <c r="R170" s="76"/>
      <c r="S170" s="76"/>
      <c r="T170" s="76"/>
      <c r="U170" s="76"/>
      <c r="V170" s="76"/>
      <c r="W170" s="76"/>
      <c r="X170" s="76"/>
      <c r="Y170" s="76"/>
      <c r="Z170" s="76"/>
      <c r="AA170" s="76"/>
      <c r="AB170" s="76"/>
      <c r="AC170" s="76"/>
      <c r="AD170" s="76"/>
      <c r="AE170" s="76"/>
      <c r="AF170" s="76"/>
      <c r="AG170" s="76"/>
      <c r="AH170" s="76"/>
      <c r="AI170" s="76"/>
      <c r="AJ170" s="76"/>
      <c r="AK170" s="76"/>
      <c r="AL170" s="76"/>
      <c r="AM170" s="76"/>
      <c r="AN170" s="76"/>
      <c r="AO170" s="76"/>
      <c r="AP170" s="76"/>
      <c r="AQ170" s="76"/>
      <c r="AR170" s="76"/>
      <c r="AS170" s="76"/>
      <c r="AT170" s="76"/>
      <c r="AU170" s="76"/>
      <c r="AV170" s="76"/>
      <c r="AW170" s="76"/>
      <c r="AX170" s="76"/>
      <c r="AY170" s="76"/>
      <c r="AZ170" s="76"/>
      <c r="BA170" s="76"/>
      <c r="BB170" s="76"/>
      <c r="BC170" s="76"/>
      <c r="BD170" s="76"/>
      <c r="BE170" s="76"/>
      <c r="BF170" s="76"/>
      <c r="BG170" s="76"/>
      <c r="BH170" s="76"/>
    </row>
    <row r="171" spans="1:60" x14ac:dyDescent="0.25">
      <c r="A171" s="76"/>
      <c r="B171" s="76"/>
      <c r="C171" s="76"/>
      <c r="D171" s="76"/>
      <c r="E171" s="76"/>
      <c r="F171" s="76"/>
      <c r="G171" s="76"/>
      <c r="H171" s="76"/>
      <c r="I171" s="76"/>
      <c r="J171" s="76"/>
      <c r="K171" s="76"/>
      <c r="L171" s="76"/>
      <c r="M171" s="76"/>
      <c r="N171" s="76"/>
      <c r="O171" s="76"/>
      <c r="P171" s="76"/>
      <c r="Q171" s="76"/>
      <c r="R171" s="76"/>
      <c r="S171" s="76"/>
      <c r="T171" s="76"/>
      <c r="U171" s="76"/>
      <c r="V171" s="76"/>
      <c r="W171" s="76"/>
      <c r="X171" s="76"/>
      <c r="Y171" s="76"/>
      <c r="Z171" s="76"/>
      <c r="AA171" s="76"/>
      <c r="AB171" s="76"/>
      <c r="AC171" s="76"/>
      <c r="AD171" s="76"/>
      <c r="AE171" s="76"/>
      <c r="AF171" s="76"/>
      <c r="AG171" s="76"/>
      <c r="AH171" s="76"/>
      <c r="AI171" s="76"/>
      <c r="AJ171" s="76"/>
      <c r="AK171" s="76"/>
      <c r="AL171" s="76"/>
      <c r="AM171" s="76"/>
      <c r="AN171" s="76"/>
      <c r="AO171" s="76"/>
      <c r="AP171" s="76"/>
      <c r="AQ171" s="76"/>
      <c r="AR171" s="76"/>
      <c r="AS171" s="76"/>
      <c r="AT171" s="76"/>
      <c r="AU171" s="76"/>
      <c r="AV171" s="76"/>
      <c r="AW171" s="76"/>
      <c r="AX171" s="76"/>
      <c r="AY171" s="76"/>
      <c r="AZ171" s="76"/>
      <c r="BA171" s="76"/>
      <c r="BB171" s="76"/>
      <c r="BC171" s="76"/>
      <c r="BD171" s="76"/>
      <c r="BE171" s="76"/>
      <c r="BF171" s="76"/>
      <c r="BG171" s="76"/>
      <c r="BH171" s="76"/>
    </row>
    <row r="172" spans="1:60" x14ac:dyDescent="0.25">
      <c r="A172" s="76"/>
      <c r="B172" s="76"/>
      <c r="C172" s="76"/>
      <c r="D172" s="76"/>
      <c r="E172" s="76"/>
      <c r="F172" s="76"/>
      <c r="G172" s="76"/>
      <c r="H172" s="76"/>
      <c r="I172" s="76"/>
      <c r="J172" s="76"/>
      <c r="K172" s="76"/>
      <c r="L172" s="76"/>
      <c r="M172" s="76"/>
      <c r="N172" s="76"/>
      <c r="O172" s="76"/>
      <c r="P172" s="76"/>
      <c r="Q172" s="76"/>
      <c r="R172" s="76"/>
      <c r="S172" s="76"/>
      <c r="T172" s="76"/>
      <c r="U172" s="76"/>
      <c r="V172" s="76"/>
      <c r="W172" s="76"/>
      <c r="X172" s="76"/>
      <c r="Y172" s="76"/>
      <c r="Z172" s="76"/>
      <c r="AA172" s="76"/>
      <c r="AB172" s="76"/>
      <c r="AC172" s="76"/>
      <c r="AD172" s="76"/>
      <c r="AE172" s="76"/>
      <c r="AF172" s="76"/>
      <c r="AG172" s="76"/>
      <c r="AH172" s="76"/>
      <c r="AI172" s="76"/>
      <c r="AJ172" s="76"/>
      <c r="AK172" s="76"/>
      <c r="AL172" s="76"/>
      <c r="AM172" s="76"/>
      <c r="AN172" s="76"/>
      <c r="AO172" s="76"/>
      <c r="AP172" s="76"/>
      <c r="AQ172" s="76"/>
      <c r="AR172" s="76"/>
      <c r="AS172" s="76"/>
      <c r="AT172" s="76"/>
      <c r="AU172" s="76"/>
      <c r="AV172" s="76"/>
      <c r="AW172" s="76"/>
      <c r="AX172" s="76"/>
      <c r="AY172" s="76"/>
      <c r="AZ172" s="76"/>
      <c r="BA172" s="76"/>
      <c r="BB172" s="76"/>
      <c r="BC172" s="76"/>
      <c r="BD172" s="76"/>
      <c r="BE172" s="76"/>
      <c r="BF172" s="76"/>
      <c r="BG172" s="76"/>
      <c r="BH172" s="76"/>
    </row>
    <row r="173" spans="1:60" x14ac:dyDescent="0.25">
      <c r="A173" s="76"/>
      <c r="B173" s="76"/>
      <c r="C173" s="76"/>
      <c r="D173" s="76"/>
      <c r="E173" s="76"/>
      <c r="F173" s="76"/>
      <c r="G173" s="76"/>
      <c r="H173" s="76"/>
      <c r="I173" s="76"/>
      <c r="J173" s="76"/>
      <c r="K173" s="76"/>
      <c r="L173" s="76"/>
      <c r="M173" s="76"/>
      <c r="N173" s="76"/>
      <c r="O173" s="76"/>
      <c r="P173" s="76"/>
      <c r="Q173" s="76"/>
      <c r="R173" s="76"/>
      <c r="S173" s="76"/>
      <c r="T173" s="76"/>
      <c r="U173" s="76"/>
      <c r="V173" s="76"/>
      <c r="W173" s="76"/>
      <c r="X173" s="76"/>
      <c r="Y173" s="76"/>
      <c r="Z173" s="76"/>
      <c r="AA173" s="76"/>
      <c r="AB173" s="76"/>
      <c r="AC173" s="76"/>
      <c r="AD173" s="76"/>
      <c r="AE173" s="76"/>
      <c r="AF173" s="76"/>
      <c r="AG173" s="76"/>
      <c r="AH173" s="76"/>
      <c r="AI173" s="76"/>
      <c r="AJ173" s="76"/>
      <c r="AK173" s="76"/>
      <c r="AL173" s="76"/>
      <c r="AM173" s="76"/>
      <c r="AN173" s="76"/>
      <c r="AO173" s="76"/>
      <c r="AP173" s="76"/>
      <c r="AQ173" s="76"/>
      <c r="AR173" s="76"/>
      <c r="AS173" s="76"/>
      <c r="AT173" s="76"/>
      <c r="AU173" s="76"/>
      <c r="AV173" s="76"/>
      <c r="AW173" s="76"/>
      <c r="AX173" s="76"/>
      <c r="AY173" s="76"/>
      <c r="AZ173" s="76"/>
      <c r="BA173" s="76"/>
      <c r="BB173" s="76"/>
      <c r="BC173" s="76"/>
      <c r="BD173" s="76"/>
      <c r="BE173" s="76"/>
      <c r="BF173" s="76"/>
      <c r="BG173" s="76"/>
      <c r="BH173" s="76"/>
    </row>
    <row r="174" spans="1:60" x14ac:dyDescent="0.25">
      <c r="A174" s="76"/>
      <c r="B174" s="76"/>
      <c r="C174" s="76"/>
      <c r="D174" s="76"/>
      <c r="E174" s="76"/>
      <c r="F174" s="76"/>
      <c r="G174" s="76"/>
      <c r="H174" s="76"/>
      <c r="I174" s="76"/>
      <c r="J174" s="76"/>
      <c r="K174" s="76"/>
      <c r="L174" s="76"/>
      <c r="M174" s="76"/>
      <c r="N174" s="76"/>
      <c r="O174" s="76"/>
      <c r="P174" s="76"/>
      <c r="Q174" s="76"/>
      <c r="R174" s="76"/>
      <c r="S174" s="76"/>
      <c r="T174" s="76"/>
      <c r="U174" s="76"/>
      <c r="V174" s="76"/>
      <c r="W174" s="76"/>
      <c r="X174" s="76"/>
      <c r="Y174" s="76"/>
      <c r="Z174" s="76"/>
      <c r="AA174" s="76"/>
      <c r="AB174" s="76"/>
      <c r="AC174" s="76"/>
      <c r="AD174" s="76"/>
      <c r="AE174" s="76"/>
      <c r="AF174" s="76"/>
      <c r="AG174" s="76"/>
      <c r="AH174" s="76"/>
      <c r="AI174" s="76"/>
      <c r="AJ174" s="76"/>
      <c r="AK174" s="76"/>
      <c r="AL174" s="76"/>
      <c r="AM174" s="76"/>
      <c r="AN174" s="76"/>
      <c r="AO174" s="76"/>
      <c r="AP174" s="76"/>
      <c r="AQ174" s="76"/>
      <c r="AR174" s="76"/>
      <c r="AS174" s="76"/>
      <c r="AT174" s="76"/>
      <c r="AU174" s="76"/>
      <c r="AV174" s="76"/>
      <c r="AW174" s="76"/>
      <c r="AX174" s="76"/>
      <c r="AY174" s="76"/>
      <c r="AZ174" s="76"/>
      <c r="BA174" s="76"/>
      <c r="BB174" s="76"/>
      <c r="BC174" s="76"/>
      <c r="BD174" s="76"/>
      <c r="BE174" s="76"/>
      <c r="BF174" s="76"/>
      <c r="BG174" s="76"/>
      <c r="BH174" s="76"/>
    </row>
    <row r="175" spans="1:60" x14ac:dyDescent="0.25">
      <c r="A175" s="76"/>
      <c r="B175" s="76"/>
      <c r="C175" s="76"/>
      <c r="D175" s="76"/>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M175" s="76"/>
      <c r="AN175" s="76"/>
      <c r="AO175" s="76"/>
      <c r="AP175" s="76"/>
      <c r="AQ175" s="76"/>
      <c r="AR175" s="76"/>
      <c r="AS175" s="76"/>
      <c r="AT175" s="76"/>
      <c r="AU175" s="76"/>
      <c r="AV175" s="76"/>
      <c r="AW175" s="76"/>
      <c r="AX175" s="76"/>
      <c r="AY175" s="76"/>
      <c r="AZ175" s="76"/>
      <c r="BA175" s="76"/>
      <c r="BB175" s="76"/>
      <c r="BC175" s="76"/>
      <c r="BD175" s="76"/>
      <c r="BE175" s="76"/>
      <c r="BF175" s="76"/>
      <c r="BG175" s="76"/>
      <c r="BH175" s="76"/>
    </row>
    <row r="176" spans="1:60" x14ac:dyDescent="0.25">
      <c r="A176" s="76"/>
      <c r="B176" s="76"/>
      <c r="C176" s="76"/>
      <c r="D176" s="76"/>
      <c r="E176" s="76"/>
      <c r="F176" s="76"/>
      <c r="G176" s="76"/>
      <c r="H176" s="76"/>
      <c r="I176" s="76"/>
      <c r="J176" s="76"/>
      <c r="K176" s="76"/>
      <c r="L176" s="76"/>
      <c r="M176" s="76"/>
      <c r="N176" s="76"/>
      <c r="O176" s="76"/>
      <c r="P176" s="76"/>
      <c r="Q176" s="76"/>
      <c r="R176" s="76"/>
      <c r="S176" s="76"/>
      <c r="T176" s="76"/>
      <c r="U176" s="76"/>
      <c r="V176" s="76"/>
      <c r="W176" s="76"/>
      <c r="X176" s="76"/>
      <c r="Y176" s="76"/>
      <c r="Z176" s="76"/>
      <c r="AA176" s="76"/>
      <c r="AB176" s="76"/>
      <c r="AC176" s="76"/>
      <c r="AD176" s="76"/>
      <c r="AE176" s="76"/>
      <c r="AF176" s="76"/>
      <c r="AG176" s="76"/>
      <c r="AH176" s="76"/>
      <c r="AI176" s="76"/>
      <c r="AJ176" s="76"/>
      <c r="AK176" s="76"/>
      <c r="AL176" s="76"/>
      <c r="AM176" s="76"/>
      <c r="AN176" s="76"/>
      <c r="AO176" s="76"/>
      <c r="AP176" s="76"/>
      <c r="AQ176" s="76"/>
      <c r="AR176" s="76"/>
      <c r="AS176" s="76"/>
      <c r="AT176" s="76"/>
      <c r="AU176" s="76"/>
      <c r="AV176" s="76"/>
      <c r="AW176" s="76"/>
      <c r="AX176" s="76"/>
      <c r="AY176" s="76"/>
      <c r="AZ176" s="76"/>
      <c r="BA176" s="76"/>
      <c r="BB176" s="76"/>
      <c r="BC176" s="76"/>
      <c r="BD176" s="76"/>
      <c r="BE176" s="76"/>
      <c r="BF176" s="76"/>
      <c r="BG176" s="76"/>
      <c r="BH176" s="76"/>
    </row>
    <row r="177" spans="1:60" x14ac:dyDescent="0.25">
      <c r="A177" s="76"/>
      <c r="B177" s="76"/>
      <c r="C177" s="76"/>
      <c r="D177" s="76"/>
      <c r="E177" s="76"/>
      <c r="F177" s="76"/>
      <c r="G177" s="76"/>
      <c r="H177" s="76"/>
      <c r="I177" s="76"/>
      <c r="J177" s="76"/>
      <c r="K177" s="76"/>
      <c r="L177" s="76"/>
      <c r="M177" s="76"/>
      <c r="N177" s="76"/>
      <c r="O177" s="76"/>
      <c r="P177" s="76"/>
      <c r="Q177" s="76"/>
      <c r="R177" s="76"/>
      <c r="S177" s="76"/>
      <c r="T177" s="76"/>
      <c r="U177" s="76"/>
      <c r="V177" s="76"/>
      <c r="W177" s="76"/>
      <c r="X177" s="76"/>
      <c r="Y177" s="76"/>
      <c r="Z177" s="76"/>
      <c r="AA177" s="76"/>
      <c r="AB177" s="76"/>
      <c r="AC177" s="76"/>
      <c r="AD177" s="76"/>
      <c r="AE177" s="76"/>
      <c r="AF177" s="76"/>
      <c r="AG177" s="76"/>
      <c r="AH177" s="76"/>
      <c r="AI177" s="76"/>
      <c r="AJ177" s="76"/>
      <c r="AK177" s="76"/>
      <c r="AL177" s="76"/>
      <c r="AM177" s="76"/>
      <c r="AN177" s="76"/>
      <c r="AO177" s="76"/>
      <c r="AP177" s="76"/>
      <c r="AQ177" s="76"/>
      <c r="AR177" s="76"/>
      <c r="AS177" s="76"/>
      <c r="AT177" s="76"/>
      <c r="AU177" s="76"/>
      <c r="AV177" s="76"/>
      <c r="AW177" s="76"/>
      <c r="AX177" s="76"/>
      <c r="AY177" s="76"/>
      <c r="AZ177" s="76"/>
      <c r="BA177" s="76"/>
      <c r="BB177" s="76"/>
      <c r="BC177" s="76"/>
      <c r="BD177" s="76"/>
      <c r="BE177" s="76"/>
      <c r="BF177" s="76"/>
      <c r="BG177" s="76"/>
      <c r="BH177" s="76"/>
    </row>
    <row r="178" spans="1:60" x14ac:dyDescent="0.25">
      <c r="A178" s="76"/>
      <c r="B178" s="76"/>
      <c r="C178" s="76"/>
      <c r="D178" s="76"/>
      <c r="E178" s="76"/>
      <c r="F178" s="76"/>
      <c r="G178" s="76"/>
      <c r="H178" s="76"/>
      <c r="I178" s="76"/>
      <c r="J178" s="76"/>
      <c r="K178" s="76"/>
      <c r="L178" s="76"/>
      <c r="M178" s="76"/>
      <c r="N178" s="76"/>
      <c r="O178" s="76"/>
      <c r="P178" s="76"/>
      <c r="Q178" s="76"/>
      <c r="R178" s="76"/>
      <c r="S178" s="76"/>
      <c r="T178" s="76"/>
      <c r="U178" s="76"/>
      <c r="V178" s="76"/>
      <c r="W178" s="76"/>
      <c r="X178" s="76"/>
      <c r="Y178" s="76"/>
      <c r="Z178" s="76"/>
      <c r="AA178" s="76"/>
      <c r="AB178" s="76"/>
      <c r="AC178" s="76"/>
      <c r="AD178" s="76"/>
      <c r="AE178" s="76"/>
      <c r="AF178" s="76"/>
      <c r="AG178" s="76"/>
      <c r="AH178" s="76"/>
      <c r="AI178" s="76"/>
      <c r="AJ178" s="76"/>
      <c r="AK178" s="76"/>
      <c r="AL178" s="76"/>
      <c r="AM178" s="76"/>
      <c r="AN178" s="76"/>
      <c r="AO178" s="76"/>
      <c r="AP178" s="76"/>
      <c r="AQ178" s="76"/>
      <c r="AR178" s="76"/>
      <c r="AS178" s="76"/>
      <c r="AT178" s="76"/>
      <c r="AU178" s="76"/>
      <c r="AV178" s="76"/>
      <c r="AW178" s="76"/>
      <c r="AX178" s="76"/>
      <c r="AY178" s="76"/>
      <c r="AZ178" s="76"/>
      <c r="BA178" s="76"/>
      <c r="BB178" s="76"/>
      <c r="BC178" s="76"/>
      <c r="BD178" s="76"/>
      <c r="BE178" s="76"/>
      <c r="BF178" s="76"/>
      <c r="BG178" s="76"/>
      <c r="BH178" s="76"/>
    </row>
    <row r="179" spans="1:60" x14ac:dyDescent="0.25">
      <c r="A179" s="76"/>
      <c r="B179" s="76"/>
      <c r="C179" s="76"/>
      <c r="D179" s="76"/>
      <c r="E179" s="76"/>
      <c r="F179" s="76"/>
      <c r="G179" s="76"/>
      <c r="H179" s="76"/>
      <c r="I179" s="76"/>
      <c r="J179" s="76"/>
      <c r="K179" s="76"/>
      <c r="L179" s="76"/>
      <c r="M179" s="76"/>
      <c r="N179" s="76"/>
      <c r="O179" s="76"/>
      <c r="P179" s="76"/>
      <c r="Q179" s="76"/>
      <c r="R179" s="76"/>
      <c r="S179" s="76"/>
      <c r="T179" s="76"/>
      <c r="U179" s="76"/>
      <c r="V179" s="76"/>
      <c r="W179" s="76"/>
      <c r="X179" s="76"/>
      <c r="Y179" s="76"/>
      <c r="Z179" s="76"/>
      <c r="AA179" s="76"/>
      <c r="AB179" s="76"/>
      <c r="AC179" s="76"/>
      <c r="AD179" s="76"/>
      <c r="AE179" s="76"/>
      <c r="AF179" s="76"/>
      <c r="AG179" s="76"/>
      <c r="AH179" s="76"/>
      <c r="AI179" s="76"/>
      <c r="AJ179" s="76"/>
      <c r="AK179" s="76"/>
      <c r="AL179" s="76"/>
      <c r="AM179" s="76"/>
      <c r="AN179" s="76"/>
      <c r="AO179" s="76"/>
      <c r="AP179" s="76"/>
      <c r="AQ179" s="76"/>
      <c r="AR179" s="76"/>
      <c r="AS179" s="76"/>
      <c r="AT179" s="76"/>
      <c r="AU179" s="76"/>
      <c r="AV179" s="76"/>
      <c r="AW179" s="76"/>
      <c r="AX179" s="76"/>
      <c r="AY179" s="76"/>
      <c r="AZ179" s="76"/>
      <c r="BA179" s="76"/>
      <c r="BB179" s="76"/>
      <c r="BC179" s="76"/>
      <c r="BD179" s="76"/>
      <c r="BE179" s="76"/>
      <c r="BF179" s="76"/>
      <c r="BG179" s="76"/>
      <c r="BH179" s="76"/>
    </row>
    <row r="180" spans="1:60" x14ac:dyDescent="0.25">
      <c r="A180" s="76"/>
      <c r="B180" s="76"/>
      <c r="C180" s="76"/>
      <c r="D180" s="76"/>
      <c r="E180" s="76"/>
      <c r="F180" s="76"/>
      <c r="G180" s="76"/>
      <c r="H180" s="76"/>
      <c r="I180" s="76"/>
      <c r="J180" s="76"/>
      <c r="K180" s="76"/>
      <c r="L180" s="76"/>
      <c r="M180" s="76"/>
      <c r="N180" s="76"/>
      <c r="O180" s="76"/>
      <c r="P180" s="76"/>
      <c r="Q180" s="76"/>
      <c r="R180" s="76"/>
      <c r="S180" s="76"/>
      <c r="T180" s="76"/>
      <c r="U180" s="76"/>
      <c r="V180" s="76"/>
      <c r="W180" s="76"/>
      <c r="X180" s="76"/>
      <c r="Y180" s="76"/>
      <c r="Z180" s="76"/>
      <c r="AA180" s="76"/>
      <c r="AB180" s="76"/>
      <c r="AC180" s="76"/>
      <c r="AD180" s="76"/>
      <c r="AE180" s="76"/>
      <c r="AF180" s="76"/>
      <c r="AG180" s="76"/>
      <c r="AH180" s="76"/>
      <c r="AI180" s="76"/>
      <c r="AJ180" s="76"/>
      <c r="AK180" s="76"/>
      <c r="AL180" s="76"/>
      <c r="AM180" s="76"/>
      <c r="AN180" s="76"/>
      <c r="AO180" s="76"/>
      <c r="AP180" s="76"/>
      <c r="AQ180" s="76"/>
      <c r="AR180" s="76"/>
      <c r="AS180" s="76"/>
      <c r="AT180" s="76"/>
      <c r="AU180" s="76"/>
      <c r="AV180" s="76"/>
      <c r="AW180" s="76"/>
      <c r="AX180" s="76"/>
      <c r="AY180" s="76"/>
      <c r="AZ180" s="76"/>
      <c r="BA180" s="76"/>
      <c r="BB180" s="76"/>
      <c r="BC180" s="76"/>
      <c r="BD180" s="76"/>
      <c r="BE180" s="76"/>
      <c r="BF180" s="76"/>
      <c r="BG180" s="76"/>
      <c r="BH180" s="76"/>
    </row>
    <row r="181" spans="1:60" x14ac:dyDescent="0.25">
      <c r="A181" s="76"/>
      <c r="B181" s="76"/>
      <c r="C181" s="76"/>
      <c r="D181" s="76"/>
      <c r="E181" s="76"/>
      <c r="F181" s="76"/>
      <c r="G181" s="76"/>
      <c r="H181" s="76"/>
      <c r="I181" s="76"/>
      <c r="J181" s="76"/>
      <c r="K181" s="76"/>
      <c r="L181" s="76"/>
      <c r="M181" s="76"/>
      <c r="N181" s="76"/>
      <c r="O181" s="76"/>
      <c r="P181" s="76"/>
      <c r="Q181" s="76"/>
      <c r="R181" s="76"/>
      <c r="S181" s="76"/>
      <c r="T181" s="76"/>
      <c r="U181" s="76"/>
      <c r="V181" s="76"/>
      <c r="W181" s="76"/>
      <c r="X181" s="76"/>
      <c r="Y181" s="76"/>
      <c r="Z181" s="76"/>
      <c r="AA181" s="76"/>
      <c r="AB181" s="76"/>
      <c r="AC181" s="76"/>
      <c r="AD181" s="76"/>
      <c r="AE181" s="76"/>
      <c r="AF181" s="76"/>
      <c r="AG181" s="76"/>
      <c r="AH181" s="76"/>
      <c r="AI181" s="76"/>
      <c r="AJ181" s="76"/>
      <c r="AK181" s="76"/>
      <c r="AL181" s="76"/>
      <c r="AM181" s="76"/>
      <c r="AN181" s="76"/>
      <c r="AO181" s="76"/>
      <c r="AP181" s="76"/>
      <c r="AQ181" s="76"/>
      <c r="AR181" s="76"/>
      <c r="AS181" s="76"/>
      <c r="AT181" s="76"/>
      <c r="AU181" s="76"/>
      <c r="AV181" s="76"/>
      <c r="AW181" s="76"/>
      <c r="AX181" s="76"/>
      <c r="AY181" s="76"/>
      <c r="AZ181" s="76"/>
      <c r="BA181" s="76"/>
      <c r="BB181" s="76"/>
      <c r="BC181" s="76"/>
      <c r="BD181" s="76"/>
      <c r="BE181" s="76"/>
      <c r="BF181" s="76"/>
      <c r="BG181" s="76"/>
      <c r="BH181" s="76"/>
    </row>
    <row r="182" spans="1:60" x14ac:dyDescent="0.25">
      <c r="A182" s="76"/>
      <c r="B182" s="76"/>
      <c r="C182" s="76"/>
      <c r="D182" s="76"/>
      <c r="E182" s="76"/>
      <c r="F182" s="76"/>
      <c r="G182" s="76"/>
      <c r="H182" s="76"/>
      <c r="I182" s="76"/>
      <c r="J182" s="76"/>
      <c r="K182" s="76"/>
      <c r="L182" s="76"/>
      <c r="M182" s="76"/>
      <c r="N182" s="76"/>
      <c r="O182" s="76"/>
      <c r="P182" s="76"/>
      <c r="Q182" s="76"/>
      <c r="R182" s="76"/>
      <c r="S182" s="76"/>
      <c r="T182" s="76"/>
      <c r="U182" s="76"/>
      <c r="V182" s="76"/>
      <c r="W182" s="76"/>
      <c r="X182" s="76"/>
      <c r="Y182" s="76"/>
      <c r="Z182" s="76"/>
      <c r="AA182" s="76"/>
      <c r="AB182" s="76"/>
      <c r="AC182" s="76"/>
      <c r="AD182" s="76"/>
      <c r="AE182" s="76"/>
      <c r="AF182" s="76"/>
      <c r="AG182" s="76"/>
      <c r="AH182" s="76"/>
      <c r="AI182" s="76"/>
      <c r="AJ182" s="76"/>
      <c r="AK182" s="76"/>
      <c r="AL182" s="76"/>
      <c r="AM182" s="76"/>
      <c r="AN182" s="76"/>
      <c r="AO182" s="76"/>
      <c r="AP182" s="76"/>
      <c r="AQ182" s="76"/>
      <c r="AR182" s="76"/>
      <c r="AS182" s="76"/>
      <c r="AT182" s="76"/>
      <c r="AU182" s="76"/>
      <c r="AV182" s="76"/>
      <c r="AW182" s="76"/>
      <c r="AX182" s="76"/>
      <c r="AY182" s="76"/>
      <c r="AZ182" s="76"/>
      <c r="BA182" s="76"/>
      <c r="BB182" s="76"/>
      <c r="BC182" s="76"/>
      <c r="BD182" s="76"/>
      <c r="BE182" s="76"/>
      <c r="BF182" s="76"/>
      <c r="BG182" s="76"/>
      <c r="BH182" s="76"/>
    </row>
    <row r="183" spans="1:60" x14ac:dyDescent="0.25">
      <c r="A183" s="76"/>
      <c r="B183" s="76"/>
      <c r="C183" s="76"/>
      <c r="D183" s="76"/>
      <c r="E183" s="76"/>
      <c r="F183" s="76"/>
      <c r="G183" s="76"/>
      <c r="H183" s="76"/>
      <c r="I183" s="76"/>
      <c r="J183" s="76"/>
      <c r="K183" s="76"/>
      <c r="L183" s="76"/>
      <c r="M183" s="76"/>
      <c r="N183" s="76"/>
      <c r="O183" s="76"/>
      <c r="P183" s="76"/>
      <c r="Q183" s="76"/>
      <c r="R183" s="76"/>
      <c r="S183" s="76"/>
      <c r="T183" s="76"/>
      <c r="U183" s="76"/>
      <c r="V183" s="76"/>
      <c r="W183" s="76"/>
      <c r="X183" s="76"/>
      <c r="Y183" s="76"/>
      <c r="Z183" s="76"/>
      <c r="AA183" s="76"/>
      <c r="AB183" s="76"/>
      <c r="AC183" s="76"/>
      <c r="AD183" s="76"/>
      <c r="AE183" s="76"/>
      <c r="AF183" s="76"/>
      <c r="AG183" s="76"/>
      <c r="AH183" s="76"/>
      <c r="AI183" s="76"/>
      <c r="AJ183" s="76"/>
      <c r="AK183" s="76"/>
      <c r="AL183" s="76"/>
      <c r="AM183" s="76"/>
      <c r="AN183" s="76"/>
      <c r="AO183" s="76"/>
      <c r="AP183" s="76"/>
      <c r="AQ183" s="76"/>
      <c r="AR183" s="76"/>
      <c r="AS183" s="76"/>
      <c r="AT183" s="76"/>
      <c r="AU183" s="76"/>
      <c r="AV183" s="76"/>
      <c r="AW183" s="76"/>
      <c r="AX183" s="76"/>
      <c r="AY183" s="76"/>
      <c r="AZ183" s="76"/>
      <c r="BA183" s="76"/>
      <c r="BB183" s="76"/>
      <c r="BC183" s="76"/>
      <c r="BD183" s="76"/>
      <c r="BE183" s="76"/>
      <c r="BF183" s="76"/>
      <c r="BG183" s="76"/>
      <c r="BH183" s="76"/>
    </row>
    <row r="184" spans="1:60" x14ac:dyDescent="0.25">
      <c r="A184" s="76"/>
      <c r="B184" s="76"/>
      <c r="C184" s="76"/>
      <c r="D184" s="76"/>
      <c r="E184" s="76"/>
      <c r="F184" s="76"/>
      <c r="G184" s="76"/>
      <c r="H184" s="76"/>
      <c r="I184" s="76"/>
      <c r="J184" s="76"/>
      <c r="K184" s="76"/>
      <c r="L184" s="76"/>
      <c r="M184" s="76"/>
      <c r="N184" s="76"/>
      <c r="O184" s="76"/>
      <c r="P184" s="76"/>
      <c r="Q184" s="76"/>
      <c r="R184" s="76"/>
      <c r="S184" s="76"/>
      <c r="T184" s="76"/>
      <c r="U184" s="76"/>
      <c r="V184" s="76"/>
      <c r="W184" s="76"/>
      <c r="X184" s="76"/>
      <c r="Y184" s="76"/>
      <c r="Z184" s="76"/>
      <c r="AA184" s="76"/>
      <c r="AB184" s="76"/>
      <c r="AC184" s="76"/>
      <c r="AD184" s="76"/>
      <c r="AE184" s="76"/>
      <c r="AF184" s="76"/>
      <c r="AG184" s="76"/>
      <c r="AH184" s="76"/>
      <c r="AI184" s="76"/>
      <c r="AJ184" s="76"/>
      <c r="AK184" s="76"/>
      <c r="AL184" s="76"/>
      <c r="AM184" s="76"/>
      <c r="AN184" s="76"/>
      <c r="AO184" s="76"/>
      <c r="AP184" s="76"/>
      <c r="AQ184" s="76"/>
      <c r="AR184" s="76"/>
      <c r="AS184" s="76"/>
      <c r="AT184" s="76"/>
      <c r="AU184" s="76"/>
      <c r="AV184" s="76"/>
      <c r="AW184" s="76"/>
      <c r="AX184" s="76"/>
      <c r="AY184" s="76"/>
      <c r="AZ184" s="76"/>
      <c r="BA184" s="76"/>
      <c r="BB184" s="76"/>
      <c r="BC184" s="76"/>
      <c r="BD184" s="76"/>
      <c r="BE184" s="76"/>
      <c r="BF184" s="76"/>
      <c r="BG184" s="76"/>
      <c r="BH184" s="76"/>
    </row>
    <row r="185" spans="1:60" x14ac:dyDescent="0.25">
      <c r="A185" s="76"/>
      <c r="B185" s="76"/>
      <c r="C185" s="76"/>
      <c r="D185" s="76"/>
      <c r="E185" s="76"/>
      <c r="F185" s="76"/>
      <c r="G185" s="76"/>
      <c r="H185" s="76"/>
      <c r="I185" s="76"/>
      <c r="J185" s="76"/>
      <c r="K185" s="76"/>
      <c r="L185" s="76"/>
      <c r="M185" s="76"/>
      <c r="N185" s="76"/>
      <c r="O185" s="76"/>
      <c r="P185" s="76"/>
      <c r="Q185" s="76"/>
      <c r="R185" s="76"/>
      <c r="S185" s="76"/>
      <c r="T185" s="76"/>
      <c r="U185" s="76"/>
      <c r="V185" s="76"/>
      <c r="W185" s="76"/>
      <c r="X185" s="76"/>
      <c r="Y185" s="76"/>
      <c r="Z185" s="76"/>
      <c r="AA185" s="76"/>
      <c r="AB185" s="76"/>
      <c r="AC185" s="76"/>
      <c r="AD185" s="76"/>
      <c r="AE185" s="76"/>
      <c r="AF185" s="76"/>
      <c r="AG185" s="76"/>
      <c r="AH185" s="76"/>
      <c r="AI185" s="76"/>
      <c r="AJ185" s="76"/>
      <c r="AK185" s="76"/>
      <c r="AL185" s="76"/>
      <c r="AM185" s="76"/>
      <c r="AN185" s="76"/>
      <c r="AO185" s="76"/>
      <c r="AP185" s="76"/>
      <c r="AQ185" s="76"/>
      <c r="AR185" s="76"/>
      <c r="AS185" s="76"/>
      <c r="AT185" s="76"/>
      <c r="AU185" s="76"/>
      <c r="AV185" s="76"/>
      <c r="AW185" s="76"/>
      <c r="AX185" s="76"/>
      <c r="AY185" s="76"/>
      <c r="AZ185" s="76"/>
      <c r="BA185" s="76"/>
      <c r="BB185" s="76"/>
      <c r="BC185" s="76"/>
      <c r="BD185" s="76"/>
      <c r="BE185" s="76"/>
      <c r="BF185" s="76"/>
      <c r="BG185" s="76"/>
      <c r="BH185" s="76"/>
    </row>
    <row r="186" spans="1:60" x14ac:dyDescent="0.25">
      <c r="A186" s="76"/>
      <c r="B186" s="76"/>
      <c r="C186" s="76"/>
      <c r="D186" s="76"/>
      <c r="E186" s="76"/>
      <c r="F186" s="76"/>
      <c r="G186" s="76"/>
      <c r="H186" s="76"/>
      <c r="I186" s="76"/>
      <c r="J186" s="76"/>
      <c r="K186" s="76"/>
      <c r="L186" s="76"/>
      <c r="M186" s="76"/>
      <c r="N186" s="76"/>
      <c r="O186" s="76"/>
      <c r="P186" s="76"/>
      <c r="Q186" s="76"/>
      <c r="R186" s="76"/>
      <c r="S186" s="76"/>
      <c r="T186" s="76"/>
      <c r="U186" s="76"/>
      <c r="V186" s="76"/>
      <c r="W186" s="76"/>
      <c r="X186" s="76"/>
      <c r="Y186" s="76"/>
      <c r="Z186" s="76"/>
      <c r="AA186" s="76"/>
      <c r="AB186" s="76"/>
      <c r="AC186" s="76"/>
      <c r="AD186" s="76"/>
      <c r="AE186" s="76"/>
      <c r="AF186" s="76"/>
      <c r="AG186" s="76"/>
      <c r="AH186" s="76"/>
      <c r="AI186" s="76"/>
      <c r="AJ186" s="76"/>
      <c r="AK186" s="76"/>
      <c r="AL186" s="76"/>
      <c r="AM186" s="76"/>
      <c r="AN186" s="76"/>
      <c r="AO186" s="76"/>
      <c r="AP186" s="76"/>
      <c r="AQ186" s="76"/>
      <c r="AR186" s="76"/>
      <c r="AS186" s="76"/>
      <c r="AT186" s="76"/>
      <c r="AU186" s="76"/>
      <c r="AV186" s="76"/>
      <c r="AW186" s="76"/>
      <c r="AX186" s="76"/>
      <c r="AY186" s="76"/>
      <c r="AZ186" s="76"/>
      <c r="BA186" s="76"/>
      <c r="BB186" s="76"/>
      <c r="BC186" s="76"/>
      <c r="BD186" s="76"/>
      <c r="BE186" s="76"/>
      <c r="BF186" s="76"/>
      <c r="BG186" s="76"/>
      <c r="BH186" s="76"/>
    </row>
    <row r="187" spans="1:60" x14ac:dyDescent="0.25">
      <c r="A187" s="76"/>
      <c r="B187" s="76"/>
      <c r="C187" s="76"/>
      <c r="D187" s="76"/>
      <c r="E187" s="76"/>
      <c r="F187" s="76"/>
      <c r="G187" s="76"/>
      <c r="H187" s="76"/>
      <c r="I187" s="76"/>
      <c r="J187" s="76"/>
      <c r="K187" s="76"/>
      <c r="L187" s="76"/>
      <c r="M187" s="76"/>
      <c r="N187" s="76"/>
      <c r="O187" s="76"/>
      <c r="P187" s="76"/>
      <c r="Q187" s="76"/>
      <c r="R187" s="76"/>
      <c r="S187" s="76"/>
      <c r="T187" s="76"/>
      <c r="U187" s="76"/>
      <c r="V187" s="76"/>
      <c r="W187" s="76"/>
      <c r="X187" s="76"/>
      <c r="Y187" s="76"/>
      <c r="Z187" s="76"/>
      <c r="AA187" s="76"/>
      <c r="AB187" s="76"/>
      <c r="AC187" s="76"/>
      <c r="AD187" s="76"/>
      <c r="AE187" s="76"/>
      <c r="AF187" s="76"/>
      <c r="AG187" s="76"/>
      <c r="AH187" s="76"/>
      <c r="AI187" s="76"/>
      <c r="AJ187" s="76"/>
      <c r="AK187" s="76"/>
      <c r="AL187" s="76"/>
      <c r="AM187" s="76"/>
      <c r="AN187" s="76"/>
      <c r="AO187" s="76"/>
      <c r="AP187" s="76"/>
      <c r="AQ187" s="76"/>
      <c r="AR187" s="76"/>
      <c r="AS187" s="76"/>
      <c r="AT187" s="76"/>
      <c r="AU187" s="76"/>
      <c r="AV187" s="76"/>
      <c r="AW187" s="76"/>
      <c r="AX187" s="76"/>
      <c r="AY187" s="76"/>
      <c r="AZ187" s="76"/>
      <c r="BA187" s="76"/>
      <c r="BB187" s="76"/>
      <c r="BC187" s="76"/>
      <c r="BD187" s="76"/>
      <c r="BE187" s="76"/>
      <c r="BF187" s="76"/>
      <c r="BG187" s="76"/>
      <c r="BH187" s="76"/>
    </row>
    <row r="188" spans="1:60" x14ac:dyDescent="0.25">
      <c r="A188" s="76"/>
      <c r="B188" s="76"/>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6"/>
      <c r="AB188" s="76"/>
      <c r="AC188" s="76"/>
      <c r="AD188" s="76"/>
      <c r="AE188" s="76"/>
      <c r="AF188" s="76"/>
      <c r="AG188" s="76"/>
      <c r="AH188" s="76"/>
      <c r="AI188" s="76"/>
      <c r="AJ188" s="76"/>
      <c r="AK188" s="76"/>
      <c r="AL188" s="76"/>
      <c r="AM188" s="76"/>
      <c r="AN188" s="76"/>
      <c r="AO188" s="76"/>
      <c r="AP188" s="76"/>
      <c r="AQ188" s="76"/>
      <c r="AR188" s="76"/>
      <c r="AS188" s="76"/>
      <c r="AT188" s="76"/>
      <c r="AU188" s="76"/>
      <c r="AV188" s="76"/>
      <c r="AW188" s="76"/>
      <c r="AX188" s="76"/>
      <c r="AY188" s="76"/>
      <c r="AZ188" s="76"/>
      <c r="BA188" s="76"/>
      <c r="BB188" s="76"/>
      <c r="BC188" s="76"/>
      <c r="BD188" s="76"/>
      <c r="BE188" s="76"/>
      <c r="BF188" s="76"/>
      <c r="BG188" s="76"/>
      <c r="BH188" s="76"/>
    </row>
    <row r="189" spans="1:60" x14ac:dyDescent="0.25">
      <c r="A189" s="76"/>
      <c r="B189" s="76"/>
      <c r="C189" s="76"/>
      <c r="D189" s="76"/>
      <c r="E189" s="76"/>
      <c r="F189" s="76"/>
      <c r="G189" s="76"/>
      <c r="H189" s="76"/>
      <c r="I189" s="76"/>
      <c r="J189" s="76"/>
      <c r="K189" s="76"/>
      <c r="L189" s="76"/>
      <c r="M189" s="76"/>
      <c r="N189" s="76"/>
      <c r="O189" s="76"/>
      <c r="P189" s="76"/>
      <c r="Q189" s="76"/>
      <c r="R189" s="76"/>
      <c r="S189" s="76"/>
      <c r="T189" s="76"/>
      <c r="U189" s="76"/>
      <c r="V189" s="76"/>
      <c r="W189" s="76"/>
      <c r="X189" s="76"/>
      <c r="Y189" s="76"/>
      <c r="Z189" s="76"/>
      <c r="AA189" s="76"/>
      <c r="AB189" s="76"/>
      <c r="AC189" s="76"/>
      <c r="AD189" s="76"/>
      <c r="AE189" s="76"/>
      <c r="AF189" s="76"/>
      <c r="AG189" s="76"/>
      <c r="AH189" s="76"/>
      <c r="AI189" s="76"/>
      <c r="AJ189" s="76"/>
      <c r="AK189" s="76"/>
      <c r="AL189" s="76"/>
      <c r="AM189" s="76"/>
      <c r="AN189" s="76"/>
      <c r="AO189" s="76"/>
      <c r="AP189" s="76"/>
      <c r="AQ189" s="76"/>
      <c r="AR189" s="76"/>
      <c r="AS189" s="76"/>
      <c r="AT189" s="76"/>
      <c r="AU189" s="76"/>
      <c r="AV189" s="76"/>
      <c r="AW189" s="76"/>
      <c r="AX189" s="76"/>
      <c r="AY189" s="76"/>
      <c r="AZ189" s="76"/>
      <c r="BA189" s="76"/>
      <c r="BB189" s="76"/>
      <c r="BC189" s="76"/>
      <c r="BD189" s="76"/>
      <c r="BE189" s="76"/>
      <c r="BF189" s="76"/>
      <c r="BG189" s="76"/>
      <c r="BH189" s="76"/>
    </row>
    <row r="190" spans="1:60" x14ac:dyDescent="0.25">
      <c r="A190" s="76"/>
      <c r="B190" s="76"/>
      <c r="C190" s="76"/>
      <c r="D190" s="76"/>
      <c r="E190" s="76"/>
      <c r="F190" s="76"/>
      <c r="G190" s="76"/>
      <c r="H190" s="76"/>
      <c r="I190" s="76"/>
      <c r="J190" s="76"/>
      <c r="K190" s="76"/>
      <c r="L190" s="76"/>
      <c r="M190" s="76"/>
      <c r="N190" s="76"/>
      <c r="O190" s="76"/>
      <c r="P190" s="76"/>
      <c r="Q190" s="76"/>
      <c r="R190" s="76"/>
      <c r="S190" s="76"/>
      <c r="T190" s="76"/>
      <c r="U190" s="76"/>
      <c r="V190" s="76"/>
      <c r="W190" s="76"/>
      <c r="X190" s="76"/>
      <c r="Y190" s="76"/>
      <c r="Z190" s="76"/>
      <c r="AA190" s="76"/>
      <c r="AB190" s="76"/>
      <c r="AC190" s="76"/>
      <c r="AD190" s="76"/>
      <c r="AE190" s="76"/>
      <c r="AF190" s="76"/>
      <c r="AG190" s="76"/>
      <c r="AH190" s="76"/>
      <c r="AI190" s="76"/>
      <c r="AJ190" s="76"/>
      <c r="AK190" s="76"/>
      <c r="AL190" s="76"/>
      <c r="AM190" s="76"/>
      <c r="AN190" s="76"/>
      <c r="AO190" s="76"/>
      <c r="AP190" s="76"/>
      <c r="AQ190" s="76"/>
      <c r="AR190" s="76"/>
      <c r="AS190" s="76"/>
      <c r="AT190" s="76"/>
      <c r="AU190" s="76"/>
      <c r="AV190" s="76"/>
      <c r="AW190" s="76"/>
      <c r="AX190" s="76"/>
      <c r="AY190" s="76"/>
      <c r="AZ190" s="76"/>
      <c r="BA190" s="76"/>
      <c r="BB190" s="76"/>
      <c r="BC190" s="76"/>
      <c r="BD190" s="76"/>
      <c r="BE190" s="76"/>
      <c r="BF190" s="76"/>
      <c r="BG190" s="76"/>
      <c r="BH190" s="76"/>
    </row>
    <row r="191" spans="1:60" x14ac:dyDescent="0.25">
      <c r="A191" s="76"/>
      <c r="J191" s="76"/>
      <c r="K191" s="76"/>
      <c r="L191" s="76"/>
      <c r="M191" s="76"/>
      <c r="N191" s="76"/>
      <c r="O191" s="76"/>
      <c r="P191" s="76"/>
      <c r="Q191" s="76"/>
      <c r="R191" s="76"/>
      <c r="S191" s="76"/>
      <c r="T191" s="76"/>
      <c r="U191" s="76"/>
      <c r="V191" s="76"/>
      <c r="W191" s="76"/>
      <c r="X191" s="76"/>
      <c r="Y191" s="76"/>
      <c r="Z191" s="76"/>
      <c r="AA191" s="76"/>
      <c r="AB191" s="76"/>
      <c r="AC191" s="76"/>
      <c r="AD191" s="76"/>
      <c r="AE191" s="76"/>
      <c r="AF191" s="76"/>
      <c r="AG191" s="76"/>
      <c r="AH191" s="76"/>
      <c r="AI191" s="76"/>
      <c r="AJ191" s="76"/>
      <c r="AK191" s="76"/>
      <c r="AL191" s="76"/>
      <c r="AM191" s="76"/>
      <c r="AN191" s="76"/>
      <c r="AO191" s="76"/>
      <c r="AP191" s="76"/>
      <c r="AQ191" s="76"/>
      <c r="AR191" s="76"/>
      <c r="AS191" s="76"/>
      <c r="AT191" s="76"/>
      <c r="AU191" s="76"/>
      <c r="AV191" s="76"/>
      <c r="AW191" s="76"/>
      <c r="AX191" s="76"/>
      <c r="AY191" s="76"/>
      <c r="AZ191" s="76"/>
      <c r="BA191" s="76"/>
      <c r="BB191" s="76"/>
      <c r="BC191" s="76"/>
      <c r="BD191" s="76"/>
      <c r="BE191" s="76"/>
      <c r="BF191" s="76"/>
      <c r="BG191" s="76"/>
      <c r="BH191" s="76"/>
    </row>
    <row r="192" spans="1:60" x14ac:dyDescent="0.25">
      <c r="A192" s="76"/>
      <c r="J192" s="76"/>
      <c r="K192" s="76"/>
      <c r="L192" s="76"/>
      <c r="M192" s="76"/>
      <c r="N192" s="76"/>
      <c r="O192" s="76"/>
      <c r="P192" s="76"/>
      <c r="Q192" s="76"/>
      <c r="R192" s="76"/>
      <c r="S192" s="76"/>
      <c r="T192" s="76"/>
      <c r="U192" s="76"/>
      <c r="V192" s="76"/>
      <c r="W192" s="76"/>
      <c r="X192" s="76"/>
      <c r="Y192" s="76"/>
      <c r="Z192" s="76"/>
      <c r="AA192" s="76"/>
      <c r="AB192" s="76"/>
      <c r="AC192" s="76"/>
      <c r="AD192" s="76"/>
      <c r="AE192" s="76"/>
      <c r="AF192" s="76"/>
      <c r="AG192" s="76"/>
      <c r="AH192" s="76"/>
      <c r="AI192" s="76"/>
      <c r="AJ192" s="76"/>
      <c r="AK192" s="76"/>
      <c r="AL192" s="76"/>
      <c r="AM192" s="76"/>
      <c r="AN192" s="76"/>
      <c r="AO192" s="76"/>
      <c r="AP192" s="76"/>
      <c r="AQ192" s="76"/>
      <c r="AR192" s="76"/>
      <c r="AS192" s="76"/>
      <c r="AT192" s="76"/>
      <c r="AU192" s="76"/>
      <c r="AV192" s="76"/>
      <c r="AW192" s="76"/>
      <c r="AX192" s="76"/>
      <c r="AY192" s="76"/>
      <c r="AZ192" s="76"/>
      <c r="BA192" s="76"/>
      <c r="BB192" s="76"/>
      <c r="BC192" s="76"/>
      <c r="BD192" s="76"/>
      <c r="BE192" s="76"/>
      <c r="BF192" s="76"/>
      <c r="BG192" s="76"/>
      <c r="BH192" s="76"/>
    </row>
    <row r="193" spans="1:60" x14ac:dyDescent="0.25">
      <c r="A193" s="76"/>
      <c r="J193" s="76"/>
      <c r="K193" s="76"/>
      <c r="L193" s="76"/>
      <c r="M193" s="76"/>
      <c r="N193" s="76"/>
      <c r="O193" s="76"/>
      <c r="P193" s="76"/>
      <c r="Q193" s="76"/>
      <c r="R193" s="76"/>
      <c r="S193" s="76"/>
      <c r="T193" s="76"/>
      <c r="U193" s="76"/>
      <c r="V193" s="76"/>
      <c r="W193" s="76"/>
      <c r="X193" s="76"/>
      <c r="Y193" s="76"/>
      <c r="Z193" s="76"/>
      <c r="AA193" s="76"/>
      <c r="AB193" s="76"/>
      <c r="AC193" s="76"/>
      <c r="AD193" s="76"/>
      <c r="AE193" s="76"/>
      <c r="AF193" s="76"/>
      <c r="AG193" s="76"/>
      <c r="AH193" s="76"/>
      <c r="AI193" s="76"/>
      <c r="AJ193" s="76"/>
      <c r="AK193" s="76"/>
      <c r="AL193" s="76"/>
      <c r="AM193" s="76"/>
      <c r="AN193" s="76"/>
      <c r="AO193" s="76"/>
      <c r="AP193" s="76"/>
      <c r="AQ193" s="76"/>
      <c r="AR193" s="76"/>
      <c r="AS193" s="76"/>
      <c r="AT193" s="76"/>
      <c r="AU193" s="76"/>
      <c r="AV193" s="76"/>
      <c r="AW193" s="76"/>
      <c r="AX193" s="76"/>
      <c r="AY193" s="76"/>
      <c r="AZ193" s="76"/>
      <c r="BA193" s="76"/>
      <c r="BB193" s="76"/>
      <c r="BC193" s="76"/>
      <c r="BD193" s="76"/>
      <c r="BE193" s="76"/>
      <c r="BF193" s="76"/>
      <c r="BG193" s="76"/>
      <c r="BH193" s="76"/>
    </row>
    <row r="194" spans="1:60" x14ac:dyDescent="0.25">
      <c r="A194" s="76"/>
      <c r="J194" s="76"/>
      <c r="K194" s="76"/>
      <c r="L194" s="76"/>
      <c r="M194" s="76"/>
      <c r="N194" s="76"/>
      <c r="O194" s="76"/>
      <c r="P194" s="76"/>
      <c r="Q194" s="76"/>
      <c r="R194" s="76"/>
      <c r="S194" s="76"/>
      <c r="T194" s="76"/>
      <c r="U194" s="76"/>
      <c r="V194" s="76"/>
      <c r="W194" s="76"/>
      <c r="X194" s="76"/>
      <c r="Y194" s="76"/>
      <c r="Z194" s="76"/>
      <c r="AA194" s="76"/>
      <c r="AB194" s="76"/>
      <c r="AC194" s="76"/>
      <c r="AD194" s="76"/>
      <c r="AE194" s="76"/>
      <c r="AF194" s="76"/>
      <c r="AG194" s="76"/>
      <c r="AH194" s="76"/>
      <c r="AI194" s="76"/>
      <c r="AJ194" s="76"/>
      <c r="AK194" s="76"/>
      <c r="AL194" s="76"/>
      <c r="AM194" s="76"/>
      <c r="AN194" s="76"/>
      <c r="AO194" s="76"/>
      <c r="AP194" s="76"/>
      <c r="AQ194" s="76"/>
      <c r="AR194" s="76"/>
      <c r="AS194" s="76"/>
      <c r="AT194" s="76"/>
      <c r="AU194" s="76"/>
      <c r="AV194" s="76"/>
      <c r="AW194" s="76"/>
      <c r="AX194" s="76"/>
      <c r="AY194" s="76"/>
      <c r="AZ194" s="76"/>
      <c r="BA194" s="76"/>
      <c r="BB194" s="76"/>
      <c r="BC194" s="76"/>
      <c r="BD194" s="76"/>
      <c r="BE194" s="76"/>
      <c r="BF194" s="76"/>
      <c r="BG194" s="76"/>
      <c r="BH194" s="76"/>
    </row>
    <row r="195" spans="1:60" x14ac:dyDescent="0.25">
      <c r="A195" s="76"/>
      <c r="J195" s="76"/>
      <c r="K195" s="76"/>
      <c r="L195" s="76"/>
      <c r="M195" s="76"/>
      <c r="N195" s="76"/>
      <c r="O195" s="76"/>
      <c r="P195" s="76"/>
      <c r="Q195" s="76"/>
      <c r="R195" s="76"/>
      <c r="S195" s="76"/>
      <c r="T195" s="76"/>
      <c r="U195" s="76"/>
      <c r="V195" s="76"/>
      <c r="W195" s="76"/>
      <c r="X195" s="76"/>
      <c r="Y195" s="76"/>
      <c r="Z195" s="76"/>
      <c r="AA195" s="76"/>
      <c r="AB195" s="76"/>
      <c r="AC195" s="76"/>
      <c r="AD195" s="76"/>
      <c r="AE195" s="76"/>
      <c r="AF195" s="76"/>
      <c r="AG195" s="76"/>
      <c r="AH195" s="76"/>
      <c r="AI195" s="76"/>
      <c r="AJ195" s="76"/>
      <c r="AK195" s="76"/>
      <c r="AL195" s="76"/>
      <c r="AM195" s="76"/>
      <c r="AN195" s="76"/>
      <c r="AO195" s="76"/>
      <c r="AP195" s="76"/>
      <c r="AQ195" s="76"/>
      <c r="AR195" s="76"/>
      <c r="AS195" s="76"/>
      <c r="AT195" s="76"/>
      <c r="AU195" s="76"/>
      <c r="AV195" s="76"/>
      <c r="AW195" s="76"/>
      <c r="AX195" s="76"/>
      <c r="AY195" s="76"/>
      <c r="AZ195" s="76"/>
      <c r="BA195" s="76"/>
      <c r="BB195" s="76"/>
      <c r="BC195" s="76"/>
      <c r="BD195" s="76"/>
      <c r="BE195" s="76"/>
      <c r="BF195" s="76"/>
      <c r="BG195" s="76"/>
      <c r="BH195" s="76"/>
    </row>
    <row r="196" spans="1:60" x14ac:dyDescent="0.25">
      <c r="A196" s="76"/>
      <c r="J196" s="76"/>
      <c r="K196" s="76"/>
      <c r="L196" s="76"/>
      <c r="M196" s="76"/>
      <c r="N196" s="76"/>
      <c r="O196" s="76"/>
      <c r="P196" s="76"/>
      <c r="Q196" s="76"/>
      <c r="R196" s="76"/>
      <c r="S196" s="76"/>
      <c r="T196" s="76"/>
      <c r="U196" s="76"/>
      <c r="V196" s="76"/>
      <c r="W196" s="76"/>
      <c r="X196" s="76"/>
      <c r="Y196" s="76"/>
      <c r="Z196" s="76"/>
      <c r="AA196" s="76"/>
      <c r="AB196" s="76"/>
      <c r="AC196" s="76"/>
      <c r="AD196" s="76"/>
      <c r="AE196" s="76"/>
      <c r="AF196" s="76"/>
      <c r="AG196" s="76"/>
      <c r="AH196" s="76"/>
      <c r="AI196" s="76"/>
      <c r="AJ196" s="76"/>
      <c r="AK196" s="76"/>
      <c r="AL196" s="76"/>
      <c r="AM196" s="76"/>
      <c r="AN196" s="76"/>
      <c r="AO196" s="76"/>
      <c r="AP196" s="76"/>
      <c r="AQ196" s="76"/>
      <c r="AR196" s="76"/>
      <c r="AS196" s="76"/>
      <c r="AT196" s="76"/>
      <c r="AU196" s="76"/>
      <c r="AV196" s="76"/>
      <c r="AW196" s="76"/>
      <c r="AX196" s="76"/>
      <c r="AY196" s="76"/>
      <c r="AZ196" s="76"/>
      <c r="BA196" s="76"/>
      <c r="BB196" s="76"/>
      <c r="BC196" s="76"/>
      <c r="BD196" s="76"/>
      <c r="BE196" s="76"/>
      <c r="BF196" s="76"/>
      <c r="BG196" s="76"/>
      <c r="BH196" s="76"/>
    </row>
    <row r="197" spans="1:60" x14ac:dyDescent="0.25">
      <c r="A197" s="76"/>
      <c r="J197" s="76"/>
      <c r="K197" s="76"/>
      <c r="L197" s="76"/>
      <c r="M197" s="76"/>
      <c r="N197" s="76"/>
      <c r="O197" s="76"/>
      <c r="P197" s="76"/>
      <c r="Q197" s="76"/>
      <c r="R197" s="76"/>
      <c r="S197" s="76"/>
      <c r="T197" s="76"/>
      <c r="U197" s="76"/>
      <c r="V197" s="76"/>
      <c r="W197" s="76"/>
      <c r="X197" s="76"/>
      <c r="Y197" s="76"/>
      <c r="Z197" s="76"/>
      <c r="AA197" s="76"/>
      <c r="AB197" s="76"/>
      <c r="AC197" s="76"/>
      <c r="AD197" s="76"/>
      <c r="AE197" s="76"/>
      <c r="AF197" s="76"/>
      <c r="AG197" s="76"/>
      <c r="AH197" s="76"/>
      <c r="AI197" s="76"/>
      <c r="AJ197" s="76"/>
      <c r="AK197" s="76"/>
      <c r="AL197" s="76"/>
      <c r="AM197" s="76"/>
      <c r="AN197" s="76"/>
      <c r="AO197" s="76"/>
      <c r="AP197" s="76"/>
      <c r="AQ197" s="76"/>
      <c r="AR197" s="76"/>
      <c r="AS197" s="76"/>
      <c r="AT197" s="76"/>
      <c r="AU197" s="76"/>
      <c r="AV197" s="76"/>
      <c r="AW197" s="76"/>
      <c r="AX197" s="76"/>
      <c r="AY197" s="76"/>
      <c r="AZ197" s="76"/>
      <c r="BA197" s="76"/>
      <c r="BB197" s="76"/>
      <c r="BC197" s="76"/>
      <c r="BD197" s="76"/>
      <c r="BE197" s="76"/>
      <c r="BF197" s="76"/>
      <c r="BG197" s="76"/>
      <c r="BH197" s="76"/>
    </row>
    <row r="198" spans="1:60" x14ac:dyDescent="0.25">
      <c r="A198" s="76"/>
      <c r="J198" s="76"/>
      <c r="K198" s="76"/>
      <c r="L198" s="76"/>
      <c r="M198" s="76"/>
      <c r="N198" s="76"/>
      <c r="O198" s="76"/>
      <c r="P198" s="76"/>
      <c r="Q198" s="76"/>
      <c r="R198" s="76"/>
      <c r="S198" s="76"/>
      <c r="T198" s="76"/>
      <c r="U198" s="76"/>
      <c r="V198" s="76"/>
      <c r="W198" s="76"/>
      <c r="X198" s="76"/>
      <c r="Y198" s="76"/>
      <c r="Z198" s="76"/>
      <c r="AA198" s="76"/>
      <c r="AB198" s="76"/>
      <c r="AC198" s="76"/>
      <c r="AD198" s="76"/>
      <c r="AE198" s="76"/>
      <c r="AF198" s="76"/>
      <c r="AG198" s="76"/>
      <c r="AH198" s="76"/>
      <c r="AI198" s="76"/>
      <c r="AJ198" s="76"/>
      <c r="AK198" s="76"/>
      <c r="AL198" s="76"/>
      <c r="AM198" s="76"/>
      <c r="AN198" s="76"/>
      <c r="AO198" s="76"/>
      <c r="AP198" s="76"/>
      <c r="AQ198" s="76"/>
      <c r="AR198" s="76"/>
      <c r="AS198" s="76"/>
      <c r="AT198" s="76"/>
      <c r="AU198" s="76"/>
      <c r="AV198" s="76"/>
      <c r="AW198" s="76"/>
      <c r="AX198" s="76"/>
      <c r="AY198" s="76"/>
      <c r="AZ198" s="76"/>
      <c r="BA198" s="76"/>
      <c r="BB198" s="76"/>
      <c r="BC198" s="76"/>
      <c r="BD198" s="76"/>
      <c r="BE198" s="76"/>
      <c r="BF198" s="76"/>
      <c r="BG198" s="76"/>
      <c r="BH198" s="76"/>
    </row>
    <row r="199" spans="1:60" x14ac:dyDescent="0.25">
      <c r="A199" s="76"/>
      <c r="J199" s="76"/>
      <c r="K199" s="76"/>
      <c r="L199" s="76"/>
      <c r="M199" s="76"/>
      <c r="N199" s="76"/>
      <c r="O199" s="76"/>
      <c r="P199" s="76"/>
      <c r="Q199" s="76"/>
      <c r="R199" s="76"/>
      <c r="S199" s="76"/>
      <c r="T199" s="76"/>
      <c r="U199" s="76"/>
      <c r="V199" s="76"/>
      <c r="W199" s="76"/>
      <c r="X199" s="76"/>
      <c r="Y199" s="76"/>
      <c r="Z199" s="76"/>
      <c r="AA199" s="76"/>
      <c r="AB199" s="76"/>
      <c r="AC199" s="76"/>
      <c r="AD199" s="76"/>
      <c r="AE199" s="76"/>
      <c r="AF199" s="76"/>
      <c r="AG199" s="76"/>
      <c r="AH199" s="76"/>
      <c r="AI199" s="76"/>
      <c r="AJ199" s="76"/>
      <c r="AK199" s="76"/>
      <c r="AL199" s="76"/>
      <c r="AM199" s="76"/>
      <c r="AN199" s="76"/>
      <c r="AO199" s="76"/>
      <c r="AP199" s="76"/>
      <c r="AQ199" s="76"/>
      <c r="AR199" s="76"/>
      <c r="AS199" s="76"/>
      <c r="AT199" s="76"/>
      <c r="AU199" s="76"/>
      <c r="AV199" s="76"/>
      <c r="AW199" s="76"/>
      <c r="AX199" s="76"/>
      <c r="AY199" s="76"/>
      <c r="AZ199" s="76"/>
      <c r="BA199" s="76"/>
      <c r="BB199" s="76"/>
      <c r="BC199" s="76"/>
      <c r="BD199" s="76"/>
      <c r="BE199" s="76"/>
      <c r="BF199" s="76"/>
      <c r="BG199" s="76"/>
      <c r="BH199" s="76"/>
    </row>
    <row r="200" spans="1:60" x14ac:dyDescent="0.25">
      <c r="A200" s="76"/>
      <c r="J200" s="76"/>
      <c r="K200" s="76"/>
      <c r="L200" s="76"/>
      <c r="M200" s="76"/>
      <c r="N200" s="76"/>
      <c r="O200" s="76"/>
      <c r="P200" s="76"/>
      <c r="Q200" s="76"/>
      <c r="R200" s="76"/>
      <c r="S200" s="76"/>
      <c r="T200" s="76"/>
      <c r="U200" s="76"/>
      <c r="V200" s="76"/>
      <c r="W200" s="76"/>
      <c r="X200" s="76"/>
      <c r="Y200" s="76"/>
      <c r="Z200" s="76"/>
      <c r="AA200" s="76"/>
      <c r="AB200" s="76"/>
      <c r="AC200" s="76"/>
      <c r="AD200" s="76"/>
      <c r="AE200" s="76"/>
      <c r="AF200" s="76"/>
      <c r="AG200" s="76"/>
      <c r="AH200" s="76"/>
      <c r="AI200" s="76"/>
      <c r="AJ200" s="76"/>
      <c r="AK200" s="76"/>
      <c r="AL200" s="76"/>
      <c r="AM200" s="76"/>
      <c r="AN200" s="76"/>
      <c r="AO200" s="76"/>
      <c r="AP200" s="76"/>
      <c r="AQ200" s="76"/>
      <c r="AR200" s="76"/>
      <c r="AS200" s="76"/>
      <c r="AT200" s="76"/>
      <c r="AU200" s="76"/>
      <c r="AV200" s="76"/>
      <c r="AW200" s="76"/>
      <c r="AX200" s="76"/>
      <c r="AY200" s="76"/>
      <c r="AZ200" s="76"/>
      <c r="BA200" s="76"/>
      <c r="BB200" s="76"/>
      <c r="BC200" s="76"/>
      <c r="BD200" s="76"/>
      <c r="BE200" s="76"/>
      <c r="BF200" s="76"/>
      <c r="BG200" s="76"/>
      <c r="BH200" s="76"/>
    </row>
    <row r="201" spans="1:60" x14ac:dyDescent="0.25">
      <c r="A201" s="76"/>
      <c r="J201" s="76"/>
      <c r="K201" s="76"/>
      <c r="L201" s="76"/>
      <c r="M201" s="76"/>
      <c r="N201" s="76"/>
      <c r="O201" s="76"/>
      <c r="P201" s="76"/>
      <c r="Q201" s="76"/>
      <c r="R201" s="76"/>
      <c r="S201" s="76"/>
      <c r="T201" s="76"/>
      <c r="U201" s="76"/>
      <c r="V201" s="76"/>
      <c r="W201" s="76"/>
      <c r="X201" s="76"/>
      <c r="Y201" s="76"/>
      <c r="Z201" s="76"/>
      <c r="AA201" s="76"/>
      <c r="AB201" s="76"/>
      <c r="AC201" s="76"/>
      <c r="AD201" s="76"/>
      <c r="AE201" s="76"/>
      <c r="AF201" s="76"/>
      <c r="AG201" s="76"/>
      <c r="AH201" s="76"/>
      <c r="AI201" s="76"/>
      <c r="AJ201" s="76"/>
      <c r="AK201" s="76"/>
      <c r="AL201" s="76"/>
      <c r="AM201" s="76"/>
      <c r="AN201" s="76"/>
      <c r="AO201" s="76"/>
      <c r="AP201" s="76"/>
      <c r="AQ201" s="76"/>
      <c r="AR201" s="76"/>
      <c r="AS201" s="76"/>
      <c r="AT201" s="76"/>
      <c r="AU201" s="76"/>
      <c r="AV201" s="76"/>
      <c r="AW201" s="76"/>
      <c r="AX201" s="76"/>
      <c r="AY201" s="76"/>
      <c r="AZ201" s="76"/>
      <c r="BA201" s="76"/>
      <c r="BB201" s="76"/>
      <c r="BC201" s="76"/>
      <c r="BD201" s="76"/>
      <c r="BE201" s="76"/>
      <c r="BF201" s="76"/>
      <c r="BG201" s="76"/>
      <c r="BH201" s="76"/>
    </row>
    <row r="202" spans="1:60" x14ac:dyDescent="0.25">
      <c r="A202" s="76"/>
      <c r="J202" s="76"/>
      <c r="K202" s="76"/>
      <c r="L202" s="76"/>
      <c r="M202" s="76"/>
      <c r="N202" s="76"/>
      <c r="O202" s="76"/>
      <c r="P202" s="76"/>
      <c r="Q202" s="76"/>
      <c r="R202" s="76"/>
      <c r="S202" s="76"/>
      <c r="T202" s="76"/>
      <c r="U202" s="76"/>
      <c r="V202" s="76"/>
      <c r="W202" s="76"/>
      <c r="X202" s="76"/>
      <c r="Y202" s="76"/>
      <c r="Z202" s="76"/>
      <c r="AA202" s="76"/>
      <c r="AB202" s="76"/>
      <c r="AC202" s="76"/>
      <c r="AD202" s="76"/>
      <c r="AE202" s="76"/>
      <c r="AF202" s="76"/>
      <c r="AG202" s="76"/>
      <c r="AH202" s="76"/>
      <c r="AI202" s="76"/>
      <c r="AJ202" s="76"/>
      <c r="AK202" s="76"/>
      <c r="AL202" s="76"/>
      <c r="AM202" s="76"/>
      <c r="AN202" s="76"/>
      <c r="AO202" s="76"/>
      <c r="AP202" s="76"/>
      <c r="AQ202" s="76"/>
      <c r="AR202" s="76"/>
      <c r="AS202" s="76"/>
      <c r="AT202" s="76"/>
      <c r="AU202" s="76"/>
      <c r="AV202" s="76"/>
      <c r="AW202" s="76"/>
      <c r="AX202" s="76"/>
      <c r="AY202" s="76"/>
      <c r="AZ202" s="76"/>
      <c r="BA202" s="76"/>
      <c r="BB202" s="76"/>
      <c r="BC202" s="76"/>
      <c r="BD202" s="76"/>
      <c r="BE202" s="76"/>
      <c r="BF202" s="76"/>
      <c r="BG202" s="76"/>
      <c r="BH202" s="76"/>
    </row>
    <row r="203" spans="1:60" x14ac:dyDescent="0.25">
      <c r="A203" s="76"/>
      <c r="J203" s="76"/>
      <c r="K203" s="76"/>
      <c r="L203" s="76"/>
      <c r="M203" s="76"/>
      <c r="N203" s="76"/>
      <c r="O203" s="76"/>
      <c r="P203" s="76"/>
      <c r="Q203" s="76"/>
      <c r="R203" s="76"/>
      <c r="S203" s="76"/>
      <c r="T203" s="76"/>
      <c r="U203" s="76"/>
      <c r="V203" s="76"/>
      <c r="W203" s="76"/>
      <c r="X203" s="76"/>
      <c r="Y203" s="76"/>
      <c r="Z203" s="76"/>
      <c r="AA203" s="76"/>
      <c r="AB203" s="76"/>
      <c r="AC203" s="76"/>
      <c r="AD203" s="76"/>
      <c r="AE203" s="76"/>
      <c r="AF203" s="76"/>
      <c r="AG203" s="76"/>
      <c r="AH203" s="76"/>
      <c r="AI203" s="76"/>
      <c r="AJ203" s="76"/>
      <c r="AK203" s="76"/>
      <c r="AL203" s="76"/>
      <c r="AM203" s="76"/>
      <c r="AN203" s="76"/>
      <c r="AO203" s="76"/>
      <c r="AP203" s="76"/>
      <c r="AQ203" s="76"/>
      <c r="AR203" s="76"/>
      <c r="AS203" s="76"/>
      <c r="AT203" s="76"/>
      <c r="AU203" s="76"/>
      <c r="AV203" s="76"/>
      <c r="AW203" s="76"/>
      <c r="AX203" s="76"/>
      <c r="AY203" s="76"/>
      <c r="AZ203" s="76"/>
      <c r="BA203" s="76"/>
      <c r="BB203" s="76"/>
      <c r="BC203" s="76"/>
      <c r="BD203" s="76"/>
      <c r="BE203" s="76"/>
      <c r="BF203" s="76"/>
      <c r="BG203" s="76"/>
      <c r="BH203" s="76"/>
    </row>
    <row r="204" spans="1:60" x14ac:dyDescent="0.25">
      <c r="A204" s="76"/>
      <c r="J204" s="76"/>
      <c r="K204" s="76"/>
      <c r="L204" s="76"/>
      <c r="M204" s="76"/>
      <c r="N204" s="76"/>
      <c r="O204" s="76"/>
      <c r="P204" s="76"/>
      <c r="Q204" s="76"/>
      <c r="R204" s="76"/>
      <c r="S204" s="76"/>
      <c r="T204" s="76"/>
      <c r="U204" s="76"/>
      <c r="V204" s="76"/>
      <c r="W204" s="76"/>
      <c r="X204" s="76"/>
      <c r="Y204" s="76"/>
      <c r="Z204" s="76"/>
      <c r="AA204" s="76"/>
      <c r="AB204" s="76"/>
      <c r="AC204" s="76"/>
      <c r="AD204" s="76"/>
      <c r="AE204" s="76"/>
      <c r="AF204" s="76"/>
      <c r="AG204" s="76"/>
      <c r="AH204" s="76"/>
      <c r="AI204" s="76"/>
      <c r="AJ204" s="76"/>
      <c r="AK204" s="76"/>
      <c r="AL204" s="76"/>
      <c r="AM204" s="76"/>
      <c r="AN204" s="76"/>
      <c r="AO204" s="76"/>
      <c r="AP204" s="76"/>
      <c r="AQ204" s="76"/>
      <c r="AR204" s="76"/>
      <c r="AS204" s="76"/>
      <c r="AT204" s="76"/>
      <c r="AU204" s="76"/>
      <c r="AV204" s="76"/>
      <c r="AW204" s="76"/>
      <c r="AX204" s="76"/>
      <c r="AY204" s="76"/>
      <c r="AZ204" s="76"/>
      <c r="BA204" s="76"/>
      <c r="BB204" s="76"/>
      <c r="BC204" s="76"/>
      <c r="BD204" s="76"/>
      <c r="BE204" s="76"/>
      <c r="BF204" s="76"/>
      <c r="BG204" s="76"/>
      <c r="BH204" s="76"/>
    </row>
    <row r="205" spans="1:60" x14ac:dyDescent="0.25">
      <c r="A205" s="76"/>
      <c r="J205" s="76"/>
      <c r="K205" s="76"/>
      <c r="L205" s="76"/>
      <c r="M205" s="76"/>
      <c r="N205" s="76"/>
      <c r="O205" s="76"/>
      <c r="P205" s="76"/>
      <c r="Q205" s="76"/>
      <c r="R205" s="76"/>
      <c r="S205" s="76"/>
      <c r="T205" s="76"/>
      <c r="U205" s="76"/>
      <c r="V205" s="76"/>
      <c r="W205" s="76"/>
      <c r="X205" s="76"/>
      <c r="Y205" s="76"/>
      <c r="Z205" s="76"/>
      <c r="AA205" s="76"/>
      <c r="AB205" s="76"/>
      <c r="AC205" s="76"/>
      <c r="AD205" s="76"/>
      <c r="AE205" s="76"/>
      <c r="AF205" s="76"/>
      <c r="AG205" s="76"/>
      <c r="AH205" s="76"/>
      <c r="AI205" s="76"/>
      <c r="AJ205" s="76"/>
      <c r="AK205" s="76"/>
      <c r="AL205" s="76"/>
      <c r="AM205" s="76"/>
      <c r="AN205" s="76"/>
      <c r="AO205" s="76"/>
      <c r="AP205" s="76"/>
      <c r="AQ205" s="76"/>
      <c r="AR205" s="76"/>
      <c r="AS205" s="76"/>
      <c r="AT205" s="76"/>
      <c r="AU205" s="76"/>
      <c r="AV205" s="76"/>
      <c r="AW205" s="76"/>
      <c r="AX205" s="76"/>
      <c r="AY205" s="76"/>
      <c r="AZ205" s="76"/>
      <c r="BA205" s="76"/>
      <c r="BB205" s="76"/>
      <c r="BC205" s="76"/>
      <c r="BD205" s="76"/>
      <c r="BE205" s="76"/>
      <c r="BF205" s="76"/>
      <c r="BG205" s="76"/>
      <c r="BH205" s="76"/>
    </row>
    <row r="206" spans="1:60" x14ac:dyDescent="0.25">
      <c r="A206" s="76"/>
      <c r="J206" s="76"/>
      <c r="K206" s="76"/>
      <c r="L206" s="76"/>
      <c r="M206" s="76"/>
      <c r="N206" s="76"/>
      <c r="O206" s="76"/>
      <c r="P206" s="76"/>
      <c r="Q206" s="76"/>
      <c r="R206" s="76"/>
      <c r="S206" s="76"/>
      <c r="T206" s="76"/>
      <c r="U206" s="76"/>
      <c r="V206" s="76"/>
      <c r="W206" s="76"/>
      <c r="X206" s="76"/>
      <c r="Y206" s="76"/>
      <c r="Z206" s="76"/>
      <c r="AA206" s="76"/>
      <c r="AB206" s="76"/>
      <c r="AC206" s="76"/>
      <c r="AD206" s="76"/>
      <c r="AE206" s="76"/>
      <c r="AF206" s="76"/>
      <c r="AG206" s="76"/>
      <c r="AH206" s="76"/>
      <c r="AI206" s="76"/>
      <c r="AJ206" s="76"/>
      <c r="AK206" s="76"/>
      <c r="AL206" s="76"/>
      <c r="AM206" s="76"/>
      <c r="AN206" s="76"/>
      <c r="AO206" s="76"/>
      <c r="AP206" s="76"/>
      <c r="AQ206" s="76"/>
      <c r="AR206" s="76"/>
      <c r="AS206" s="76"/>
      <c r="AT206" s="76"/>
      <c r="AU206" s="76"/>
      <c r="AV206" s="76"/>
      <c r="AW206" s="76"/>
      <c r="AX206" s="76"/>
      <c r="AY206" s="76"/>
      <c r="AZ206" s="76"/>
      <c r="BA206" s="76"/>
      <c r="BB206" s="76"/>
      <c r="BC206" s="76"/>
      <c r="BD206" s="76"/>
      <c r="BE206" s="76"/>
      <c r="BF206" s="76"/>
      <c r="BG206" s="76"/>
      <c r="BH206" s="76"/>
    </row>
    <row r="207" spans="1:60" x14ac:dyDescent="0.25">
      <c r="A207" s="76"/>
      <c r="J207" s="76"/>
      <c r="K207" s="76"/>
      <c r="L207" s="76"/>
      <c r="M207" s="76"/>
      <c r="N207" s="76"/>
      <c r="O207" s="76"/>
      <c r="P207" s="76"/>
      <c r="Q207" s="76"/>
      <c r="R207" s="76"/>
      <c r="S207" s="76"/>
      <c r="T207" s="76"/>
      <c r="U207" s="76"/>
      <c r="V207" s="76"/>
      <c r="W207" s="76"/>
      <c r="X207" s="76"/>
      <c r="Y207" s="76"/>
      <c r="Z207" s="76"/>
      <c r="AA207" s="76"/>
      <c r="AB207" s="76"/>
      <c r="AC207" s="76"/>
      <c r="AD207" s="76"/>
      <c r="AE207" s="76"/>
      <c r="AF207" s="76"/>
      <c r="AG207" s="76"/>
      <c r="AH207" s="76"/>
      <c r="AI207" s="76"/>
      <c r="AJ207" s="76"/>
      <c r="AK207" s="76"/>
      <c r="AL207" s="76"/>
      <c r="AM207" s="76"/>
      <c r="AN207" s="76"/>
      <c r="AO207" s="76"/>
      <c r="AP207" s="76"/>
      <c r="AQ207" s="76"/>
      <c r="AR207" s="76"/>
      <c r="AS207" s="76"/>
      <c r="AT207" s="76"/>
      <c r="AU207" s="76"/>
      <c r="AV207" s="76"/>
      <c r="AW207" s="76"/>
      <c r="AX207" s="76"/>
      <c r="AY207" s="76"/>
      <c r="AZ207" s="76"/>
      <c r="BA207" s="76"/>
      <c r="BB207" s="76"/>
      <c r="BC207" s="76"/>
      <c r="BD207" s="76"/>
      <c r="BE207" s="76"/>
      <c r="BF207" s="76"/>
      <c r="BG207" s="76"/>
      <c r="BH207" s="76"/>
    </row>
    <row r="208" spans="1:60" x14ac:dyDescent="0.25">
      <c r="A208" s="76"/>
      <c r="J208" s="76"/>
      <c r="K208" s="76"/>
      <c r="L208" s="76"/>
      <c r="M208" s="76"/>
      <c r="N208" s="76"/>
      <c r="O208" s="76"/>
      <c r="P208" s="76"/>
      <c r="Q208" s="76"/>
      <c r="R208" s="76"/>
      <c r="S208" s="76"/>
      <c r="T208" s="76"/>
      <c r="U208" s="76"/>
      <c r="V208" s="76"/>
      <c r="W208" s="76"/>
      <c r="X208" s="76"/>
      <c r="Y208" s="76"/>
      <c r="Z208" s="76"/>
      <c r="AA208" s="76"/>
      <c r="AB208" s="76"/>
      <c r="AC208" s="76"/>
      <c r="AD208" s="76"/>
      <c r="AE208" s="76"/>
      <c r="AF208" s="76"/>
      <c r="AG208" s="76"/>
      <c r="AH208" s="76"/>
      <c r="AI208" s="76"/>
      <c r="AJ208" s="76"/>
      <c r="AK208" s="76"/>
      <c r="AL208" s="76"/>
      <c r="AM208" s="76"/>
      <c r="AN208" s="76"/>
      <c r="AO208" s="76"/>
      <c r="AP208" s="76"/>
      <c r="AQ208" s="76"/>
      <c r="AR208" s="76"/>
      <c r="AS208" s="76"/>
      <c r="AT208" s="76"/>
      <c r="AU208" s="76"/>
      <c r="AV208" s="76"/>
      <c r="AW208" s="76"/>
      <c r="AX208" s="76"/>
      <c r="AY208" s="76"/>
      <c r="AZ208" s="76"/>
      <c r="BA208" s="76"/>
      <c r="BB208" s="76"/>
      <c r="BC208" s="76"/>
      <c r="BD208" s="76"/>
      <c r="BE208" s="76"/>
      <c r="BF208" s="76"/>
      <c r="BG208" s="76"/>
      <c r="BH208" s="76"/>
    </row>
    <row r="209" spans="1:60" x14ac:dyDescent="0.25">
      <c r="A209" s="76"/>
      <c r="J209" s="76"/>
      <c r="K209" s="76"/>
      <c r="L209" s="76"/>
      <c r="M209" s="76"/>
      <c r="N209" s="76"/>
      <c r="O209" s="76"/>
      <c r="P209" s="76"/>
      <c r="Q209" s="76"/>
      <c r="R209" s="76"/>
      <c r="S209" s="76"/>
      <c r="T209" s="76"/>
      <c r="U209" s="76"/>
      <c r="V209" s="76"/>
      <c r="W209" s="76"/>
      <c r="X209" s="76"/>
      <c r="Y209" s="76"/>
      <c r="Z209" s="76"/>
      <c r="AA209" s="76"/>
      <c r="AB209" s="76"/>
      <c r="AC209" s="76"/>
      <c r="AD209" s="76"/>
      <c r="AE209" s="76"/>
      <c r="AF209" s="76"/>
      <c r="AG209" s="76"/>
      <c r="AH209" s="76"/>
      <c r="AI209" s="76"/>
      <c r="AJ209" s="76"/>
      <c r="AK209" s="76"/>
      <c r="AL209" s="76"/>
      <c r="AM209" s="76"/>
      <c r="AN209" s="76"/>
      <c r="AO209" s="76"/>
      <c r="AP209" s="76"/>
      <c r="AQ209" s="76"/>
      <c r="AR209" s="76"/>
      <c r="AS209" s="76"/>
      <c r="AT209" s="76"/>
      <c r="AU209" s="76"/>
      <c r="AV209" s="76"/>
      <c r="AW209" s="76"/>
      <c r="AX209" s="76"/>
      <c r="AY209" s="76"/>
      <c r="AZ209" s="76"/>
      <c r="BA209" s="76"/>
      <c r="BB209" s="76"/>
      <c r="BC209" s="76"/>
      <c r="BD209" s="76"/>
      <c r="BE209" s="76"/>
      <c r="BF209" s="76"/>
      <c r="BG209" s="76"/>
      <c r="BH209" s="76"/>
    </row>
    <row r="210" spans="1:60" x14ac:dyDescent="0.25">
      <c r="A210" s="76"/>
      <c r="J210" s="76"/>
      <c r="K210" s="76"/>
      <c r="L210" s="76"/>
      <c r="M210" s="76"/>
      <c r="N210" s="76"/>
      <c r="O210" s="76"/>
      <c r="P210" s="76"/>
      <c r="Q210" s="76"/>
      <c r="R210" s="76"/>
      <c r="S210" s="76"/>
      <c r="T210" s="76"/>
      <c r="U210" s="76"/>
      <c r="V210" s="76"/>
      <c r="W210" s="76"/>
      <c r="X210" s="76"/>
      <c r="Y210" s="76"/>
      <c r="Z210" s="76"/>
      <c r="AA210" s="76"/>
      <c r="AB210" s="76"/>
      <c r="AC210" s="76"/>
      <c r="AD210" s="76"/>
      <c r="AE210" s="76"/>
      <c r="AF210" s="76"/>
      <c r="AG210" s="76"/>
      <c r="AH210" s="76"/>
      <c r="AI210" s="76"/>
      <c r="AJ210" s="76"/>
      <c r="AK210" s="76"/>
      <c r="AL210" s="76"/>
      <c r="AM210" s="76"/>
      <c r="AN210" s="76"/>
      <c r="AO210" s="76"/>
      <c r="AP210" s="76"/>
      <c r="AQ210" s="76"/>
      <c r="AR210" s="76"/>
      <c r="AS210" s="76"/>
      <c r="AT210" s="76"/>
      <c r="AU210" s="76"/>
      <c r="AV210" s="76"/>
      <c r="AW210" s="76"/>
      <c r="AX210" s="76"/>
      <c r="AY210" s="76"/>
      <c r="AZ210" s="76"/>
      <c r="BA210" s="76"/>
      <c r="BB210" s="76"/>
      <c r="BC210" s="76"/>
      <c r="BD210" s="76"/>
      <c r="BE210" s="76"/>
      <c r="BF210" s="76"/>
      <c r="BG210" s="76"/>
      <c r="BH210" s="76"/>
    </row>
    <row r="211" spans="1:60" x14ac:dyDescent="0.25">
      <c r="A211" s="76"/>
      <c r="J211" s="76"/>
      <c r="K211" s="76"/>
      <c r="L211" s="76"/>
      <c r="M211" s="76"/>
      <c r="N211" s="76"/>
      <c r="O211" s="76"/>
      <c r="P211" s="76"/>
      <c r="Q211" s="76"/>
      <c r="R211" s="76"/>
      <c r="S211" s="76"/>
      <c r="T211" s="76"/>
      <c r="U211" s="76"/>
      <c r="V211" s="76"/>
      <c r="W211" s="76"/>
      <c r="X211" s="76"/>
      <c r="Y211" s="76"/>
      <c r="Z211" s="76"/>
      <c r="AA211" s="76"/>
      <c r="AB211" s="76"/>
      <c r="AC211" s="76"/>
      <c r="AD211" s="76"/>
      <c r="AE211" s="76"/>
      <c r="AF211" s="76"/>
      <c r="AG211" s="76"/>
      <c r="AH211" s="76"/>
      <c r="AI211" s="76"/>
      <c r="AJ211" s="76"/>
      <c r="AK211" s="76"/>
      <c r="AL211" s="76"/>
      <c r="AM211" s="76"/>
      <c r="AN211" s="76"/>
      <c r="AO211" s="76"/>
      <c r="AP211" s="76"/>
      <c r="AQ211" s="76"/>
      <c r="AR211" s="76"/>
      <c r="AS211" s="76"/>
      <c r="AT211" s="76"/>
      <c r="AU211" s="76"/>
      <c r="AV211" s="76"/>
      <c r="AW211" s="76"/>
      <c r="AX211" s="76"/>
      <c r="AY211" s="76"/>
      <c r="AZ211" s="76"/>
      <c r="BA211" s="76"/>
      <c r="BB211" s="76"/>
      <c r="BC211" s="76"/>
      <c r="BD211" s="76"/>
      <c r="BE211" s="76"/>
      <c r="BF211" s="76"/>
      <c r="BG211" s="76"/>
      <c r="BH211" s="76"/>
    </row>
    <row r="212" spans="1:60" x14ac:dyDescent="0.25">
      <c r="A212" s="76"/>
      <c r="J212" s="76"/>
      <c r="K212" s="76"/>
      <c r="L212" s="76"/>
      <c r="M212" s="76"/>
      <c r="N212" s="76"/>
      <c r="O212" s="76"/>
      <c r="P212" s="76"/>
      <c r="Q212" s="76"/>
      <c r="R212" s="76"/>
      <c r="S212" s="76"/>
      <c r="T212" s="76"/>
      <c r="U212" s="76"/>
      <c r="V212" s="76"/>
      <c r="W212" s="76"/>
      <c r="X212" s="76"/>
      <c r="Y212" s="76"/>
      <c r="Z212" s="76"/>
      <c r="AA212" s="76"/>
      <c r="AB212" s="76"/>
      <c r="AC212" s="76"/>
      <c r="AD212" s="76"/>
      <c r="AE212" s="76"/>
      <c r="AF212" s="76"/>
      <c r="AG212" s="76"/>
      <c r="AH212" s="76"/>
      <c r="AI212" s="76"/>
      <c r="AJ212" s="76"/>
      <c r="AK212" s="76"/>
      <c r="AL212" s="76"/>
      <c r="AM212" s="76"/>
      <c r="AN212" s="76"/>
      <c r="AO212" s="76"/>
      <c r="AP212" s="76"/>
      <c r="AQ212" s="76"/>
      <c r="AR212" s="76"/>
      <c r="AS212" s="76"/>
      <c r="AT212" s="76"/>
      <c r="AU212" s="76"/>
      <c r="AV212" s="76"/>
      <c r="AW212" s="76"/>
      <c r="AX212" s="76"/>
      <c r="AY212" s="76"/>
      <c r="AZ212" s="76"/>
      <c r="BA212" s="76"/>
      <c r="BB212" s="76"/>
      <c r="BC212" s="76"/>
      <c r="BD212" s="76"/>
      <c r="BE212" s="76"/>
      <c r="BF212" s="76"/>
      <c r="BG212" s="76"/>
      <c r="BH212" s="76"/>
    </row>
    <row r="213" spans="1:60" x14ac:dyDescent="0.25">
      <c r="A213" s="76"/>
      <c r="J213" s="76"/>
      <c r="K213" s="76"/>
      <c r="L213" s="76"/>
      <c r="M213" s="76"/>
      <c r="N213" s="76"/>
      <c r="O213" s="76"/>
      <c r="P213" s="76"/>
      <c r="Q213" s="76"/>
      <c r="R213" s="76"/>
      <c r="S213" s="76"/>
      <c r="T213" s="76"/>
      <c r="U213" s="76"/>
      <c r="V213" s="76"/>
      <c r="W213" s="76"/>
      <c r="X213" s="76"/>
      <c r="Y213" s="76"/>
      <c r="Z213" s="76"/>
      <c r="AA213" s="76"/>
      <c r="AB213" s="76"/>
      <c r="AC213" s="76"/>
      <c r="AD213" s="76"/>
      <c r="AE213" s="76"/>
      <c r="AF213" s="76"/>
      <c r="AG213" s="76"/>
      <c r="AH213" s="76"/>
      <c r="AI213" s="76"/>
      <c r="AJ213" s="76"/>
      <c r="AK213" s="76"/>
      <c r="AL213" s="76"/>
      <c r="AM213" s="76"/>
      <c r="AN213" s="76"/>
      <c r="AO213" s="76"/>
      <c r="AP213" s="76"/>
      <c r="AQ213" s="76"/>
      <c r="AR213" s="76"/>
      <c r="AS213" s="76"/>
      <c r="AT213" s="76"/>
      <c r="AU213" s="76"/>
      <c r="AV213" s="76"/>
      <c r="AW213" s="76"/>
      <c r="AX213" s="76"/>
      <c r="AY213" s="76"/>
      <c r="AZ213" s="76"/>
      <c r="BA213" s="76"/>
      <c r="BB213" s="76"/>
      <c r="BC213" s="76"/>
      <c r="BD213" s="76"/>
      <c r="BE213" s="76"/>
      <c r="BF213" s="76"/>
      <c r="BG213" s="76"/>
      <c r="BH213" s="76"/>
    </row>
    <row r="214" spans="1:60" x14ac:dyDescent="0.25">
      <c r="A214" s="76"/>
      <c r="J214" s="76"/>
      <c r="K214" s="76"/>
      <c r="L214" s="76"/>
      <c r="M214" s="76"/>
      <c r="N214" s="76"/>
      <c r="O214" s="76"/>
      <c r="P214" s="76"/>
      <c r="Q214" s="76"/>
      <c r="R214" s="76"/>
      <c r="S214" s="76"/>
      <c r="T214" s="76"/>
      <c r="U214" s="76"/>
      <c r="V214" s="76"/>
      <c r="W214" s="76"/>
      <c r="X214" s="76"/>
      <c r="Y214" s="76"/>
      <c r="Z214" s="76"/>
      <c r="AA214" s="76"/>
      <c r="AB214" s="76"/>
      <c r="AC214" s="76"/>
      <c r="AD214" s="76"/>
      <c r="AE214" s="76"/>
      <c r="AF214" s="76"/>
      <c r="AG214" s="76"/>
      <c r="AH214" s="76"/>
      <c r="AI214" s="76"/>
      <c r="AJ214" s="76"/>
      <c r="AK214" s="76"/>
      <c r="AL214" s="76"/>
      <c r="AM214" s="76"/>
      <c r="AN214" s="76"/>
      <c r="AO214" s="76"/>
      <c r="AP214" s="76"/>
      <c r="AQ214" s="76"/>
      <c r="AR214" s="76"/>
      <c r="AS214" s="76"/>
      <c r="AT214" s="76"/>
      <c r="AU214" s="76"/>
      <c r="AV214" s="76"/>
      <c r="AW214" s="76"/>
      <c r="AX214" s="76"/>
      <c r="AY214" s="76"/>
      <c r="AZ214" s="76"/>
      <c r="BA214" s="76"/>
      <c r="BB214" s="76"/>
      <c r="BC214" s="76"/>
      <c r="BD214" s="76"/>
      <c r="BE214" s="76"/>
      <c r="BF214" s="76"/>
      <c r="BG214" s="76"/>
      <c r="BH214" s="76"/>
    </row>
    <row r="215" spans="1:60" x14ac:dyDescent="0.25">
      <c r="A215" s="76"/>
      <c r="J215" s="76"/>
      <c r="K215" s="76"/>
      <c r="L215" s="76"/>
      <c r="M215" s="76"/>
      <c r="N215" s="76"/>
      <c r="O215" s="76"/>
      <c r="P215" s="76"/>
      <c r="Q215" s="76"/>
      <c r="R215" s="76"/>
      <c r="S215" s="76"/>
      <c r="T215" s="76"/>
      <c r="U215" s="76"/>
      <c r="V215" s="76"/>
      <c r="W215" s="76"/>
      <c r="X215" s="76"/>
      <c r="Y215" s="76"/>
      <c r="Z215" s="76"/>
      <c r="AA215" s="76"/>
      <c r="AB215" s="76"/>
      <c r="AC215" s="76"/>
      <c r="AD215" s="76"/>
      <c r="AE215" s="76"/>
      <c r="AF215" s="76"/>
      <c r="AG215" s="76"/>
      <c r="AH215" s="76"/>
      <c r="AI215" s="76"/>
      <c r="AJ215" s="76"/>
      <c r="AK215" s="76"/>
      <c r="AL215" s="76"/>
      <c r="AM215" s="76"/>
      <c r="AN215" s="76"/>
      <c r="AO215" s="76"/>
      <c r="AP215" s="76"/>
      <c r="AQ215" s="76"/>
      <c r="AR215" s="76"/>
      <c r="AS215" s="76"/>
      <c r="AT215" s="76"/>
      <c r="AU215" s="76"/>
      <c r="AV215" s="76"/>
      <c r="AW215" s="76"/>
      <c r="AX215" s="76"/>
      <c r="AY215" s="76"/>
      <c r="AZ215" s="76"/>
      <c r="BA215" s="76"/>
      <c r="BB215" s="76"/>
      <c r="BC215" s="76"/>
      <c r="BD215" s="76"/>
      <c r="BE215" s="76"/>
      <c r="BF215" s="76"/>
      <c r="BG215" s="76"/>
      <c r="BH215" s="76"/>
    </row>
    <row r="216" spans="1:60" x14ac:dyDescent="0.25">
      <c r="A216" s="76"/>
      <c r="J216" s="76"/>
      <c r="K216" s="76"/>
      <c r="L216" s="76"/>
      <c r="M216" s="76"/>
      <c r="N216" s="76"/>
      <c r="O216" s="76"/>
      <c r="P216" s="76"/>
      <c r="Q216" s="76"/>
      <c r="R216" s="76"/>
      <c r="S216" s="76"/>
      <c r="T216" s="76"/>
      <c r="U216" s="76"/>
      <c r="V216" s="76"/>
      <c r="W216" s="76"/>
      <c r="X216" s="76"/>
      <c r="Y216" s="76"/>
      <c r="Z216" s="76"/>
      <c r="AA216" s="76"/>
      <c r="AB216" s="76"/>
      <c r="AC216" s="76"/>
      <c r="AD216" s="76"/>
      <c r="AE216" s="76"/>
      <c r="AF216" s="76"/>
      <c r="AG216" s="76"/>
      <c r="AH216" s="76"/>
      <c r="AI216" s="76"/>
      <c r="AJ216" s="76"/>
      <c r="AK216" s="76"/>
      <c r="AL216" s="76"/>
      <c r="AM216" s="76"/>
      <c r="AN216" s="76"/>
      <c r="AO216" s="76"/>
      <c r="AP216" s="76"/>
      <c r="AQ216" s="76"/>
      <c r="AR216" s="76"/>
      <c r="AS216" s="76"/>
      <c r="AT216" s="76"/>
      <c r="AU216" s="76"/>
      <c r="AV216" s="76"/>
      <c r="AW216" s="76"/>
      <c r="AX216" s="76"/>
      <c r="AY216" s="76"/>
      <c r="AZ216" s="76"/>
      <c r="BA216" s="76"/>
      <c r="BB216" s="76"/>
      <c r="BC216" s="76"/>
      <c r="BD216" s="76"/>
      <c r="BE216" s="76"/>
      <c r="BF216" s="76"/>
      <c r="BG216" s="76"/>
      <c r="BH216" s="76"/>
    </row>
    <row r="217" spans="1:60" x14ac:dyDescent="0.25">
      <c r="A217" s="76"/>
      <c r="J217" s="76"/>
      <c r="K217" s="76"/>
      <c r="L217" s="76"/>
      <c r="M217" s="76"/>
      <c r="N217" s="76"/>
      <c r="O217" s="76"/>
      <c r="P217" s="76"/>
      <c r="Q217" s="76"/>
      <c r="R217" s="76"/>
      <c r="S217" s="76"/>
      <c r="T217" s="76"/>
      <c r="U217" s="76"/>
      <c r="V217" s="76"/>
      <c r="W217" s="76"/>
      <c r="X217" s="76"/>
      <c r="Y217" s="76"/>
      <c r="Z217" s="76"/>
      <c r="AA217" s="76"/>
      <c r="AB217" s="76"/>
      <c r="AC217" s="76"/>
      <c r="AD217" s="76"/>
      <c r="AE217" s="76"/>
      <c r="AF217" s="76"/>
      <c r="AG217" s="76"/>
      <c r="AH217" s="76"/>
      <c r="AI217" s="76"/>
      <c r="AJ217" s="76"/>
      <c r="AK217" s="76"/>
      <c r="AL217" s="76"/>
      <c r="AM217" s="76"/>
      <c r="AN217" s="76"/>
      <c r="AO217" s="76"/>
      <c r="AP217" s="76"/>
      <c r="AQ217" s="76"/>
      <c r="AR217" s="76"/>
      <c r="AS217" s="76"/>
      <c r="AT217" s="76"/>
      <c r="AU217" s="76"/>
      <c r="AV217" s="76"/>
      <c r="AW217" s="76"/>
      <c r="AX217" s="76"/>
      <c r="AY217" s="76"/>
      <c r="AZ217" s="76"/>
      <c r="BA217" s="76"/>
      <c r="BB217" s="76"/>
      <c r="BC217" s="76"/>
      <c r="BD217" s="76"/>
      <c r="BE217" s="76"/>
      <c r="BF217" s="76"/>
      <c r="BG217" s="76"/>
      <c r="BH217" s="76"/>
    </row>
    <row r="218" spans="1:60" x14ac:dyDescent="0.25">
      <c r="A218" s="76"/>
      <c r="J218" s="76"/>
      <c r="K218" s="76"/>
      <c r="L218" s="76"/>
      <c r="M218" s="76"/>
      <c r="N218" s="76"/>
      <c r="O218" s="76"/>
      <c r="P218" s="76"/>
      <c r="Q218" s="76"/>
      <c r="R218" s="76"/>
      <c r="S218" s="76"/>
      <c r="T218" s="76"/>
      <c r="U218" s="76"/>
      <c r="V218" s="76"/>
      <c r="W218" s="76"/>
      <c r="X218" s="76"/>
      <c r="Y218" s="76"/>
      <c r="Z218" s="76"/>
      <c r="AA218" s="76"/>
      <c r="AB218" s="76"/>
      <c r="AC218" s="76"/>
      <c r="AD218" s="76"/>
      <c r="AE218" s="76"/>
      <c r="AF218" s="76"/>
      <c r="AG218" s="76"/>
      <c r="AH218" s="76"/>
      <c r="AI218" s="76"/>
      <c r="AJ218" s="76"/>
      <c r="AK218" s="76"/>
      <c r="AL218" s="76"/>
      <c r="AM218" s="76"/>
      <c r="AN218" s="76"/>
      <c r="AO218" s="76"/>
      <c r="AP218" s="76"/>
      <c r="AQ218" s="76"/>
      <c r="AR218" s="76"/>
      <c r="AS218" s="76"/>
      <c r="AT218" s="76"/>
      <c r="AU218" s="76"/>
      <c r="AV218" s="76"/>
      <c r="AW218" s="76"/>
      <c r="AX218" s="76"/>
      <c r="AY218" s="76"/>
      <c r="AZ218" s="76"/>
      <c r="BA218" s="76"/>
      <c r="BB218" s="76"/>
      <c r="BC218" s="76"/>
      <c r="BD218" s="76"/>
      <c r="BE218" s="76"/>
      <c r="BF218" s="76"/>
      <c r="BG218" s="76"/>
      <c r="BH218" s="76"/>
    </row>
    <row r="219" spans="1:60" x14ac:dyDescent="0.25">
      <c r="A219" s="76"/>
      <c r="J219" s="76"/>
      <c r="K219" s="76"/>
      <c r="L219" s="76"/>
      <c r="M219" s="76"/>
      <c r="N219" s="76"/>
      <c r="O219" s="76"/>
      <c r="P219" s="76"/>
      <c r="Q219" s="76"/>
      <c r="R219" s="76"/>
      <c r="S219" s="76"/>
      <c r="T219" s="76"/>
      <c r="U219" s="76"/>
      <c r="V219" s="76"/>
      <c r="W219" s="76"/>
      <c r="X219" s="76"/>
      <c r="Y219" s="76"/>
      <c r="Z219" s="76"/>
      <c r="AA219" s="76"/>
      <c r="AB219" s="76"/>
      <c r="AC219" s="76"/>
      <c r="AD219" s="76"/>
      <c r="AE219" s="76"/>
      <c r="AF219" s="76"/>
      <c r="AG219" s="76"/>
      <c r="AH219" s="76"/>
      <c r="AI219" s="76"/>
      <c r="AJ219" s="76"/>
      <c r="AK219" s="76"/>
      <c r="AL219" s="76"/>
      <c r="AM219" s="76"/>
      <c r="AN219" s="76"/>
      <c r="AO219" s="76"/>
      <c r="AP219" s="76"/>
      <c r="AQ219" s="76"/>
      <c r="AR219" s="76"/>
      <c r="AS219" s="76"/>
      <c r="AT219" s="76"/>
      <c r="AU219" s="76"/>
      <c r="AV219" s="76"/>
      <c r="AW219" s="76"/>
      <c r="AX219" s="76"/>
      <c r="AY219" s="76"/>
      <c r="AZ219" s="76"/>
      <c r="BA219" s="76"/>
      <c r="BB219" s="76"/>
      <c r="BC219" s="76"/>
      <c r="BD219" s="76"/>
      <c r="BE219" s="76"/>
      <c r="BF219" s="76"/>
      <c r="BG219" s="76"/>
      <c r="BH219" s="76"/>
    </row>
    <row r="220" spans="1:60" x14ac:dyDescent="0.25">
      <c r="A220" s="76"/>
      <c r="J220" s="76"/>
      <c r="K220" s="76"/>
      <c r="L220" s="76"/>
      <c r="M220" s="76"/>
      <c r="N220" s="76"/>
      <c r="O220" s="76"/>
      <c r="P220" s="76"/>
      <c r="Q220" s="76"/>
      <c r="R220" s="76"/>
      <c r="S220" s="76"/>
      <c r="T220" s="76"/>
      <c r="U220" s="76"/>
      <c r="V220" s="76"/>
      <c r="W220" s="76"/>
      <c r="X220" s="76"/>
      <c r="Y220" s="76"/>
      <c r="Z220" s="76"/>
      <c r="AA220" s="76"/>
      <c r="AB220" s="76"/>
      <c r="AC220" s="76"/>
      <c r="AD220" s="76"/>
      <c r="AE220" s="76"/>
      <c r="AF220" s="76"/>
      <c r="AG220" s="76"/>
      <c r="AH220" s="76"/>
      <c r="AI220" s="76"/>
      <c r="AJ220" s="76"/>
      <c r="AK220" s="76"/>
      <c r="AL220" s="76"/>
      <c r="AM220" s="76"/>
      <c r="AN220" s="76"/>
      <c r="AO220" s="76"/>
      <c r="AP220" s="76"/>
      <c r="AQ220" s="76"/>
      <c r="AR220" s="76"/>
      <c r="AS220" s="76"/>
      <c r="AT220" s="76"/>
      <c r="AU220" s="76"/>
      <c r="AV220" s="76"/>
      <c r="AW220" s="76"/>
      <c r="AX220" s="76"/>
      <c r="AY220" s="76"/>
      <c r="AZ220" s="76"/>
      <c r="BA220" s="76"/>
      <c r="BB220" s="76"/>
      <c r="BC220" s="76"/>
      <c r="BD220" s="76"/>
      <c r="BE220" s="76"/>
      <c r="BF220" s="76"/>
      <c r="BG220" s="76"/>
      <c r="BH220" s="76"/>
    </row>
    <row r="221" spans="1:60" x14ac:dyDescent="0.25">
      <c r="A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c r="AN221" s="76"/>
      <c r="AO221" s="76"/>
      <c r="AP221" s="76"/>
      <c r="AQ221" s="76"/>
      <c r="AR221" s="76"/>
      <c r="AS221" s="76"/>
      <c r="AT221" s="76"/>
      <c r="AU221" s="76"/>
      <c r="AV221" s="76"/>
      <c r="AW221" s="76"/>
      <c r="AX221" s="76"/>
      <c r="AY221" s="76"/>
      <c r="AZ221" s="76"/>
      <c r="BA221" s="76"/>
      <c r="BB221" s="76"/>
      <c r="BC221" s="76"/>
      <c r="BD221" s="76"/>
      <c r="BE221" s="76"/>
      <c r="BF221" s="76"/>
      <c r="BG221" s="76"/>
      <c r="BH221" s="76"/>
    </row>
    <row r="222" spans="1:60" x14ac:dyDescent="0.25">
      <c r="A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c r="AN222" s="76"/>
      <c r="AO222" s="76"/>
      <c r="AP222" s="76"/>
      <c r="AQ222" s="76"/>
      <c r="AR222" s="76"/>
      <c r="AS222" s="76"/>
      <c r="AT222" s="76"/>
      <c r="AU222" s="76"/>
      <c r="AV222" s="76"/>
      <c r="AW222" s="76"/>
      <c r="AX222" s="76"/>
      <c r="AY222" s="76"/>
      <c r="AZ222" s="76"/>
      <c r="BA222" s="76"/>
      <c r="BB222" s="76"/>
      <c r="BC222" s="76"/>
      <c r="BD222" s="76"/>
      <c r="BE222" s="76"/>
      <c r="BF222" s="76"/>
      <c r="BG222" s="76"/>
      <c r="BH222" s="76"/>
    </row>
    <row r="223" spans="1:60" x14ac:dyDescent="0.25">
      <c r="A223" s="76"/>
      <c r="J223" s="76"/>
      <c r="K223" s="76"/>
      <c r="L223" s="76"/>
      <c r="M223" s="76"/>
      <c r="N223" s="76"/>
      <c r="O223" s="76"/>
      <c r="P223" s="76"/>
      <c r="Q223" s="76"/>
      <c r="R223" s="76"/>
      <c r="S223" s="76"/>
      <c r="T223" s="76"/>
      <c r="U223" s="76"/>
      <c r="V223" s="76"/>
      <c r="W223" s="76"/>
      <c r="X223" s="76"/>
      <c r="Y223" s="76"/>
      <c r="Z223" s="76"/>
      <c r="AA223" s="76"/>
      <c r="AB223" s="76"/>
      <c r="AC223" s="76"/>
      <c r="AD223" s="76"/>
      <c r="AE223" s="76"/>
      <c r="AF223" s="76"/>
      <c r="AG223" s="76"/>
      <c r="AH223" s="76"/>
      <c r="AI223" s="76"/>
      <c r="AJ223" s="76"/>
      <c r="AK223" s="76"/>
      <c r="AL223" s="76"/>
      <c r="AM223" s="76"/>
      <c r="AN223" s="76"/>
      <c r="AO223" s="76"/>
      <c r="AP223" s="76"/>
      <c r="AQ223" s="76"/>
      <c r="AR223" s="76"/>
      <c r="AS223" s="76"/>
      <c r="AT223" s="76"/>
      <c r="AU223" s="76"/>
      <c r="AV223" s="76"/>
      <c r="AW223" s="76"/>
      <c r="AX223" s="76"/>
      <c r="AY223" s="76"/>
      <c r="AZ223" s="76"/>
      <c r="BA223" s="76"/>
      <c r="BB223" s="76"/>
      <c r="BC223" s="76"/>
      <c r="BD223" s="76"/>
      <c r="BE223" s="76"/>
      <c r="BF223" s="76"/>
      <c r="BG223" s="76"/>
      <c r="BH223" s="76"/>
    </row>
    <row r="224" spans="1:60" x14ac:dyDescent="0.25">
      <c r="A224" s="76"/>
      <c r="J224" s="76"/>
      <c r="K224" s="76"/>
      <c r="L224" s="76"/>
      <c r="M224" s="76"/>
      <c r="N224" s="76"/>
      <c r="O224" s="76"/>
      <c r="P224" s="76"/>
      <c r="Q224" s="76"/>
      <c r="R224" s="76"/>
      <c r="S224" s="76"/>
      <c r="T224" s="76"/>
      <c r="U224" s="76"/>
      <c r="V224" s="76"/>
      <c r="W224" s="76"/>
      <c r="X224" s="76"/>
      <c r="Y224" s="76"/>
      <c r="Z224" s="76"/>
      <c r="AA224" s="76"/>
      <c r="AB224" s="76"/>
      <c r="AC224" s="76"/>
      <c r="AD224" s="76"/>
      <c r="AE224" s="76"/>
      <c r="AF224" s="76"/>
      <c r="AG224" s="76"/>
      <c r="AH224" s="76"/>
      <c r="AI224" s="76"/>
      <c r="AJ224" s="76"/>
      <c r="AK224" s="76"/>
      <c r="AL224" s="76"/>
      <c r="AM224" s="76"/>
      <c r="AN224" s="76"/>
      <c r="AO224" s="76"/>
      <c r="AP224" s="76"/>
      <c r="AQ224" s="76"/>
      <c r="AR224" s="76"/>
      <c r="AS224" s="76"/>
      <c r="AT224" s="76"/>
      <c r="AU224" s="76"/>
      <c r="AV224" s="76"/>
      <c r="AW224" s="76"/>
      <c r="AX224" s="76"/>
      <c r="AY224" s="76"/>
      <c r="AZ224" s="76"/>
      <c r="BA224" s="76"/>
      <c r="BB224" s="76"/>
      <c r="BC224" s="76"/>
      <c r="BD224" s="76"/>
      <c r="BE224" s="76"/>
      <c r="BF224" s="76"/>
      <c r="BG224" s="76"/>
      <c r="BH224" s="76"/>
    </row>
    <row r="225" spans="1:60" x14ac:dyDescent="0.25">
      <c r="A225" s="76"/>
      <c r="J225" s="76"/>
      <c r="K225" s="76"/>
      <c r="L225" s="76"/>
      <c r="M225" s="76"/>
      <c r="N225" s="76"/>
      <c r="O225" s="76"/>
      <c r="P225" s="76"/>
      <c r="Q225" s="76"/>
      <c r="R225" s="76"/>
      <c r="S225" s="76"/>
      <c r="T225" s="76"/>
      <c r="U225" s="76"/>
      <c r="V225" s="76"/>
      <c r="W225" s="76"/>
      <c r="X225" s="76"/>
      <c r="Y225" s="76"/>
      <c r="Z225" s="76"/>
      <c r="AA225" s="76"/>
      <c r="AB225" s="76"/>
      <c r="AC225" s="76"/>
      <c r="AD225" s="76"/>
      <c r="AE225" s="76"/>
      <c r="AF225" s="76"/>
      <c r="AG225" s="76"/>
      <c r="AH225" s="76"/>
      <c r="AI225" s="76"/>
      <c r="AJ225" s="76"/>
      <c r="AK225" s="76"/>
      <c r="AL225" s="76"/>
      <c r="AM225" s="76"/>
      <c r="AN225" s="76"/>
      <c r="AO225" s="76"/>
      <c r="AP225" s="76"/>
      <c r="AQ225" s="76"/>
      <c r="AR225" s="76"/>
      <c r="AS225" s="76"/>
      <c r="AT225" s="76"/>
      <c r="AU225" s="76"/>
      <c r="AV225" s="76"/>
      <c r="AW225" s="76"/>
      <c r="AX225" s="76"/>
      <c r="AY225" s="76"/>
      <c r="AZ225" s="76"/>
      <c r="BA225" s="76"/>
      <c r="BB225" s="76"/>
      <c r="BC225" s="76"/>
      <c r="BD225" s="76"/>
      <c r="BE225" s="76"/>
      <c r="BF225" s="76"/>
      <c r="BG225" s="76"/>
      <c r="BH225" s="76"/>
    </row>
    <row r="226" spans="1:60" x14ac:dyDescent="0.25">
      <c r="A226" s="76"/>
      <c r="J226" s="76"/>
      <c r="K226" s="76"/>
      <c r="L226" s="76"/>
      <c r="M226" s="76"/>
      <c r="N226" s="76"/>
      <c r="O226" s="76"/>
      <c r="P226" s="76"/>
      <c r="Q226" s="76"/>
      <c r="R226" s="76"/>
      <c r="S226" s="76"/>
      <c r="T226" s="76"/>
      <c r="U226" s="76"/>
      <c r="V226" s="76"/>
      <c r="W226" s="76"/>
      <c r="X226" s="76"/>
      <c r="Y226" s="76"/>
      <c r="Z226" s="76"/>
      <c r="AA226" s="76"/>
      <c r="AB226" s="76"/>
      <c r="AC226" s="76"/>
      <c r="AD226" s="76"/>
      <c r="AE226" s="76"/>
      <c r="AF226" s="76"/>
      <c r="AG226" s="76"/>
      <c r="AH226" s="76"/>
      <c r="AI226" s="76"/>
      <c r="AJ226" s="76"/>
      <c r="AK226" s="76"/>
      <c r="AL226" s="76"/>
      <c r="AM226" s="76"/>
      <c r="AN226" s="76"/>
      <c r="AO226" s="76"/>
      <c r="AP226" s="76"/>
      <c r="AQ226" s="76"/>
      <c r="AR226" s="76"/>
      <c r="AS226" s="76"/>
      <c r="AT226" s="76"/>
      <c r="AU226" s="76"/>
      <c r="AV226" s="76"/>
      <c r="AW226" s="76"/>
      <c r="AX226" s="76"/>
      <c r="AY226" s="76"/>
      <c r="AZ226" s="76"/>
      <c r="BA226" s="76"/>
      <c r="BB226" s="76"/>
      <c r="BC226" s="76"/>
      <c r="BD226" s="76"/>
      <c r="BE226" s="76"/>
      <c r="BF226" s="76"/>
      <c r="BG226" s="76"/>
      <c r="BH226" s="76"/>
    </row>
    <row r="227" spans="1:60" x14ac:dyDescent="0.25">
      <c r="A227" s="76"/>
      <c r="J227" s="76"/>
      <c r="K227" s="76"/>
      <c r="L227" s="76"/>
      <c r="M227" s="76"/>
      <c r="N227" s="76"/>
      <c r="O227" s="76"/>
      <c r="P227" s="76"/>
      <c r="Q227" s="76"/>
      <c r="R227" s="76"/>
      <c r="S227" s="76"/>
      <c r="T227" s="76"/>
      <c r="U227" s="76"/>
      <c r="V227" s="76"/>
      <c r="W227" s="76"/>
      <c r="X227" s="76"/>
      <c r="Y227" s="76"/>
      <c r="Z227" s="76"/>
      <c r="AA227" s="76"/>
      <c r="AB227" s="76"/>
      <c r="AC227" s="76"/>
      <c r="AD227" s="76"/>
      <c r="AE227" s="76"/>
      <c r="AF227" s="76"/>
      <c r="AG227" s="76"/>
      <c r="AH227" s="76"/>
      <c r="AI227" s="76"/>
      <c r="AJ227" s="76"/>
      <c r="AK227" s="76"/>
      <c r="AL227" s="76"/>
      <c r="AM227" s="76"/>
      <c r="AN227" s="76"/>
      <c r="AO227" s="76"/>
      <c r="AP227" s="76"/>
      <c r="AQ227" s="76"/>
      <c r="AR227" s="76"/>
      <c r="AS227" s="76"/>
      <c r="AT227" s="76"/>
      <c r="AU227" s="76"/>
      <c r="AV227" s="76"/>
      <c r="AW227" s="76"/>
      <c r="AX227" s="76"/>
      <c r="AY227" s="76"/>
      <c r="AZ227" s="76"/>
      <c r="BA227" s="76"/>
      <c r="BB227" s="76"/>
      <c r="BC227" s="76"/>
      <c r="BD227" s="76"/>
      <c r="BE227" s="76"/>
      <c r="BF227" s="76"/>
      <c r="BG227" s="76"/>
      <c r="BH227" s="76"/>
    </row>
    <row r="228" spans="1:60" x14ac:dyDescent="0.25">
      <c r="A228" s="76"/>
      <c r="J228" s="76"/>
      <c r="K228" s="76"/>
      <c r="L228" s="76"/>
      <c r="M228" s="76"/>
      <c r="N228" s="76"/>
      <c r="O228" s="76"/>
      <c r="P228" s="76"/>
      <c r="Q228" s="76"/>
      <c r="R228" s="76"/>
      <c r="S228" s="76"/>
      <c r="T228" s="76"/>
      <c r="U228" s="76"/>
      <c r="V228" s="76"/>
      <c r="W228" s="76"/>
      <c r="X228" s="76"/>
      <c r="Y228" s="76"/>
      <c r="Z228" s="76"/>
      <c r="AA228" s="76"/>
      <c r="AB228" s="76"/>
      <c r="AC228" s="76"/>
      <c r="AD228" s="76"/>
      <c r="AE228" s="76"/>
      <c r="AF228" s="76"/>
      <c r="AG228" s="76"/>
      <c r="AH228" s="76"/>
      <c r="AI228" s="76"/>
      <c r="AJ228" s="76"/>
      <c r="AK228" s="76"/>
      <c r="AL228" s="76"/>
      <c r="AM228" s="76"/>
      <c r="AN228" s="76"/>
      <c r="AO228" s="76"/>
      <c r="AP228" s="76"/>
      <c r="AQ228" s="76"/>
      <c r="AR228" s="76"/>
      <c r="AS228" s="76"/>
      <c r="AT228" s="76"/>
      <c r="AU228" s="76"/>
      <c r="AV228" s="76"/>
      <c r="AW228" s="76"/>
      <c r="AX228" s="76"/>
      <c r="AY228" s="76"/>
      <c r="AZ228" s="76"/>
      <c r="BA228" s="76"/>
      <c r="BB228" s="76"/>
      <c r="BC228" s="76"/>
      <c r="BD228" s="76"/>
      <c r="BE228" s="76"/>
      <c r="BF228" s="76"/>
      <c r="BG228" s="76"/>
      <c r="BH228" s="76"/>
    </row>
    <row r="229" spans="1:60" x14ac:dyDescent="0.25">
      <c r="A229" s="76"/>
      <c r="J229" s="76"/>
      <c r="K229" s="76"/>
      <c r="L229" s="76"/>
      <c r="M229" s="76"/>
      <c r="N229" s="76"/>
      <c r="O229" s="76"/>
      <c r="P229" s="76"/>
      <c r="Q229" s="76"/>
      <c r="R229" s="76"/>
      <c r="S229" s="76"/>
      <c r="T229" s="76"/>
      <c r="U229" s="76"/>
      <c r="V229" s="76"/>
      <c r="W229" s="76"/>
      <c r="X229" s="76"/>
      <c r="Y229" s="76"/>
      <c r="Z229" s="76"/>
      <c r="AA229" s="76"/>
      <c r="AB229" s="76"/>
      <c r="AC229" s="76"/>
      <c r="AD229" s="76"/>
      <c r="AE229" s="76"/>
      <c r="AF229" s="76"/>
      <c r="AG229" s="76"/>
      <c r="AH229" s="76"/>
      <c r="AI229" s="76"/>
      <c r="AJ229" s="76"/>
      <c r="AK229" s="76"/>
      <c r="AL229" s="76"/>
      <c r="AM229" s="76"/>
      <c r="AN229" s="76"/>
      <c r="AO229" s="76"/>
      <c r="AP229" s="76"/>
      <c r="AQ229" s="76"/>
      <c r="AR229" s="76"/>
      <c r="AS229" s="76"/>
      <c r="AT229" s="76"/>
      <c r="AU229" s="76"/>
      <c r="AV229" s="76"/>
      <c r="AW229" s="76"/>
      <c r="AX229" s="76"/>
      <c r="AY229" s="76"/>
      <c r="AZ229" s="76"/>
      <c r="BA229" s="76"/>
      <c r="BB229" s="76"/>
      <c r="BC229" s="76"/>
      <c r="BD229" s="76"/>
      <c r="BE229" s="76"/>
      <c r="BF229" s="76"/>
      <c r="BG229" s="76"/>
      <c r="BH229" s="76"/>
    </row>
    <row r="230" spans="1:60" x14ac:dyDescent="0.25">
      <c r="A230" s="76"/>
      <c r="J230" s="76"/>
      <c r="K230" s="76"/>
      <c r="L230" s="76"/>
      <c r="M230" s="76"/>
      <c r="N230" s="76"/>
      <c r="O230" s="76"/>
      <c r="P230" s="76"/>
      <c r="Q230" s="76"/>
      <c r="R230" s="76"/>
      <c r="S230" s="76"/>
      <c r="T230" s="76"/>
      <c r="U230" s="76"/>
      <c r="V230" s="76"/>
      <c r="W230" s="76"/>
      <c r="X230" s="76"/>
      <c r="Y230" s="76"/>
      <c r="Z230" s="76"/>
      <c r="AA230" s="76"/>
      <c r="AB230" s="76"/>
      <c r="AC230" s="76"/>
      <c r="AD230" s="76"/>
      <c r="AE230" s="76"/>
      <c r="AF230" s="76"/>
      <c r="AG230" s="76"/>
      <c r="AH230" s="76"/>
      <c r="AI230" s="76"/>
      <c r="AJ230" s="76"/>
      <c r="AK230" s="76"/>
      <c r="AL230" s="76"/>
      <c r="AM230" s="76"/>
      <c r="AN230" s="76"/>
      <c r="AO230" s="76"/>
      <c r="AP230" s="76"/>
      <c r="AQ230" s="76"/>
      <c r="AR230" s="76"/>
      <c r="AS230" s="76"/>
      <c r="AT230" s="76"/>
      <c r="AU230" s="76"/>
      <c r="AV230" s="76"/>
      <c r="AW230" s="76"/>
      <c r="AX230" s="76"/>
      <c r="AY230" s="76"/>
      <c r="AZ230" s="76"/>
      <c r="BA230" s="76"/>
      <c r="BB230" s="76"/>
      <c r="BC230" s="76"/>
      <c r="BD230" s="76"/>
      <c r="BE230" s="76"/>
      <c r="BF230" s="76"/>
      <c r="BG230" s="76"/>
      <c r="BH230" s="76"/>
    </row>
    <row r="231" spans="1:60" x14ac:dyDescent="0.25">
      <c r="A231" s="76"/>
      <c r="J231" s="76"/>
      <c r="K231" s="76"/>
      <c r="L231" s="76"/>
      <c r="M231" s="76"/>
      <c r="N231" s="76"/>
      <c r="O231" s="76"/>
      <c r="P231" s="76"/>
      <c r="Q231" s="76"/>
      <c r="R231" s="76"/>
      <c r="S231" s="76"/>
      <c r="T231" s="76"/>
      <c r="U231" s="76"/>
      <c r="V231" s="76"/>
      <c r="W231" s="76"/>
      <c r="X231" s="76"/>
      <c r="Y231" s="76"/>
      <c r="Z231" s="76"/>
      <c r="AA231" s="76"/>
      <c r="AB231" s="76"/>
      <c r="AC231" s="76"/>
      <c r="AD231" s="76"/>
      <c r="AE231" s="76"/>
      <c r="AF231" s="76"/>
      <c r="AG231" s="76"/>
      <c r="AH231" s="76"/>
      <c r="AI231" s="76"/>
      <c r="AJ231" s="76"/>
      <c r="AK231" s="76"/>
      <c r="AL231" s="76"/>
      <c r="AM231" s="76"/>
      <c r="AN231" s="76"/>
      <c r="AO231" s="76"/>
      <c r="AP231" s="76"/>
      <c r="AQ231" s="76"/>
      <c r="AR231" s="76"/>
      <c r="AS231" s="76"/>
      <c r="AT231" s="76"/>
      <c r="AU231" s="76"/>
      <c r="AV231" s="76"/>
      <c r="AW231" s="76"/>
      <c r="AX231" s="76"/>
      <c r="AY231" s="76"/>
      <c r="AZ231" s="76"/>
      <c r="BA231" s="76"/>
      <c r="BB231" s="76"/>
      <c r="BC231" s="76"/>
      <c r="BD231" s="76"/>
      <c r="BE231" s="76"/>
      <c r="BF231" s="76"/>
      <c r="BG231" s="76"/>
      <c r="BH231" s="76"/>
    </row>
    <row r="232" spans="1:60" x14ac:dyDescent="0.25">
      <c r="A232" s="76"/>
      <c r="J232" s="76"/>
      <c r="K232" s="76"/>
      <c r="L232" s="76"/>
      <c r="M232" s="76"/>
      <c r="N232" s="76"/>
      <c r="O232" s="76"/>
      <c r="P232" s="76"/>
      <c r="Q232" s="76"/>
      <c r="R232" s="76"/>
      <c r="S232" s="76"/>
      <c r="T232" s="76"/>
      <c r="U232" s="76"/>
      <c r="V232" s="76"/>
      <c r="W232" s="76"/>
      <c r="X232" s="76"/>
      <c r="Y232" s="76"/>
      <c r="Z232" s="76"/>
      <c r="AA232" s="76"/>
      <c r="AB232" s="76"/>
      <c r="AC232" s="76"/>
      <c r="AD232" s="76"/>
      <c r="AE232" s="76"/>
      <c r="AF232" s="76"/>
      <c r="AG232" s="76"/>
      <c r="AH232" s="76"/>
      <c r="AI232" s="76"/>
      <c r="AJ232" s="76"/>
      <c r="AK232" s="76"/>
      <c r="AL232" s="76"/>
      <c r="AM232" s="76"/>
      <c r="AN232" s="76"/>
      <c r="AO232" s="76"/>
      <c r="AP232" s="76"/>
      <c r="AQ232" s="76"/>
      <c r="AR232" s="76"/>
      <c r="AS232" s="76"/>
      <c r="AT232" s="76"/>
      <c r="AU232" s="76"/>
      <c r="AV232" s="76"/>
      <c r="AW232" s="76"/>
      <c r="AX232" s="76"/>
      <c r="AY232" s="76"/>
      <c r="AZ232" s="76"/>
      <c r="BA232" s="76"/>
      <c r="BB232" s="76"/>
      <c r="BC232" s="76"/>
      <c r="BD232" s="76"/>
      <c r="BE232" s="76"/>
      <c r="BF232" s="76"/>
      <c r="BG232" s="76"/>
      <c r="BH232" s="76"/>
    </row>
    <row r="233" spans="1:60" x14ac:dyDescent="0.25">
      <c r="A233" s="76"/>
      <c r="J233" s="76"/>
      <c r="K233" s="76"/>
      <c r="L233" s="76"/>
      <c r="M233" s="76"/>
      <c r="N233" s="76"/>
      <c r="O233" s="76"/>
      <c r="P233" s="76"/>
      <c r="Q233" s="76"/>
      <c r="R233" s="76"/>
      <c r="S233" s="76"/>
      <c r="T233" s="76"/>
      <c r="U233" s="76"/>
      <c r="V233" s="76"/>
      <c r="W233" s="76"/>
      <c r="X233" s="76"/>
      <c r="Y233" s="76"/>
      <c r="Z233" s="76"/>
      <c r="AA233" s="76"/>
      <c r="AB233" s="76"/>
      <c r="AC233" s="76"/>
      <c r="AD233" s="76"/>
      <c r="AE233" s="76"/>
      <c r="AF233" s="76"/>
      <c r="AG233" s="76"/>
      <c r="AH233" s="76"/>
      <c r="AI233" s="76"/>
      <c r="AJ233" s="76"/>
      <c r="AK233" s="76"/>
      <c r="AL233" s="76"/>
      <c r="AM233" s="76"/>
      <c r="AN233" s="76"/>
      <c r="AO233" s="76"/>
      <c r="AP233" s="76"/>
      <c r="AQ233" s="76"/>
      <c r="AR233" s="76"/>
      <c r="AS233" s="76"/>
      <c r="AT233" s="76"/>
      <c r="AU233" s="76"/>
      <c r="AV233" s="76"/>
      <c r="AW233" s="76"/>
      <c r="AX233" s="76"/>
      <c r="AY233" s="76"/>
      <c r="AZ233" s="76"/>
      <c r="BA233" s="76"/>
      <c r="BB233" s="76"/>
      <c r="BC233" s="76"/>
      <c r="BD233" s="76"/>
      <c r="BE233" s="76"/>
      <c r="BF233" s="76"/>
      <c r="BG233" s="76"/>
      <c r="BH233" s="76"/>
    </row>
    <row r="234" spans="1:60" x14ac:dyDescent="0.25">
      <c r="A234" s="76"/>
      <c r="J234" s="76"/>
      <c r="K234" s="76"/>
      <c r="L234" s="76"/>
      <c r="M234" s="76"/>
      <c r="N234" s="76"/>
      <c r="O234" s="76"/>
      <c r="P234" s="76"/>
      <c r="Q234" s="76"/>
      <c r="R234" s="76"/>
      <c r="S234" s="76"/>
      <c r="T234" s="76"/>
      <c r="U234" s="76"/>
      <c r="V234" s="76"/>
      <c r="W234" s="76"/>
      <c r="X234" s="76"/>
      <c r="Y234" s="76"/>
      <c r="Z234" s="76"/>
      <c r="AA234" s="76"/>
      <c r="AB234" s="76"/>
      <c r="AC234" s="76"/>
      <c r="AD234" s="76"/>
      <c r="AE234" s="76"/>
      <c r="AF234" s="76"/>
      <c r="AG234" s="76"/>
      <c r="AH234" s="76"/>
      <c r="AI234" s="76"/>
      <c r="AJ234" s="76"/>
      <c r="AK234" s="76"/>
      <c r="AL234" s="76"/>
      <c r="AM234" s="76"/>
      <c r="AN234" s="76"/>
      <c r="AO234" s="76"/>
      <c r="AP234" s="76"/>
      <c r="AQ234" s="76"/>
      <c r="AR234" s="76"/>
      <c r="AS234" s="76"/>
      <c r="AT234" s="76"/>
      <c r="AU234" s="76"/>
      <c r="AV234" s="76"/>
      <c r="AW234" s="76"/>
      <c r="AX234" s="76"/>
      <c r="AY234" s="76"/>
      <c r="AZ234" s="76"/>
      <c r="BA234" s="76"/>
      <c r="BB234" s="76"/>
      <c r="BC234" s="76"/>
      <c r="BD234" s="76"/>
      <c r="BE234" s="76"/>
      <c r="BF234" s="76"/>
      <c r="BG234" s="76"/>
      <c r="BH234" s="76"/>
    </row>
    <row r="235" spans="1:60" x14ac:dyDescent="0.25">
      <c r="A235" s="76"/>
      <c r="J235" s="76"/>
      <c r="K235" s="76"/>
      <c r="L235" s="76"/>
      <c r="M235" s="76"/>
      <c r="N235" s="76"/>
      <c r="O235" s="76"/>
      <c r="P235" s="76"/>
      <c r="Q235" s="76"/>
      <c r="R235" s="76"/>
      <c r="S235" s="76"/>
      <c r="T235" s="76"/>
      <c r="U235" s="76"/>
      <c r="V235" s="76"/>
      <c r="W235" s="76"/>
      <c r="X235" s="76"/>
      <c r="Y235" s="76"/>
      <c r="Z235" s="76"/>
      <c r="AA235" s="76"/>
      <c r="AB235" s="76"/>
      <c r="AC235" s="76"/>
      <c r="AD235" s="76"/>
      <c r="AE235" s="76"/>
      <c r="AF235" s="76"/>
      <c r="AG235" s="76"/>
      <c r="AH235" s="76"/>
      <c r="AI235" s="76"/>
      <c r="AJ235" s="76"/>
      <c r="AK235" s="76"/>
      <c r="AL235" s="76"/>
      <c r="AM235" s="76"/>
      <c r="AN235" s="76"/>
      <c r="AO235" s="76"/>
      <c r="AP235" s="76"/>
      <c r="AQ235" s="76"/>
      <c r="AR235" s="76"/>
      <c r="AS235" s="76"/>
      <c r="AT235" s="76"/>
      <c r="AU235" s="76"/>
      <c r="AV235" s="76"/>
      <c r="AW235" s="76"/>
      <c r="AX235" s="76"/>
      <c r="AY235" s="76"/>
      <c r="AZ235" s="76"/>
      <c r="BA235" s="76"/>
      <c r="BB235" s="76"/>
      <c r="BC235" s="76"/>
      <c r="BD235" s="76"/>
      <c r="BE235" s="76"/>
      <c r="BF235" s="76"/>
      <c r="BG235" s="76"/>
      <c r="BH235" s="76"/>
    </row>
    <row r="236" spans="1:60" x14ac:dyDescent="0.25">
      <c r="A236" s="76"/>
      <c r="J236" s="76"/>
      <c r="K236" s="76"/>
      <c r="L236" s="76"/>
      <c r="M236" s="76"/>
      <c r="N236" s="76"/>
      <c r="O236" s="76"/>
      <c r="P236" s="76"/>
      <c r="Q236" s="76"/>
      <c r="R236" s="76"/>
      <c r="S236" s="76"/>
      <c r="T236" s="76"/>
      <c r="U236" s="76"/>
      <c r="V236" s="76"/>
      <c r="W236" s="76"/>
      <c r="X236" s="76"/>
      <c r="Y236" s="76"/>
      <c r="Z236" s="76"/>
      <c r="AA236" s="76"/>
      <c r="AB236" s="76"/>
      <c r="AC236" s="76"/>
      <c r="AD236" s="76"/>
      <c r="AE236" s="76"/>
      <c r="AF236" s="76"/>
      <c r="AG236" s="76"/>
      <c r="AH236" s="76"/>
      <c r="AI236" s="76"/>
      <c r="AJ236" s="76"/>
      <c r="AK236" s="76"/>
      <c r="AL236" s="76"/>
      <c r="AM236" s="76"/>
      <c r="AN236" s="76"/>
      <c r="AO236" s="76"/>
      <c r="AP236" s="76"/>
      <c r="AQ236" s="76"/>
      <c r="AR236" s="76"/>
      <c r="AS236" s="76"/>
      <c r="AT236" s="76"/>
      <c r="AU236" s="76"/>
      <c r="AV236" s="76"/>
      <c r="AW236" s="76"/>
      <c r="AX236" s="76"/>
      <c r="AY236" s="76"/>
      <c r="AZ236" s="76"/>
      <c r="BA236" s="76"/>
      <c r="BB236" s="76"/>
      <c r="BC236" s="76"/>
      <c r="BD236" s="76"/>
      <c r="BE236" s="76"/>
      <c r="BF236" s="76"/>
      <c r="BG236" s="76"/>
      <c r="BH236" s="76"/>
    </row>
    <row r="237" spans="1:60" x14ac:dyDescent="0.25">
      <c r="A237" s="76"/>
      <c r="J237" s="76"/>
      <c r="K237" s="76"/>
      <c r="L237" s="76"/>
      <c r="M237" s="76"/>
      <c r="N237" s="76"/>
      <c r="O237" s="76"/>
      <c r="P237" s="76"/>
      <c r="Q237" s="76"/>
      <c r="R237" s="76"/>
      <c r="S237" s="76"/>
      <c r="T237" s="76"/>
      <c r="U237" s="76"/>
      <c r="V237" s="76"/>
      <c r="W237" s="76"/>
      <c r="X237" s="76"/>
      <c r="Y237" s="76"/>
      <c r="Z237" s="76"/>
      <c r="AA237" s="76"/>
      <c r="AB237" s="76"/>
      <c r="AC237" s="76"/>
      <c r="AD237" s="76"/>
      <c r="AE237" s="76"/>
      <c r="AF237" s="76"/>
      <c r="AG237" s="76"/>
      <c r="AH237" s="76"/>
      <c r="AI237" s="76"/>
      <c r="AJ237" s="76"/>
      <c r="AK237" s="76"/>
      <c r="AL237" s="76"/>
      <c r="AM237" s="76"/>
      <c r="AN237" s="76"/>
      <c r="AO237" s="76"/>
      <c r="AP237" s="76"/>
      <c r="AQ237" s="76"/>
      <c r="AR237" s="76"/>
      <c r="AS237" s="76"/>
      <c r="AT237" s="76"/>
      <c r="AU237" s="76"/>
      <c r="AV237" s="76"/>
      <c r="AW237" s="76"/>
      <c r="AX237" s="76"/>
      <c r="AY237" s="76"/>
      <c r="AZ237" s="76"/>
      <c r="BA237" s="76"/>
      <c r="BB237" s="76"/>
      <c r="BC237" s="76"/>
      <c r="BD237" s="76"/>
      <c r="BE237" s="76"/>
      <c r="BF237" s="76"/>
      <c r="BG237" s="76"/>
      <c r="BH237" s="76"/>
    </row>
    <row r="238" spans="1:60" x14ac:dyDescent="0.25">
      <c r="A238" s="76"/>
      <c r="J238" s="76"/>
      <c r="K238" s="76"/>
      <c r="L238" s="76"/>
      <c r="M238" s="76"/>
      <c r="N238" s="76"/>
      <c r="O238" s="76"/>
      <c r="P238" s="76"/>
      <c r="Q238" s="76"/>
      <c r="R238" s="76"/>
      <c r="S238" s="76"/>
      <c r="T238" s="76"/>
      <c r="U238" s="76"/>
      <c r="V238" s="76"/>
      <c r="W238" s="76"/>
      <c r="X238" s="76"/>
      <c r="Y238" s="76"/>
      <c r="Z238" s="76"/>
      <c r="AA238" s="76"/>
      <c r="AB238" s="76"/>
      <c r="AC238" s="76"/>
      <c r="AD238" s="76"/>
      <c r="AE238" s="76"/>
      <c r="AF238" s="76"/>
      <c r="AG238" s="76"/>
      <c r="AH238" s="76"/>
      <c r="AI238" s="76"/>
      <c r="AJ238" s="76"/>
      <c r="AK238" s="76"/>
      <c r="AL238" s="76"/>
      <c r="AM238" s="76"/>
      <c r="AN238" s="76"/>
      <c r="AO238" s="76"/>
      <c r="AP238" s="76"/>
      <c r="AQ238" s="76"/>
      <c r="AR238" s="76"/>
      <c r="AS238" s="76"/>
      <c r="AT238" s="76"/>
      <c r="AU238" s="76"/>
      <c r="AV238" s="76"/>
      <c r="AW238" s="76"/>
      <c r="AX238" s="76"/>
      <c r="AY238" s="76"/>
      <c r="AZ238" s="76"/>
      <c r="BA238" s="76"/>
      <c r="BB238" s="76"/>
      <c r="BC238" s="76"/>
      <c r="BD238" s="76"/>
      <c r="BE238" s="76"/>
      <c r="BF238" s="76"/>
      <c r="BG238" s="76"/>
      <c r="BH238" s="76"/>
    </row>
    <row r="239" spans="1:60" x14ac:dyDescent="0.25">
      <c r="A239" s="76"/>
      <c r="J239" s="76"/>
      <c r="K239" s="76"/>
      <c r="L239" s="76"/>
      <c r="M239" s="76"/>
      <c r="N239" s="76"/>
      <c r="O239" s="76"/>
      <c r="P239" s="76"/>
      <c r="Q239" s="76"/>
      <c r="R239" s="76"/>
      <c r="S239" s="76"/>
      <c r="T239" s="76"/>
      <c r="U239" s="76"/>
      <c r="V239" s="76"/>
      <c r="W239" s="76"/>
      <c r="X239" s="76"/>
      <c r="Y239" s="76"/>
      <c r="Z239" s="76"/>
      <c r="AA239" s="76"/>
      <c r="AB239" s="76"/>
      <c r="AC239" s="76"/>
      <c r="AD239" s="76"/>
      <c r="AE239" s="76"/>
      <c r="AF239" s="76"/>
      <c r="AG239" s="76"/>
      <c r="AH239" s="76"/>
      <c r="AI239" s="76"/>
      <c r="AJ239" s="76"/>
      <c r="AK239" s="76"/>
      <c r="AL239" s="76"/>
      <c r="AM239" s="76"/>
      <c r="AN239" s="76"/>
      <c r="AO239" s="76"/>
      <c r="AP239" s="76"/>
      <c r="AQ239" s="76"/>
      <c r="AR239" s="76"/>
      <c r="AS239" s="76"/>
      <c r="AT239" s="76"/>
      <c r="AU239" s="76"/>
      <c r="AV239" s="76"/>
      <c r="AW239" s="76"/>
      <c r="AX239" s="76"/>
      <c r="AY239" s="76"/>
      <c r="AZ239" s="76"/>
      <c r="BA239" s="76"/>
      <c r="BB239" s="76"/>
      <c r="BC239" s="76"/>
      <c r="BD239" s="76"/>
      <c r="BE239" s="76"/>
      <c r="BF239" s="76"/>
      <c r="BG239" s="76"/>
      <c r="BH239" s="76"/>
    </row>
    <row r="240" spans="1:60" x14ac:dyDescent="0.25">
      <c r="A240" s="76"/>
      <c r="J240" s="76"/>
      <c r="K240" s="76"/>
      <c r="L240" s="76"/>
      <c r="M240" s="76"/>
      <c r="N240" s="76"/>
      <c r="O240" s="76"/>
      <c r="P240" s="76"/>
      <c r="Q240" s="76"/>
      <c r="R240" s="76"/>
      <c r="S240" s="76"/>
      <c r="T240" s="76"/>
      <c r="U240" s="76"/>
      <c r="V240" s="76"/>
      <c r="W240" s="76"/>
      <c r="X240" s="76"/>
      <c r="Y240" s="76"/>
      <c r="Z240" s="76"/>
      <c r="AA240" s="76"/>
      <c r="AB240" s="76"/>
      <c r="AC240" s="76"/>
      <c r="AD240" s="76"/>
      <c r="AE240" s="76"/>
      <c r="AF240" s="76"/>
      <c r="AG240" s="76"/>
      <c r="AH240" s="76"/>
      <c r="AI240" s="76"/>
      <c r="AJ240" s="76"/>
      <c r="AK240" s="76"/>
      <c r="AL240" s="76"/>
      <c r="AM240" s="76"/>
      <c r="AN240" s="76"/>
      <c r="AO240" s="76"/>
      <c r="AP240" s="76"/>
      <c r="AQ240" s="76"/>
      <c r="AR240" s="76"/>
      <c r="AS240" s="76"/>
      <c r="AT240" s="76"/>
      <c r="AU240" s="76"/>
      <c r="AV240" s="76"/>
      <c r="AW240" s="76"/>
      <c r="AX240" s="76"/>
      <c r="AY240" s="76"/>
      <c r="AZ240" s="76"/>
      <c r="BA240" s="76"/>
      <c r="BB240" s="76"/>
      <c r="BC240" s="76"/>
      <c r="BD240" s="76"/>
      <c r="BE240" s="76"/>
      <c r="BF240" s="76"/>
      <c r="BG240" s="76"/>
      <c r="BH240" s="76"/>
    </row>
    <row r="241" spans="1:60" x14ac:dyDescent="0.25">
      <c r="A241" s="76"/>
      <c r="J241" s="76"/>
      <c r="K241" s="76"/>
      <c r="L241" s="76"/>
      <c r="M241" s="76"/>
      <c r="N241" s="76"/>
      <c r="O241" s="76"/>
      <c r="P241" s="76"/>
      <c r="Q241" s="76"/>
      <c r="R241" s="76"/>
      <c r="S241" s="76"/>
      <c r="T241" s="76"/>
      <c r="U241" s="76"/>
      <c r="V241" s="76"/>
      <c r="W241" s="76"/>
      <c r="X241" s="76"/>
      <c r="Y241" s="76"/>
      <c r="Z241" s="76"/>
      <c r="AA241" s="76"/>
      <c r="AB241" s="76"/>
      <c r="AC241" s="76"/>
      <c r="AD241" s="76"/>
      <c r="AE241" s="76"/>
      <c r="AF241" s="76"/>
      <c r="AG241" s="76"/>
      <c r="AH241" s="76"/>
      <c r="AI241" s="76"/>
      <c r="AJ241" s="76"/>
      <c r="AK241" s="76"/>
      <c r="AL241" s="76"/>
      <c r="AM241" s="76"/>
      <c r="AN241" s="76"/>
      <c r="AO241" s="76"/>
      <c r="AP241" s="76"/>
      <c r="AQ241" s="76"/>
      <c r="AR241" s="76"/>
      <c r="AS241" s="76"/>
      <c r="AT241" s="76"/>
      <c r="AU241" s="76"/>
      <c r="AV241" s="76"/>
      <c r="AW241" s="76"/>
      <c r="AX241" s="76"/>
      <c r="AY241" s="76"/>
      <c r="AZ241" s="76"/>
      <c r="BA241" s="76"/>
      <c r="BB241" s="76"/>
      <c r="BC241" s="76"/>
      <c r="BD241" s="76"/>
      <c r="BE241" s="76"/>
      <c r="BF241" s="76"/>
      <c r="BG241" s="76"/>
      <c r="BH241" s="76"/>
    </row>
    <row r="242" spans="1:60" x14ac:dyDescent="0.25">
      <c r="A242" s="76"/>
      <c r="J242" s="76"/>
      <c r="K242" s="76"/>
      <c r="L242" s="76"/>
      <c r="M242" s="76"/>
      <c r="N242" s="76"/>
      <c r="O242" s="76"/>
      <c r="P242" s="76"/>
      <c r="Q242" s="76"/>
      <c r="R242" s="76"/>
      <c r="S242" s="76"/>
      <c r="T242" s="76"/>
      <c r="U242" s="76"/>
      <c r="V242" s="76"/>
      <c r="W242" s="76"/>
      <c r="X242" s="76"/>
      <c r="Y242" s="76"/>
      <c r="Z242" s="76"/>
      <c r="AA242" s="76"/>
      <c r="AB242" s="76"/>
      <c r="AC242" s="76"/>
      <c r="AD242" s="76"/>
      <c r="AE242" s="76"/>
      <c r="AF242" s="76"/>
      <c r="AG242" s="76"/>
      <c r="AH242" s="76"/>
      <c r="AI242" s="76"/>
      <c r="AJ242" s="76"/>
      <c r="AK242" s="76"/>
      <c r="AL242" s="76"/>
      <c r="AM242" s="76"/>
      <c r="AN242" s="76"/>
      <c r="AO242" s="76"/>
      <c r="AP242" s="76"/>
      <c r="AQ242" s="76"/>
      <c r="AR242" s="76"/>
      <c r="AS242" s="76"/>
      <c r="AT242" s="76"/>
      <c r="AU242" s="76"/>
      <c r="AV242" s="76"/>
      <c r="AW242" s="76"/>
      <c r="AX242" s="76"/>
      <c r="AY242" s="76"/>
      <c r="AZ242" s="76"/>
      <c r="BA242" s="76"/>
      <c r="BB242" s="76"/>
      <c r="BC242" s="76"/>
      <c r="BD242" s="76"/>
      <c r="BE242" s="76"/>
      <c r="BF242" s="76"/>
      <c r="BG242" s="76"/>
      <c r="BH242" s="76"/>
    </row>
    <row r="243" spans="1:60" x14ac:dyDescent="0.25">
      <c r="A243" s="76"/>
      <c r="J243" s="76"/>
      <c r="K243" s="76"/>
      <c r="L243" s="76"/>
      <c r="M243" s="76"/>
      <c r="N243" s="76"/>
      <c r="O243" s="76"/>
      <c r="P243" s="76"/>
      <c r="Q243" s="76"/>
      <c r="R243" s="76"/>
      <c r="S243" s="76"/>
      <c r="T243" s="76"/>
      <c r="U243" s="76"/>
      <c r="V243" s="76"/>
      <c r="W243" s="76"/>
      <c r="X243" s="76"/>
      <c r="Y243" s="76"/>
      <c r="Z243" s="76"/>
      <c r="AA243" s="76"/>
      <c r="AB243" s="76"/>
      <c r="AC243" s="76"/>
      <c r="AD243" s="76"/>
      <c r="AE243" s="76"/>
      <c r="AF243" s="76"/>
      <c r="AG243" s="76"/>
      <c r="AH243" s="76"/>
      <c r="AI243" s="76"/>
      <c r="AJ243" s="76"/>
      <c r="AK243" s="76"/>
      <c r="AL243" s="76"/>
      <c r="AM243" s="76"/>
      <c r="AN243" s="76"/>
      <c r="AO243" s="76"/>
      <c r="AP243" s="76"/>
      <c r="AQ243" s="76"/>
      <c r="AR243" s="76"/>
      <c r="AS243" s="76"/>
      <c r="AT243" s="76"/>
      <c r="AU243" s="76"/>
      <c r="AV243" s="76"/>
      <c r="AW243" s="76"/>
      <c r="AX243" s="76"/>
      <c r="AY243" s="76"/>
      <c r="AZ243" s="76"/>
      <c r="BA243" s="76"/>
      <c r="BB243" s="76"/>
      <c r="BC243" s="76"/>
      <c r="BD243" s="76"/>
      <c r="BE243" s="76"/>
      <c r="BF243" s="76"/>
      <c r="BG243" s="76"/>
      <c r="BH243" s="76"/>
    </row>
    <row r="244" spans="1:60" x14ac:dyDescent="0.25">
      <c r="A244" s="76"/>
      <c r="J244" s="76"/>
      <c r="K244" s="76"/>
      <c r="L244" s="76"/>
      <c r="M244" s="76"/>
      <c r="N244" s="76"/>
      <c r="O244" s="76"/>
      <c r="P244" s="76"/>
      <c r="Q244" s="76"/>
      <c r="R244" s="76"/>
      <c r="S244" s="76"/>
      <c r="T244" s="76"/>
      <c r="U244" s="76"/>
      <c r="V244" s="76"/>
      <c r="W244" s="76"/>
      <c r="X244" s="76"/>
      <c r="Y244" s="76"/>
      <c r="Z244" s="76"/>
      <c r="AA244" s="76"/>
      <c r="AB244" s="76"/>
      <c r="AC244" s="76"/>
      <c r="AD244" s="76"/>
      <c r="AE244" s="76"/>
      <c r="AF244" s="76"/>
      <c r="AG244" s="76"/>
      <c r="AH244" s="76"/>
      <c r="AI244" s="76"/>
      <c r="AJ244" s="76"/>
      <c r="AK244" s="76"/>
      <c r="AL244" s="76"/>
      <c r="AM244" s="76"/>
      <c r="AN244" s="76"/>
      <c r="AO244" s="76"/>
      <c r="AP244" s="76"/>
      <c r="AQ244" s="76"/>
      <c r="AR244" s="76"/>
      <c r="AS244" s="76"/>
      <c r="AT244" s="76"/>
      <c r="AU244" s="76"/>
      <c r="AV244" s="76"/>
      <c r="AW244" s="76"/>
      <c r="AX244" s="76"/>
      <c r="AY244" s="76"/>
      <c r="AZ244" s="76"/>
      <c r="BA244" s="76"/>
      <c r="BB244" s="76"/>
      <c r="BC244" s="76"/>
      <c r="BD244" s="76"/>
      <c r="BE244" s="76"/>
      <c r="BF244" s="76"/>
      <c r="BG244" s="76"/>
      <c r="BH244" s="76"/>
    </row>
    <row r="245" spans="1:60" x14ac:dyDescent="0.25">
      <c r="A245" s="76"/>
    </row>
    <row r="246" spans="1:60" x14ac:dyDescent="0.25">
      <c r="A246" s="76"/>
    </row>
    <row r="247" spans="1:60" x14ac:dyDescent="0.25">
      <c r="A247" s="76"/>
    </row>
    <row r="248" spans="1:60" x14ac:dyDescent="0.25">
      <c r="A248" s="76"/>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8" sqref="C8"/>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6"/>
      <c r="B1" s="369" t="s">
        <v>54</v>
      </c>
      <c r="C1" s="369"/>
      <c r="D1" s="369"/>
      <c r="E1" s="76"/>
      <c r="F1" s="76"/>
      <c r="G1" s="76"/>
      <c r="H1" s="76"/>
      <c r="I1" s="76"/>
      <c r="J1" s="76"/>
      <c r="K1" s="76"/>
      <c r="L1" s="76"/>
      <c r="M1" s="76"/>
      <c r="N1" s="76"/>
      <c r="O1" s="76"/>
      <c r="P1" s="76"/>
      <c r="Q1" s="76"/>
      <c r="R1" s="76"/>
      <c r="S1" s="76"/>
      <c r="T1" s="76"/>
      <c r="U1" s="76"/>
      <c r="V1" s="76"/>
      <c r="W1" s="76"/>
      <c r="X1" s="76"/>
      <c r="Y1" s="76"/>
      <c r="Z1" s="76"/>
      <c r="AA1" s="76"/>
      <c r="AB1" s="76"/>
      <c r="AC1" s="76"/>
      <c r="AD1" s="76"/>
      <c r="AE1" s="76"/>
    </row>
    <row r="2" spans="1:37" x14ac:dyDescent="0.25">
      <c r="A2" s="76"/>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1:37" ht="25.5" x14ac:dyDescent="0.25">
      <c r="A3" s="76"/>
      <c r="B3" s="8"/>
      <c r="C3" s="9" t="s">
        <v>51</v>
      </c>
      <c r="D3" s="9" t="s">
        <v>4</v>
      </c>
      <c r="E3" s="76"/>
      <c r="F3" s="76"/>
      <c r="G3" s="76"/>
      <c r="H3" s="76"/>
      <c r="I3" s="76"/>
      <c r="J3" s="76"/>
      <c r="K3" s="76"/>
      <c r="L3" s="76"/>
      <c r="M3" s="76"/>
      <c r="N3" s="76"/>
      <c r="O3" s="76"/>
      <c r="P3" s="76"/>
      <c r="Q3" s="76"/>
      <c r="R3" s="76"/>
      <c r="S3" s="76"/>
      <c r="T3" s="76"/>
      <c r="U3" s="76"/>
      <c r="V3" s="76"/>
      <c r="W3" s="76"/>
      <c r="X3" s="76"/>
      <c r="Y3" s="76"/>
      <c r="Z3" s="76"/>
      <c r="AA3" s="76"/>
      <c r="AB3" s="76"/>
      <c r="AC3" s="76"/>
      <c r="AD3" s="76"/>
      <c r="AE3" s="76"/>
    </row>
    <row r="4" spans="1:37" ht="51" x14ac:dyDescent="0.25">
      <c r="A4" s="76"/>
      <c r="B4" s="10" t="s">
        <v>50</v>
      </c>
      <c r="C4" s="11" t="s">
        <v>101</v>
      </c>
      <c r="D4" s="12">
        <v>0.2</v>
      </c>
      <c r="E4" s="76"/>
      <c r="F4" s="76"/>
      <c r="G4" s="76"/>
      <c r="H4" s="76"/>
      <c r="I4" s="76"/>
      <c r="J4" s="76"/>
      <c r="K4" s="76"/>
      <c r="L4" s="76"/>
      <c r="M4" s="76"/>
      <c r="N4" s="76"/>
      <c r="O4" s="76"/>
      <c r="P4" s="76"/>
      <c r="Q4" s="76"/>
      <c r="R4" s="76"/>
      <c r="S4" s="76"/>
      <c r="T4" s="76"/>
      <c r="U4" s="76"/>
      <c r="V4" s="76"/>
      <c r="W4" s="76"/>
      <c r="X4" s="76"/>
      <c r="Y4" s="76"/>
      <c r="Z4" s="76"/>
      <c r="AA4" s="76"/>
      <c r="AB4" s="76"/>
      <c r="AC4" s="76"/>
      <c r="AD4" s="76"/>
      <c r="AE4" s="76"/>
    </row>
    <row r="5" spans="1:37" ht="51" x14ac:dyDescent="0.25">
      <c r="A5" s="76"/>
      <c r="B5" s="13" t="s">
        <v>52</v>
      </c>
      <c r="C5" s="14" t="s">
        <v>102</v>
      </c>
      <c r="D5" s="15">
        <v>0.4</v>
      </c>
      <c r="E5" s="76"/>
      <c r="F5" s="76"/>
      <c r="G5" s="76"/>
      <c r="H5" s="76"/>
      <c r="I5" s="76"/>
      <c r="J5" s="76"/>
      <c r="K5" s="76"/>
      <c r="L5" s="76"/>
      <c r="M5" s="76"/>
      <c r="N5" s="76"/>
      <c r="O5" s="76"/>
      <c r="P5" s="76"/>
      <c r="Q5" s="76"/>
      <c r="R5" s="76"/>
      <c r="S5" s="76"/>
      <c r="T5" s="76"/>
      <c r="U5" s="76"/>
      <c r="V5" s="76"/>
      <c r="W5" s="76"/>
      <c r="X5" s="76"/>
      <c r="Y5" s="76"/>
      <c r="Z5" s="76"/>
      <c r="AA5" s="76"/>
      <c r="AB5" s="76"/>
      <c r="AC5" s="76"/>
      <c r="AD5" s="76"/>
      <c r="AE5" s="76"/>
    </row>
    <row r="6" spans="1:37" ht="51" x14ac:dyDescent="0.25">
      <c r="A6" s="76"/>
      <c r="B6" s="16" t="s">
        <v>106</v>
      </c>
      <c r="C6" s="14" t="s">
        <v>103</v>
      </c>
      <c r="D6" s="15">
        <v>0.6</v>
      </c>
      <c r="E6" s="76"/>
      <c r="F6" s="76"/>
      <c r="G6" s="76"/>
      <c r="H6" s="76"/>
      <c r="I6" s="76"/>
      <c r="J6" s="76"/>
      <c r="K6" s="76"/>
      <c r="L6" s="76"/>
      <c r="M6" s="76"/>
      <c r="N6" s="76"/>
      <c r="O6" s="76"/>
      <c r="P6" s="76"/>
      <c r="Q6" s="76"/>
      <c r="R6" s="76"/>
      <c r="S6" s="76"/>
      <c r="T6" s="76"/>
      <c r="U6" s="76"/>
      <c r="V6" s="76"/>
      <c r="W6" s="76"/>
      <c r="X6" s="76"/>
      <c r="Y6" s="76"/>
      <c r="Z6" s="76"/>
      <c r="AA6" s="76"/>
      <c r="AB6" s="76"/>
      <c r="AC6" s="76"/>
      <c r="AD6" s="76"/>
      <c r="AE6" s="76"/>
    </row>
    <row r="7" spans="1:37" ht="76.5" x14ac:dyDescent="0.25">
      <c r="A7" s="76"/>
      <c r="B7" s="17" t="s">
        <v>6</v>
      </c>
      <c r="C7" s="14" t="s">
        <v>104</v>
      </c>
      <c r="D7" s="15">
        <v>0.8</v>
      </c>
      <c r="E7" s="76"/>
      <c r="F7" s="76"/>
      <c r="G7" s="76"/>
      <c r="H7" s="76"/>
      <c r="I7" s="76"/>
      <c r="J7" s="76"/>
      <c r="K7" s="76"/>
      <c r="L7" s="76"/>
      <c r="M7" s="76"/>
      <c r="N7" s="76"/>
      <c r="O7" s="76"/>
      <c r="P7" s="76"/>
      <c r="Q7" s="76"/>
      <c r="R7" s="76"/>
      <c r="S7" s="76"/>
      <c r="T7" s="76"/>
      <c r="U7" s="76"/>
      <c r="V7" s="76"/>
      <c r="W7" s="76"/>
      <c r="X7" s="76"/>
      <c r="Y7" s="76"/>
      <c r="Z7" s="76"/>
      <c r="AA7" s="76"/>
      <c r="AB7" s="76"/>
      <c r="AC7" s="76"/>
      <c r="AD7" s="76"/>
      <c r="AE7" s="76"/>
    </row>
    <row r="8" spans="1:37" ht="51" x14ac:dyDescent="0.25">
      <c r="A8" s="76"/>
      <c r="B8" s="18" t="s">
        <v>53</v>
      </c>
      <c r="C8" s="14" t="s">
        <v>105</v>
      </c>
      <c r="D8" s="15">
        <v>1</v>
      </c>
      <c r="E8" s="76"/>
      <c r="F8" s="76"/>
      <c r="G8" s="76"/>
      <c r="H8" s="76"/>
      <c r="I8" s="76"/>
      <c r="J8" s="76"/>
      <c r="K8" s="76"/>
      <c r="L8" s="76"/>
      <c r="M8" s="76"/>
      <c r="N8" s="76"/>
      <c r="O8" s="76"/>
      <c r="P8" s="76"/>
      <c r="Q8" s="76"/>
      <c r="R8" s="76"/>
      <c r="S8" s="76"/>
      <c r="T8" s="76"/>
      <c r="U8" s="76"/>
      <c r="V8" s="76"/>
      <c r="W8" s="76"/>
      <c r="X8" s="76"/>
      <c r="Y8" s="76"/>
      <c r="Z8" s="76"/>
      <c r="AA8" s="76"/>
      <c r="AB8" s="76"/>
      <c r="AC8" s="76"/>
      <c r="AD8" s="76"/>
      <c r="AE8" s="76"/>
    </row>
    <row r="9" spans="1:37" x14ac:dyDescent="0.25">
      <c r="A9" s="76"/>
      <c r="B9" s="100"/>
      <c r="C9" s="100"/>
      <c r="D9" s="100"/>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row>
    <row r="10" spans="1:37" ht="16.5" x14ac:dyDescent="0.25">
      <c r="A10" s="76"/>
      <c r="B10" s="101"/>
      <c r="C10" s="100"/>
      <c r="D10" s="100"/>
      <c r="E10" s="76"/>
      <c r="F10" s="76"/>
      <c r="G10" s="76"/>
      <c r="H10" s="76"/>
      <c r="I10" s="76"/>
      <c r="J10" s="76"/>
      <c r="K10" s="76"/>
      <c r="L10" s="76"/>
      <c r="M10" s="76"/>
      <c r="N10" s="76"/>
      <c r="O10" s="76"/>
      <c r="P10" s="76"/>
      <c r="Q10" s="76"/>
      <c r="R10" s="76"/>
      <c r="S10" s="76"/>
      <c r="T10" s="76"/>
      <c r="U10" s="76"/>
      <c r="V10" s="76"/>
      <c r="W10" s="76"/>
      <c r="X10" s="76"/>
      <c r="Y10" s="76"/>
      <c r="Z10" s="76"/>
      <c r="AA10" s="76"/>
      <c r="AB10" s="76"/>
      <c r="AC10" s="76"/>
      <c r="AD10" s="76"/>
      <c r="AE10" s="76"/>
      <c r="AF10" s="76"/>
      <c r="AG10" s="76"/>
      <c r="AH10" s="76"/>
      <c r="AI10" s="76"/>
      <c r="AJ10" s="76"/>
      <c r="AK10" s="76"/>
    </row>
    <row r="11" spans="1:37" x14ac:dyDescent="0.25">
      <c r="A11" s="76"/>
      <c r="B11" s="100"/>
      <c r="C11" s="100"/>
      <c r="D11" s="100"/>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row>
    <row r="12" spans="1:37" x14ac:dyDescent="0.25">
      <c r="A12" s="76"/>
      <c r="B12" s="100"/>
      <c r="C12" s="100"/>
      <c r="D12" s="100"/>
      <c r="E12" s="76"/>
      <c r="F12" s="76"/>
      <c r="G12" s="76"/>
      <c r="H12" s="76"/>
      <c r="I12" s="76"/>
      <c r="J12" s="76"/>
      <c r="K12" s="76"/>
      <c r="L12" s="76"/>
      <c r="M12" s="76"/>
      <c r="N12" s="76"/>
      <c r="O12" s="76"/>
      <c r="P12" s="76"/>
      <c r="Q12" s="76"/>
      <c r="R12" s="76"/>
      <c r="S12" s="76"/>
      <c r="T12" s="76"/>
      <c r="U12" s="76"/>
      <c r="V12" s="76"/>
      <c r="W12" s="76"/>
      <c r="X12" s="76"/>
      <c r="Y12" s="76"/>
      <c r="Z12" s="76"/>
      <c r="AA12" s="76"/>
      <c r="AB12" s="76"/>
      <c r="AC12" s="76"/>
      <c r="AD12" s="76"/>
      <c r="AE12" s="76"/>
      <c r="AF12" s="76"/>
      <c r="AG12" s="76"/>
      <c r="AH12" s="76"/>
      <c r="AI12" s="76"/>
      <c r="AJ12" s="76"/>
      <c r="AK12" s="76"/>
    </row>
    <row r="13" spans="1:37" x14ac:dyDescent="0.25">
      <c r="A13" s="76"/>
      <c r="B13" s="100"/>
      <c r="C13" s="100"/>
      <c r="D13" s="100"/>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c r="AI13" s="76"/>
      <c r="AJ13" s="76"/>
      <c r="AK13" s="76"/>
    </row>
    <row r="14" spans="1:37" x14ac:dyDescent="0.25">
      <c r="A14" s="76"/>
      <c r="B14" s="100"/>
      <c r="C14" s="100"/>
      <c r="D14" s="100"/>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row>
    <row r="15" spans="1:37" x14ac:dyDescent="0.25">
      <c r="A15" s="76"/>
      <c r="B15" s="100"/>
      <c r="C15" s="100"/>
      <c r="D15" s="100"/>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row>
    <row r="16" spans="1:37" x14ac:dyDescent="0.25">
      <c r="A16" s="76"/>
      <c r="B16" s="100"/>
      <c r="C16" s="100"/>
      <c r="D16" s="100"/>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row>
    <row r="17" spans="1:37" x14ac:dyDescent="0.25">
      <c r="A17" s="76"/>
      <c r="B17" s="100"/>
      <c r="C17" s="100"/>
      <c r="D17" s="100"/>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row>
    <row r="18" spans="1:37" x14ac:dyDescent="0.25">
      <c r="A18" s="76"/>
      <c r="B18" s="100"/>
      <c r="C18" s="100"/>
      <c r="D18" s="100"/>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row>
    <row r="19" spans="1:37" x14ac:dyDescent="0.25">
      <c r="A19" s="76"/>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row>
    <row r="20" spans="1:37" x14ac:dyDescent="0.25">
      <c r="A20" s="76"/>
      <c r="B20" s="76"/>
      <c r="C20" s="76"/>
      <c r="D20" s="76"/>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row>
    <row r="21" spans="1:37" x14ac:dyDescent="0.25">
      <c r="A21" s="76"/>
      <c r="B21" s="76"/>
      <c r="C21" s="76"/>
      <c r="D21" s="76"/>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row>
    <row r="22" spans="1:37" x14ac:dyDescent="0.25">
      <c r="A22" s="76"/>
      <c r="B22" s="76"/>
      <c r="C22" s="76"/>
      <c r="D22" s="76"/>
      <c r="E22" s="76"/>
      <c r="F22" s="76"/>
      <c r="G22" s="76"/>
      <c r="H22" s="76"/>
      <c r="I22" s="76"/>
      <c r="J22" s="76"/>
      <c r="K22" s="76"/>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row>
    <row r="23" spans="1:37" x14ac:dyDescent="0.25">
      <c r="A23" s="76"/>
      <c r="B23" s="76"/>
      <c r="C23" s="76"/>
      <c r="D23" s="76"/>
      <c r="E23" s="76"/>
      <c r="F23" s="76"/>
      <c r="G23" s="76"/>
      <c r="H23" s="76"/>
      <c r="I23" s="76"/>
      <c r="J23" s="76"/>
      <c r="K23" s="76"/>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row>
    <row r="24" spans="1:37" x14ac:dyDescent="0.25">
      <c r="A24" s="76"/>
      <c r="B24" s="76"/>
      <c r="C24" s="76"/>
      <c r="D24" s="76"/>
      <c r="E24" s="76"/>
      <c r="F24" s="76"/>
      <c r="G24" s="76"/>
      <c r="H24" s="76"/>
      <c r="I24" s="76"/>
      <c r="J24" s="76"/>
      <c r="K24" s="76"/>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row>
    <row r="25" spans="1:37" x14ac:dyDescent="0.25">
      <c r="A25" s="76"/>
      <c r="B25" s="76"/>
      <c r="C25" s="76"/>
      <c r="D25" s="76"/>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row>
    <row r="26" spans="1:37" x14ac:dyDescent="0.25">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row>
    <row r="27" spans="1:37" x14ac:dyDescent="0.25">
      <c r="A27" s="76"/>
      <c r="B27" s="76"/>
      <c r="C27" s="76"/>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row>
    <row r="28" spans="1:37" x14ac:dyDescent="0.25">
      <c r="A28" s="76"/>
      <c r="B28" s="76"/>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row>
    <row r="29" spans="1:37" x14ac:dyDescent="0.25">
      <c r="A29" s="76"/>
      <c r="B29" s="76"/>
      <c r="C29" s="76"/>
      <c r="D29" s="76"/>
      <c r="E29" s="76"/>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row>
    <row r="30" spans="1:37" x14ac:dyDescent="0.25">
      <c r="A30" s="76"/>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6"/>
      <c r="AB30" s="76"/>
      <c r="AC30" s="76"/>
      <c r="AD30" s="76"/>
      <c r="AE30" s="76"/>
      <c r="AF30" s="76"/>
      <c r="AG30" s="76"/>
      <c r="AH30" s="76"/>
      <c r="AI30" s="76"/>
      <c r="AJ30" s="76"/>
      <c r="AK30" s="76"/>
    </row>
    <row r="31" spans="1:37" x14ac:dyDescent="0.25">
      <c r="A31" s="76"/>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row>
    <row r="32" spans="1:37" x14ac:dyDescent="0.25">
      <c r="A32" s="76"/>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row>
    <row r="33" spans="1:31" x14ac:dyDescent="0.25">
      <c r="A33" s="76"/>
      <c r="E33" s="76"/>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row>
    <row r="34" spans="1:31" x14ac:dyDescent="0.25">
      <c r="A34" s="76"/>
      <c r="E34" s="76"/>
      <c r="F34" s="76"/>
      <c r="G34" s="76"/>
      <c r="H34" s="76"/>
      <c r="I34" s="76"/>
      <c r="J34" s="76"/>
      <c r="K34" s="76"/>
      <c r="L34" s="76"/>
      <c r="M34" s="76"/>
      <c r="N34" s="76"/>
      <c r="O34" s="76"/>
      <c r="P34" s="76"/>
      <c r="Q34" s="76"/>
      <c r="R34" s="76"/>
      <c r="S34" s="76"/>
      <c r="T34" s="76"/>
      <c r="U34" s="76"/>
      <c r="V34" s="76"/>
      <c r="W34" s="76"/>
      <c r="X34" s="76"/>
      <c r="Y34" s="76"/>
      <c r="Z34" s="76"/>
      <c r="AA34" s="76"/>
      <c r="AB34" s="76"/>
      <c r="AC34" s="76"/>
      <c r="AD34" s="76"/>
      <c r="AE34" s="76"/>
    </row>
    <row r="35" spans="1:31" x14ac:dyDescent="0.25">
      <c r="A35" s="76"/>
    </row>
    <row r="36" spans="1:31" x14ac:dyDescent="0.25">
      <c r="A36" s="76"/>
    </row>
    <row r="37" spans="1:31" x14ac:dyDescent="0.25">
      <c r="A37" s="76"/>
    </row>
    <row r="38" spans="1:31" x14ac:dyDescent="0.25">
      <c r="A38" s="76"/>
    </row>
    <row r="39" spans="1:31" x14ac:dyDescent="0.25">
      <c r="A39" s="76"/>
    </row>
    <row r="40" spans="1:31" x14ac:dyDescent="0.25">
      <c r="A40" s="76"/>
    </row>
    <row r="41" spans="1:31" x14ac:dyDescent="0.25">
      <c r="A41" s="76"/>
    </row>
    <row r="42" spans="1:31" x14ac:dyDescent="0.25">
      <c r="A42" s="76"/>
    </row>
    <row r="43" spans="1:31" x14ac:dyDescent="0.25">
      <c r="A43" s="76"/>
    </row>
    <row r="44" spans="1:31" x14ac:dyDescent="0.25">
      <c r="A44" s="76"/>
    </row>
    <row r="45" spans="1:31" x14ac:dyDescent="0.25">
      <c r="A45" s="76"/>
    </row>
    <row r="46" spans="1:31" x14ac:dyDescent="0.25">
      <c r="A46" s="76"/>
    </row>
    <row r="47" spans="1:31" x14ac:dyDescent="0.25">
      <c r="A47" s="76"/>
    </row>
    <row r="48" spans="1:31" x14ac:dyDescent="0.25">
      <c r="A48" s="76"/>
    </row>
    <row r="49" spans="1:1" x14ac:dyDescent="0.25">
      <c r="A49" s="76"/>
    </row>
    <row r="50" spans="1:1" x14ac:dyDescent="0.25">
      <c r="A50" s="76"/>
    </row>
    <row r="51" spans="1:1" x14ac:dyDescent="0.25">
      <c r="A51" s="76"/>
    </row>
    <row r="52" spans="1:1" x14ac:dyDescent="0.25">
      <c r="A52" s="76"/>
    </row>
    <row r="53" spans="1:1" x14ac:dyDescent="0.25">
      <c r="A53" s="76"/>
    </row>
    <row r="54" spans="1:1" x14ac:dyDescent="0.25">
      <c r="A54" s="76"/>
    </row>
    <row r="55" spans="1:1" x14ac:dyDescent="0.25">
      <c r="A55" s="76"/>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6"/>
      <c r="B1" s="370" t="s">
        <v>62</v>
      </c>
      <c r="C1" s="370"/>
      <c r="D1" s="370"/>
      <c r="E1" s="76"/>
      <c r="F1" s="76"/>
      <c r="G1" s="76"/>
      <c r="H1" s="76"/>
      <c r="I1" s="76"/>
      <c r="J1" s="76"/>
      <c r="K1" s="76"/>
      <c r="L1" s="76"/>
      <c r="M1" s="76"/>
      <c r="N1" s="76"/>
      <c r="O1" s="76"/>
      <c r="P1" s="76"/>
      <c r="Q1" s="76"/>
      <c r="R1" s="76"/>
      <c r="S1" s="76"/>
      <c r="T1" s="76"/>
      <c r="U1" s="76"/>
    </row>
    <row r="2" spans="1:21" x14ac:dyDescent="0.25">
      <c r="A2" s="76"/>
      <c r="B2" s="76"/>
      <c r="C2" s="76"/>
      <c r="D2" s="76"/>
      <c r="E2" s="76"/>
      <c r="F2" s="76"/>
      <c r="G2" s="76"/>
      <c r="H2" s="76"/>
      <c r="I2" s="76"/>
      <c r="J2" s="76"/>
      <c r="K2" s="76"/>
      <c r="L2" s="76"/>
      <c r="M2" s="76"/>
      <c r="N2" s="76"/>
      <c r="O2" s="76"/>
      <c r="P2" s="76"/>
      <c r="Q2" s="76"/>
      <c r="R2" s="76"/>
      <c r="S2" s="76"/>
      <c r="T2" s="76"/>
      <c r="U2" s="76"/>
    </row>
    <row r="3" spans="1:21" ht="30" x14ac:dyDescent="0.25">
      <c r="A3" s="76"/>
      <c r="B3" s="97"/>
      <c r="C3" s="28" t="s">
        <v>55</v>
      </c>
      <c r="D3" s="28" t="s">
        <v>56</v>
      </c>
      <c r="E3" s="76"/>
      <c r="F3" s="76"/>
      <c r="G3" s="76"/>
      <c r="H3" s="76"/>
      <c r="I3" s="76"/>
      <c r="J3" s="76"/>
      <c r="K3" s="76"/>
      <c r="L3" s="76"/>
      <c r="M3" s="76"/>
      <c r="N3" s="76"/>
      <c r="O3" s="76"/>
      <c r="P3" s="76"/>
      <c r="Q3" s="76"/>
      <c r="R3" s="76"/>
      <c r="S3" s="76"/>
      <c r="T3" s="76"/>
      <c r="U3" s="76"/>
    </row>
    <row r="4" spans="1:21" ht="33.75" x14ac:dyDescent="0.25">
      <c r="A4" s="96" t="s">
        <v>82</v>
      </c>
      <c r="B4" s="31" t="s">
        <v>100</v>
      </c>
      <c r="C4" s="36" t="s">
        <v>155</v>
      </c>
      <c r="D4" s="29" t="s">
        <v>96</v>
      </c>
      <c r="E4" s="76"/>
      <c r="F4" s="76"/>
      <c r="G4" s="76"/>
      <c r="H4" s="76"/>
      <c r="I4" s="76"/>
      <c r="J4" s="76"/>
      <c r="K4" s="76"/>
      <c r="L4" s="76"/>
      <c r="M4" s="76"/>
      <c r="N4" s="76"/>
      <c r="O4" s="76"/>
      <c r="P4" s="76"/>
      <c r="Q4" s="76"/>
      <c r="R4" s="76"/>
      <c r="S4" s="76"/>
      <c r="T4" s="76"/>
      <c r="U4" s="76"/>
    </row>
    <row r="5" spans="1:21" ht="67.5" x14ac:dyDescent="0.25">
      <c r="A5" s="96" t="s">
        <v>83</v>
      </c>
      <c r="B5" s="32" t="s">
        <v>58</v>
      </c>
      <c r="C5" s="37" t="s">
        <v>92</v>
      </c>
      <c r="D5" s="30" t="s">
        <v>97</v>
      </c>
      <c r="E5" s="76"/>
      <c r="F5" s="76"/>
      <c r="G5" s="76"/>
      <c r="H5" s="76"/>
      <c r="I5" s="76"/>
      <c r="J5" s="76"/>
      <c r="K5" s="76"/>
      <c r="L5" s="76"/>
      <c r="M5" s="76"/>
      <c r="N5" s="76"/>
      <c r="O5" s="76"/>
      <c r="P5" s="76"/>
      <c r="Q5" s="76"/>
      <c r="R5" s="76"/>
      <c r="S5" s="76"/>
      <c r="T5" s="76"/>
      <c r="U5" s="76"/>
    </row>
    <row r="6" spans="1:21" ht="67.5" x14ac:dyDescent="0.25">
      <c r="A6" s="96" t="s">
        <v>80</v>
      </c>
      <c r="B6" s="33" t="s">
        <v>59</v>
      </c>
      <c r="C6" s="37" t="s">
        <v>93</v>
      </c>
      <c r="D6" s="30" t="s">
        <v>99</v>
      </c>
      <c r="E6" s="76"/>
      <c r="F6" s="76"/>
      <c r="G6" s="76"/>
      <c r="H6" s="76"/>
      <c r="I6" s="76"/>
      <c r="J6" s="76"/>
      <c r="K6" s="76"/>
      <c r="L6" s="76"/>
      <c r="M6" s="76"/>
      <c r="N6" s="76"/>
      <c r="O6" s="76"/>
      <c r="P6" s="76"/>
      <c r="Q6" s="76"/>
      <c r="R6" s="76"/>
      <c r="S6" s="76"/>
      <c r="T6" s="76"/>
      <c r="U6" s="76"/>
    </row>
    <row r="7" spans="1:21" ht="101.25" x14ac:dyDescent="0.25">
      <c r="A7" s="96" t="s">
        <v>7</v>
      </c>
      <c r="B7" s="34" t="s">
        <v>60</v>
      </c>
      <c r="C7" s="37" t="s">
        <v>94</v>
      </c>
      <c r="D7" s="30" t="s">
        <v>211</v>
      </c>
      <c r="E7" s="76"/>
      <c r="F7" s="76"/>
      <c r="G7" s="76"/>
      <c r="H7" s="76"/>
      <c r="I7" s="76"/>
      <c r="J7" s="76"/>
      <c r="K7" s="76"/>
      <c r="L7" s="76"/>
      <c r="M7" s="76"/>
      <c r="N7" s="76"/>
      <c r="O7" s="76"/>
      <c r="P7" s="76"/>
      <c r="Q7" s="76"/>
      <c r="R7" s="76"/>
      <c r="S7" s="76"/>
      <c r="T7" s="76"/>
      <c r="U7" s="76"/>
    </row>
    <row r="8" spans="1:21" ht="67.5" x14ac:dyDescent="0.25">
      <c r="A8" s="96" t="s">
        <v>84</v>
      </c>
      <c r="B8" s="35" t="s">
        <v>61</v>
      </c>
      <c r="C8" s="37" t="s">
        <v>95</v>
      </c>
      <c r="D8" s="30" t="s">
        <v>117</v>
      </c>
      <c r="E8" s="76"/>
      <c r="F8" s="76"/>
      <c r="G8" s="76"/>
      <c r="H8" s="76"/>
      <c r="I8" s="76"/>
      <c r="J8" s="76"/>
      <c r="K8" s="76"/>
      <c r="L8" s="76"/>
      <c r="M8" s="76"/>
      <c r="N8" s="76"/>
      <c r="O8" s="76"/>
      <c r="P8" s="76"/>
      <c r="Q8" s="76"/>
      <c r="R8" s="76"/>
      <c r="S8" s="76"/>
      <c r="T8" s="76"/>
      <c r="U8" s="76"/>
    </row>
    <row r="9" spans="1:21" ht="20.25" x14ac:dyDescent="0.25">
      <c r="A9" s="96"/>
      <c r="B9" s="96"/>
      <c r="C9" s="98"/>
      <c r="D9" s="98"/>
      <c r="E9" s="76"/>
      <c r="F9" s="76"/>
      <c r="G9" s="76"/>
      <c r="H9" s="76"/>
      <c r="I9" s="76"/>
      <c r="J9" s="76"/>
      <c r="K9" s="76"/>
      <c r="L9" s="76"/>
      <c r="M9" s="76"/>
      <c r="N9" s="76"/>
      <c r="O9" s="76"/>
      <c r="P9" s="76"/>
      <c r="Q9" s="76"/>
      <c r="R9" s="76"/>
      <c r="S9" s="76"/>
      <c r="T9" s="76"/>
      <c r="U9" s="76"/>
    </row>
    <row r="10" spans="1:21" ht="16.5" x14ac:dyDescent="0.25">
      <c r="A10" s="96"/>
      <c r="B10" s="99"/>
      <c r="C10" s="99"/>
      <c r="D10" s="99"/>
      <c r="E10" s="76"/>
      <c r="F10" s="76"/>
      <c r="G10" s="76"/>
      <c r="H10" s="76"/>
      <c r="I10" s="76"/>
      <c r="J10" s="76"/>
      <c r="K10" s="76"/>
      <c r="L10" s="76"/>
      <c r="M10" s="76"/>
      <c r="N10" s="76"/>
      <c r="O10" s="76"/>
      <c r="P10" s="76"/>
      <c r="Q10" s="76"/>
      <c r="R10" s="76"/>
      <c r="S10" s="76"/>
      <c r="T10" s="76"/>
      <c r="U10" s="76"/>
    </row>
    <row r="11" spans="1:21" x14ac:dyDescent="0.25">
      <c r="A11" s="96"/>
      <c r="B11" s="96" t="s">
        <v>90</v>
      </c>
      <c r="C11" s="96" t="s">
        <v>143</v>
      </c>
      <c r="D11" s="96" t="s">
        <v>150</v>
      </c>
      <c r="E11" s="76"/>
      <c r="F11" s="76"/>
      <c r="G11" s="76"/>
      <c r="H11" s="76"/>
      <c r="I11" s="76"/>
      <c r="J11" s="76"/>
      <c r="K11" s="76"/>
      <c r="L11" s="76"/>
      <c r="M11" s="76"/>
      <c r="N11" s="76"/>
      <c r="O11" s="76"/>
      <c r="P11" s="76"/>
      <c r="Q11" s="76"/>
      <c r="R11" s="76"/>
      <c r="S11" s="76"/>
      <c r="T11" s="76"/>
      <c r="U11" s="76"/>
    </row>
    <row r="12" spans="1:21" x14ac:dyDescent="0.25">
      <c r="A12" s="96"/>
      <c r="B12" s="96" t="s">
        <v>88</v>
      </c>
      <c r="C12" s="96" t="s">
        <v>147</v>
      </c>
      <c r="D12" s="96" t="s">
        <v>151</v>
      </c>
      <c r="E12" s="76"/>
      <c r="F12" s="76"/>
      <c r="G12" s="76"/>
      <c r="H12" s="76"/>
      <c r="I12" s="76"/>
      <c r="J12" s="76"/>
      <c r="K12" s="76"/>
      <c r="L12" s="76"/>
      <c r="M12" s="76"/>
      <c r="N12" s="76"/>
      <c r="O12" s="76"/>
      <c r="P12" s="76"/>
      <c r="Q12" s="76"/>
      <c r="R12" s="76"/>
      <c r="S12" s="76"/>
      <c r="T12" s="76"/>
      <c r="U12" s="76"/>
    </row>
    <row r="13" spans="1:21" x14ac:dyDescent="0.25">
      <c r="A13" s="96"/>
      <c r="B13" s="96"/>
      <c r="C13" s="96" t="s">
        <v>146</v>
      </c>
      <c r="D13" s="96" t="s">
        <v>152</v>
      </c>
      <c r="E13" s="76"/>
      <c r="F13" s="76"/>
      <c r="G13" s="76"/>
      <c r="H13" s="76"/>
      <c r="I13" s="76"/>
      <c r="J13" s="76"/>
      <c r="K13" s="76"/>
      <c r="L13" s="76"/>
      <c r="M13" s="76"/>
      <c r="N13" s="76"/>
      <c r="O13" s="76"/>
      <c r="P13" s="76"/>
      <c r="Q13" s="76"/>
      <c r="R13" s="76"/>
      <c r="S13" s="76"/>
      <c r="T13" s="76"/>
      <c r="U13" s="76"/>
    </row>
    <row r="14" spans="1:21" x14ac:dyDescent="0.25">
      <c r="A14" s="96"/>
      <c r="B14" s="96"/>
      <c r="C14" s="96" t="s">
        <v>148</v>
      </c>
      <c r="D14" s="96" t="s">
        <v>153</v>
      </c>
      <c r="E14" s="76"/>
      <c r="F14" s="76"/>
      <c r="G14" s="76"/>
      <c r="H14" s="76"/>
      <c r="I14" s="76"/>
      <c r="J14" s="76"/>
      <c r="K14" s="76"/>
      <c r="L14" s="76"/>
      <c r="M14" s="76"/>
      <c r="N14" s="76"/>
      <c r="O14" s="76"/>
      <c r="P14" s="76"/>
      <c r="Q14" s="76"/>
      <c r="R14" s="76"/>
      <c r="S14" s="76"/>
      <c r="T14" s="76"/>
      <c r="U14" s="76"/>
    </row>
    <row r="15" spans="1:21" x14ac:dyDescent="0.25">
      <c r="A15" s="96"/>
      <c r="B15" s="96"/>
      <c r="C15" s="96" t="s">
        <v>149</v>
      </c>
      <c r="D15" s="96" t="s">
        <v>154</v>
      </c>
      <c r="E15" s="76"/>
      <c r="F15" s="76"/>
      <c r="G15" s="76"/>
      <c r="H15" s="76"/>
      <c r="I15" s="76"/>
      <c r="J15" s="76"/>
      <c r="K15" s="76"/>
      <c r="L15" s="76"/>
      <c r="M15" s="76"/>
      <c r="N15" s="76"/>
      <c r="O15" s="76"/>
      <c r="P15" s="76"/>
      <c r="Q15" s="76"/>
      <c r="R15" s="76"/>
      <c r="S15" s="76"/>
      <c r="T15" s="76"/>
      <c r="U15" s="76"/>
    </row>
    <row r="16" spans="1:21" x14ac:dyDescent="0.25">
      <c r="A16" s="96"/>
      <c r="B16" s="96"/>
      <c r="C16" s="96"/>
      <c r="D16" s="96"/>
      <c r="E16" s="76"/>
      <c r="F16" s="76"/>
      <c r="G16" s="76"/>
      <c r="H16" s="76"/>
      <c r="I16" s="76"/>
      <c r="J16" s="76"/>
      <c r="K16" s="76"/>
      <c r="L16" s="76"/>
      <c r="M16" s="76"/>
      <c r="N16" s="76"/>
      <c r="O16" s="76"/>
    </row>
    <row r="17" spans="1:15" x14ac:dyDescent="0.25">
      <c r="A17" s="96"/>
      <c r="B17" s="96"/>
      <c r="C17" s="96"/>
      <c r="D17" s="96"/>
      <c r="E17" s="76"/>
      <c r="F17" s="76"/>
      <c r="G17" s="76"/>
      <c r="H17" s="76"/>
      <c r="I17" s="76"/>
      <c r="J17" s="76"/>
      <c r="K17" s="76"/>
      <c r="L17" s="76"/>
      <c r="M17" s="76"/>
      <c r="N17" s="76"/>
      <c r="O17" s="76"/>
    </row>
    <row r="18" spans="1:15" x14ac:dyDescent="0.25">
      <c r="A18" s="96"/>
      <c r="B18" s="100"/>
      <c r="C18" s="100"/>
      <c r="D18" s="100"/>
      <c r="E18" s="76"/>
      <c r="F18" s="76"/>
      <c r="G18" s="76"/>
      <c r="H18" s="76"/>
      <c r="I18" s="76"/>
      <c r="J18" s="76"/>
      <c r="K18" s="76"/>
      <c r="L18" s="76"/>
      <c r="M18" s="76"/>
      <c r="N18" s="76"/>
      <c r="O18" s="76"/>
    </row>
    <row r="19" spans="1:15" x14ac:dyDescent="0.25">
      <c r="A19" s="96"/>
      <c r="B19" s="100"/>
      <c r="C19" s="100"/>
      <c r="D19" s="100"/>
      <c r="E19" s="76"/>
      <c r="F19" s="76"/>
      <c r="G19" s="76"/>
      <c r="H19" s="76"/>
      <c r="I19" s="76"/>
      <c r="J19" s="76"/>
      <c r="K19" s="76"/>
      <c r="L19" s="76"/>
      <c r="M19" s="76"/>
      <c r="N19" s="76"/>
      <c r="O19" s="76"/>
    </row>
    <row r="20" spans="1:15" x14ac:dyDescent="0.25">
      <c r="A20" s="96"/>
      <c r="B20" s="100"/>
      <c r="C20" s="100"/>
      <c r="D20" s="100"/>
      <c r="E20" s="76"/>
      <c r="F20" s="76"/>
      <c r="G20" s="76"/>
      <c r="H20" s="76"/>
      <c r="I20" s="76"/>
      <c r="J20" s="76"/>
      <c r="K20" s="76"/>
      <c r="L20" s="76"/>
      <c r="M20" s="76"/>
      <c r="N20" s="76"/>
      <c r="O20" s="76"/>
    </row>
    <row r="21" spans="1:15" x14ac:dyDescent="0.25">
      <c r="A21" s="96"/>
      <c r="B21" s="100"/>
      <c r="C21" s="100"/>
      <c r="D21" s="100"/>
      <c r="E21" s="76"/>
      <c r="F21" s="76"/>
      <c r="G21" s="76"/>
      <c r="H21" s="76"/>
      <c r="I21" s="76"/>
      <c r="J21" s="76"/>
      <c r="K21" s="76"/>
      <c r="L21" s="76"/>
      <c r="M21" s="76"/>
      <c r="N21" s="76"/>
      <c r="O21" s="76"/>
    </row>
    <row r="22" spans="1:15" ht="20.25" x14ac:dyDescent="0.25">
      <c r="A22" s="96"/>
      <c r="B22" s="96"/>
      <c r="C22" s="98"/>
      <c r="D22" s="98"/>
      <c r="E22" s="76"/>
      <c r="F22" s="76"/>
      <c r="G22" s="76"/>
      <c r="H22" s="76"/>
      <c r="I22" s="76"/>
      <c r="J22" s="76"/>
      <c r="K22" s="76"/>
      <c r="L22" s="76"/>
      <c r="M22" s="76"/>
      <c r="N22" s="76"/>
      <c r="O22" s="76"/>
    </row>
    <row r="23" spans="1:15" ht="20.25" x14ac:dyDescent="0.25">
      <c r="A23" s="96"/>
      <c r="B23" s="96"/>
      <c r="C23" s="98"/>
      <c r="D23" s="98"/>
      <c r="E23" s="76"/>
      <c r="F23" s="76"/>
      <c r="G23" s="76"/>
      <c r="H23" s="76"/>
      <c r="I23" s="76"/>
      <c r="J23" s="76"/>
      <c r="K23" s="76"/>
      <c r="L23" s="76"/>
      <c r="M23" s="76"/>
      <c r="N23" s="76"/>
      <c r="O23" s="76"/>
    </row>
    <row r="24" spans="1:15" ht="20.25" x14ac:dyDescent="0.25">
      <c r="A24" s="96"/>
      <c r="B24" s="96"/>
      <c r="C24" s="98"/>
      <c r="D24" s="98"/>
      <c r="E24" s="76"/>
      <c r="F24" s="76"/>
      <c r="G24" s="76"/>
      <c r="H24" s="76"/>
      <c r="I24" s="76"/>
      <c r="J24" s="76"/>
      <c r="K24" s="76"/>
      <c r="L24" s="76"/>
      <c r="M24" s="76"/>
      <c r="N24" s="76"/>
      <c r="O24" s="76"/>
    </row>
    <row r="25" spans="1:15" ht="20.25" x14ac:dyDescent="0.25">
      <c r="A25" s="96"/>
      <c r="B25" s="96"/>
      <c r="C25" s="98"/>
      <c r="D25" s="98"/>
      <c r="E25" s="76"/>
      <c r="F25" s="76"/>
      <c r="G25" s="76"/>
      <c r="H25" s="76"/>
      <c r="I25" s="76"/>
      <c r="J25" s="76"/>
      <c r="K25" s="76"/>
      <c r="L25" s="76"/>
      <c r="M25" s="76"/>
      <c r="N25" s="76"/>
      <c r="O25" s="76"/>
    </row>
    <row r="26" spans="1:15" ht="20.25" x14ac:dyDescent="0.25">
      <c r="A26" s="96"/>
      <c r="B26" s="96"/>
      <c r="C26" s="98"/>
      <c r="D26" s="98"/>
      <c r="E26" s="76"/>
      <c r="F26" s="76"/>
      <c r="G26" s="76"/>
      <c r="H26" s="76"/>
      <c r="I26" s="76"/>
      <c r="J26" s="76"/>
      <c r="K26" s="76"/>
      <c r="L26" s="76"/>
      <c r="M26" s="76"/>
      <c r="N26" s="76"/>
      <c r="O26" s="76"/>
    </row>
    <row r="27" spans="1:15" ht="20.25" x14ac:dyDescent="0.25">
      <c r="A27" s="96"/>
      <c r="B27" s="96"/>
      <c r="C27" s="98"/>
      <c r="D27" s="98"/>
      <c r="E27" s="76"/>
      <c r="F27" s="76"/>
      <c r="G27" s="76"/>
      <c r="H27" s="76"/>
      <c r="I27" s="76"/>
      <c r="J27" s="76"/>
      <c r="K27" s="76"/>
      <c r="L27" s="76"/>
      <c r="M27" s="76"/>
      <c r="N27" s="76"/>
      <c r="O27" s="76"/>
    </row>
    <row r="28" spans="1:15" ht="20.25" x14ac:dyDescent="0.25">
      <c r="A28" s="96"/>
      <c r="B28" s="96"/>
      <c r="C28" s="98"/>
      <c r="D28" s="98"/>
      <c r="E28" s="76"/>
      <c r="F28" s="76"/>
      <c r="G28" s="76"/>
      <c r="H28" s="76"/>
      <c r="I28" s="76"/>
      <c r="J28" s="76"/>
      <c r="K28" s="76"/>
      <c r="L28" s="76"/>
      <c r="M28" s="76"/>
      <c r="N28" s="76"/>
      <c r="O28" s="76"/>
    </row>
    <row r="29" spans="1:15" ht="20.25" x14ac:dyDescent="0.25">
      <c r="A29" s="96"/>
      <c r="B29" s="96"/>
      <c r="C29" s="98"/>
      <c r="D29" s="98"/>
      <c r="E29" s="76"/>
      <c r="F29" s="76"/>
      <c r="G29" s="76"/>
      <c r="H29" s="76"/>
      <c r="I29" s="76"/>
      <c r="J29" s="76"/>
      <c r="K29" s="76"/>
      <c r="L29" s="76"/>
      <c r="M29" s="76"/>
      <c r="N29" s="76"/>
      <c r="O29" s="76"/>
    </row>
    <row r="30" spans="1:15" ht="20.25" x14ac:dyDescent="0.25">
      <c r="A30" s="96"/>
      <c r="B30" s="96"/>
      <c r="C30" s="98"/>
      <c r="D30" s="98"/>
      <c r="E30" s="76"/>
      <c r="F30" s="76"/>
      <c r="G30" s="76"/>
      <c r="H30" s="76"/>
      <c r="I30" s="76"/>
      <c r="J30" s="76"/>
      <c r="K30" s="76"/>
      <c r="L30" s="76"/>
      <c r="M30" s="76"/>
      <c r="N30" s="76"/>
      <c r="O30" s="76"/>
    </row>
    <row r="31" spans="1:15" ht="20.25" x14ac:dyDescent="0.25">
      <c r="A31" s="96"/>
      <c r="B31" s="96"/>
      <c r="C31" s="98"/>
      <c r="D31" s="98"/>
      <c r="E31" s="76"/>
      <c r="F31" s="76"/>
      <c r="G31" s="76"/>
      <c r="H31" s="76"/>
      <c r="I31" s="76"/>
      <c r="J31" s="76"/>
      <c r="K31" s="76"/>
      <c r="L31" s="76"/>
      <c r="M31" s="76"/>
      <c r="N31" s="76"/>
      <c r="O31" s="76"/>
    </row>
    <row r="32" spans="1:15" ht="20.25" x14ac:dyDescent="0.25">
      <c r="A32" s="96"/>
      <c r="B32" s="96"/>
      <c r="C32" s="98"/>
      <c r="D32" s="98"/>
      <c r="E32" s="76"/>
      <c r="F32" s="76"/>
      <c r="G32" s="76"/>
      <c r="H32" s="76"/>
      <c r="I32" s="76"/>
      <c r="J32" s="76"/>
      <c r="K32" s="76"/>
      <c r="L32" s="76"/>
      <c r="M32" s="76"/>
      <c r="N32" s="76"/>
      <c r="O32" s="76"/>
    </row>
    <row r="33" spans="1:15" ht="20.25" x14ac:dyDescent="0.25">
      <c r="A33" s="96"/>
      <c r="B33" s="96"/>
      <c r="C33" s="98"/>
      <c r="D33" s="98"/>
      <c r="E33" s="76"/>
      <c r="F33" s="76"/>
      <c r="G33" s="76"/>
      <c r="H33" s="76"/>
      <c r="I33" s="76"/>
      <c r="J33" s="76"/>
      <c r="K33" s="76"/>
      <c r="L33" s="76"/>
      <c r="M33" s="76"/>
      <c r="N33" s="76"/>
      <c r="O33" s="76"/>
    </row>
    <row r="34" spans="1:15" ht="20.25" x14ac:dyDescent="0.25">
      <c r="A34" s="96"/>
      <c r="B34" s="96"/>
      <c r="C34" s="98"/>
      <c r="D34" s="98"/>
      <c r="E34" s="76"/>
      <c r="F34" s="76"/>
      <c r="G34" s="76"/>
      <c r="H34" s="76"/>
      <c r="I34" s="76"/>
      <c r="J34" s="76"/>
      <c r="K34" s="76"/>
      <c r="L34" s="76"/>
      <c r="M34" s="76"/>
      <c r="N34" s="76"/>
      <c r="O34" s="76"/>
    </row>
    <row r="35" spans="1:15" ht="20.25" x14ac:dyDescent="0.25">
      <c r="A35" s="96"/>
      <c r="B35" s="96"/>
      <c r="C35" s="98"/>
      <c r="D35" s="98"/>
      <c r="E35" s="76"/>
      <c r="F35" s="76"/>
      <c r="G35" s="76"/>
      <c r="H35" s="76"/>
      <c r="I35" s="76"/>
      <c r="J35" s="76"/>
      <c r="K35" s="76"/>
      <c r="L35" s="76"/>
      <c r="M35" s="76"/>
      <c r="N35" s="76"/>
      <c r="O35" s="76"/>
    </row>
    <row r="36" spans="1:15" ht="20.25" x14ac:dyDescent="0.25">
      <c r="A36" s="96"/>
      <c r="B36" s="96"/>
      <c r="C36" s="98"/>
      <c r="D36" s="98"/>
      <c r="E36" s="76"/>
      <c r="F36" s="76"/>
      <c r="G36" s="76"/>
      <c r="H36" s="76"/>
      <c r="I36" s="76"/>
      <c r="J36" s="76"/>
      <c r="K36" s="76"/>
      <c r="L36" s="76"/>
      <c r="M36" s="76"/>
      <c r="N36" s="76"/>
      <c r="O36" s="76"/>
    </row>
    <row r="37" spans="1:15" ht="20.25" x14ac:dyDescent="0.25">
      <c r="A37" s="96"/>
      <c r="B37" s="96"/>
      <c r="C37" s="98"/>
      <c r="D37" s="98"/>
      <c r="E37" s="76"/>
      <c r="F37" s="76"/>
      <c r="G37" s="76"/>
      <c r="H37" s="76"/>
      <c r="I37" s="76"/>
      <c r="J37" s="76"/>
      <c r="K37" s="76"/>
      <c r="L37" s="76"/>
      <c r="M37" s="76"/>
      <c r="N37" s="76"/>
      <c r="O37" s="76"/>
    </row>
    <row r="38" spans="1:15" ht="20.25" x14ac:dyDescent="0.25">
      <c r="A38" s="96"/>
      <c r="B38" s="96"/>
      <c r="C38" s="98"/>
      <c r="D38" s="98"/>
      <c r="E38" s="76"/>
      <c r="F38" s="76"/>
      <c r="G38" s="76"/>
      <c r="H38" s="76"/>
      <c r="I38" s="76"/>
      <c r="J38" s="76"/>
      <c r="K38" s="76"/>
      <c r="L38" s="76"/>
      <c r="M38" s="76"/>
      <c r="N38" s="76"/>
      <c r="O38" s="76"/>
    </row>
    <row r="39" spans="1:15" ht="20.25" x14ac:dyDescent="0.25">
      <c r="A39" s="96"/>
      <c r="B39" s="96"/>
      <c r="C39" s="98"/>
      <c r="D39" s="98"/>
      <c r="E39" s="76"/>
      <c r="F39" s="76"/>
      <c r="G39" s="76"/>
      <c r="H39" s="76"/>
      <c r="I39" s="76"/>
      <c r="J39" s="76"/>
      <c r="K39" s="76"/>
      <c r="L39" s="76"/>
      <c r="M39" s="76"/>
      <c r="N39" s="76"/>
      <c r="O39" s="76"/>
    </row>
    <row r="40" spans="1:15" ht="20.25" x14ac:dyDescent="0.25">
      <c r="A40" s="96"/>
      <c r="B40" s="96"/>
      <c r="C40" s="98"/>
      <c r="D40" s="98"/>
      <c r="E40" s="76"/>
      <c r="F40" s="76"/>
      <c r="G40" s="76"/>
      <c r="H40" s="76"/>
      <c r="I40" s="76"/>
      <c r="J40" s="76"/>
      <c r="K40" s="76"/>
      <c r="L40" s="76"/>
      <c r="M40" s="76"/>
      <c r="N40" s="76"/>
      <c r="O40" s="76"/>
    </row>
    <row r="41" spans="1:15" ht="20.25" x14ac:dyDescent="0.25">
      <c r="A41" s="96"/>
      <c r="B41" s="96"/>
      <c r="C41" s="98"/>
      <c r="D41" s="98"/>
      <c r="E41" s="76"/>
      <c r="F41" s="76"/>
      <c r="G41" s="76"/>
      <c r="H41" s="76"/>
      <c r="I41" s="76"/>
      <c r="J41" s="76"/>
      <c r="K41" s="76"/>
      <c r="L41" s="76"/>
      <c r="M41" s="76"/>
      <c r="N41" s="76"/>
      <c r="O41" s="76"/>
    </row>
    <row r="42" spans="1:15" ht="20.25" x14ac:dyDescent="0.25">
      <c r="A42" s="96"/>
      <c r="B42" s="96"/>
      <c r="C42" s="98"/>
      <c r="D42" s="98"/>
      <c r="E42" s="76"/>
      <c r="F42" s="76"/>
      <c r="G42" s="76"/>
      <c r="H42" s="76"/>
      <c r="I42" s="76"/>
      <c r="J42" s="76"/>
      <c r="K42" s="76"/>
      <c r="L42" s="76"/>
      <c r="M42" s="76"/>
      <c r="N42" s="76"/>
      <c r="O42" s="76"/>
    </row>
    <row r="43" spans="1:15" ht="20.25" x14ac:dyDescent="0.25">
      <c r="A43" s="96"/>
      <c r="B43" s="96"/>
      <c r="C43" s="98"/>
      <c r="D43" s="98"/>
      <c r="E43" s="76"/>
      <c r="F43" s="76"/>
      <c r="G43" s="76"/>
      <c r="H43" s="76"/>
      <c r="I43" s="76"/>
      <c r="J43" s="76"/>
      <c r="K43" s="76"/>
      <c r="L43" s="76"/>
      <c r="M43" s="76"/>
      <c r="N43" s="76"/>
      <c r="O43" s="76"/>
    </row>
    <row r="44" spans="1:15" ht="20.25" x14ac:dyDescent="0.25">
      <c r="A44" s="96"/>
      <c r="B44" s="96"/>
      <c r="C44" s="98"/>
      <c r="D44" s="98"/>
      <c r="E44" s="76"/>
      <c r="F44" s="76"/>
      <c r="G44" s="76"/>
      <c r="H44" s="76"/>
      <c r="I44" s="76"/>
      <c r="J44" s="76"/>
      <c r="K44" s="76"/>
      <c r="L44" s="76"/>
      <c r="M44" s="76"/>
      <c r="N44" s="76"/>
      <c r="O44" s="76"/>
    </row>
    <row r="45" spans="1:15" ht="20.25" x14ac:dyDescent="0.25">
      <c r="A45" s="96"/>
      <c r="B45" s="96"/>
      <c r="C45" s="98"/>
      <c r="D45" s="98"/>
      <c r="E45" s="76"/>
      <c r="F45" s="76"/>
      <c r="G45" s="76"/>
      <c r="H45" s="76"/>
      <c r="I45" s="76"/>
      <c r="J45" s="76"/>
      <c r="K45" s="76"/>
      <c r="L45" s="76"/>
      <c r="M45" s="76"/>
      <c r="N45" s="76"/>
      <c r="O45" s="76"/>
    </row>
    <row r="46" spans="1:15" ht="20.25" x14ac:dyDescent="0.25">
      <c r="A46" s="96"/>
      <c r="B46" s="96"/>
      <c r="C46" s="98"/>
      <c r="D46" s="98"/>
      <c r="E46" s="76"/>
      <c r="F46" s="76"/>
      <c r="G46" s="76"/>
      <c r="H46" s="76"/>
      <c r="I46" s="76"/>
      <c r="J46" s="76"/>
      <c r="K46" s="76"/>
      <c r="L46" s="76"/>
      <c r="M46" s="76"/>
      <c r="N46" s="76"/>
      <c r="O46" s="76"/>
    </row>
    <row r="47" spans="1:15" ht="20.25" x14ac:dyDescent="0.25">
      <c r="A47" s="96"/>
      <c r="B47" s="96"/>
      <c r="C47" s="98"/>
      <c r="D47" s="98"/>
      <c r="E47" s="76"/>
      <c r="F47" s="76"/>
      <c r="G47" s="76"/>
      <c r="H47" s="76"/>
      <c r="I47" s="76"/>
      <c r="J47" s="76"/>
      <c r="K47" s="76"/>
      <c r="L47" s="76"/>
      <c r="M47" s="76"/>
      <c r="N47" s="76"/>
      <c r="O47" s="76"/>
    </row>
    <row r="48" spans="1:15" ht="20.25" x14ac:dyDescent="0.25">
      <c r="A48" s="96"/>
      <c r="B48" s="96"/>
      <c r="C48" s="98"/>
      <c r="D48" s="98"/>
      <c r="E48" s="76"/>
      <c r="F48" s="76"/>
      <c r="G48" s="76"/>
      <c r="H48" s="76"/>
      <c r="I48" s="76"/>
      <c r="J48" s="76"/>
      <c r="K48" s="76"/>
      <c r="L48" s="76"/>
      <c r="M48" s="76"/>
      <c r="N48" s="76"/>
      <c r="O48" s="76"/>
    </row>
    <row r="49" spans="1:15" ht="20.25" x14ac:dyDescent="0.25">
      <c r="A49" s="96"/>
      <c r="B49" s="96"/>
      <c r="C49" s="98"/>
      <c r="D49" s="98"/>
      <c r="E49" s="76"/>
      <c r="F49" s="76"/>
      <c r="G49" s="76"/>
      <c r="H49" s="76"/>
      <c r="I49" s="76"/>
      <c r="J49" s="76"/>
      <c r="K49" s="76"/>
      <c r="L49" s="76"/>
      <c r="M49" s="76"/>
      <c r="N49" s="76"/>
      <c r="O49" s="76"/>
    </row>
    <row r="50" spans="1:15" ht="20.25" x14ac:dyDescent="0.25">
      <c r="A50" s="96"/>
      <c r="B50" s="96"/>
      <c r="C50" s="98"/>
      <c r="D50" s="98"/>
      <c r="E50" s="76"/>
      <c r="F50" s="76"/>
      <c r="G50" s="76"/>
      <c r="H50" s="76"/>
      <c r="I50" s="76"/>
      <c r="J50" s="76"/>
      <c r="K50" s="76"/>
      <c r="L50" s="76"/>
      <c r="M50" s="76"/>
      <c r="N50" s="76"/>
      <c r="O50" s="76"/>
    </row>
    <row r="51" spans="1:15" ht="20.25" x14ac:dyDescent="0.25">
      <c r="A51" s="96"/>
      <c r="B51" s="96"/>
      <c r="C51" s="98"/>
      <c r="D51" s="98"/>
      <c r="E51" s="76"/>
      <c r="F51" s="76"/>
      <c r="G51" s="76"/>
      <c r="H51" s="76"/>
      <c r="I51" s="76"/>
      <c r="J51" s="76"/>
      <c r="K51" s="76"/>
      <c r="L51" s="76"/>
      <c r="M51" s="76"/>
      <c r="N51" s="76"/>
      <c r="O51" s="76"/>
    </row>
    <row r="52" spans="1:15" ht="20.25" x14ac:dyDescent="0.25">
      <c r="A52" s="96"/>
      <c r="B52" s="20"/>
      <c r="C52" s="26"/>
      <c r="D52" s="26"/>
    </row>
    <row r="53" spans="1:15" ht="20.25" x14ac:dyDescent="0.25">
      <c r="A53" s="96"/>
      <c r="B53" s="20"/>
      <c r="C53" s="26"/>
      <c r="D53" s="26"/>
    </row>
    <row r="54" spans="1:15" ht="20.25" x14ac:dyDescent="0.25">
      <c r="A54" s="96"/>
      <c r="B54" s="20"/>
      <c r="C54" s="26"/>
      <c r="D54" s="26"/>
    </row>
    <row r="55" spans="1:15" ht="20.25" x14ac:dyDescent="0.25">
      <c r="A55" s="96"/>
      <c r="B55" s="20"/>
      <c r="C55" s="26"/>
      <c r="D55" s="26"/>
    </row>
    <row r="56" spans="1:15" ht="20.25" x14ac:dyDescent="0.25">
      <c r="A56" s="96"/>
      <c r="B56" s="20"/>
      <c r="C56" s="26"/>
      <c r="D56" s="26"/>
    </row>
    <row r="57" spans="1:15" ht="20.25" x14ac:dyDescent="0.25">
      <c r="A57" s="96"/>
      <c r="B57" s="20"/>
      <c r="C57" s="26"/>
      <c r="D57" s="26"/>
    </row>
    <row r="58" spans="1:15" ht="20.25" x14ac:dyDescent="0.25">
      <c r="A58" s="96"/>
      <c r="B58" s="20"/>
      <c r="C58" s="26"/>
      <c r="D58" s="26"/>
    </row>
    <row r="59" spans="1:15" ht="20.25" x14ac:dyDescent="0.25">
      <c r="A59" s="96"/>
      <c r="B59" s="20"/>
      <c r="C59" s="26"/>
      <c r="D59" s="26"/>
    </row>
    <row r="60" spans="1:15" ht="20.25" x14ac:dyDescent="0.25">
      <c r="A60" s="96"/>
      <c r="B60" s="20"/>
      <c r="C60" s="26"/>
      <c r="D60" s="26"/>
    </row>
    <row r="61" spans="1:15" ht="20.25" x14ac:dyDescent="0.25">
      <c r="A61" s="96"/>
      <c r="B61" s="20"/>
      <c r="C61" s="26"/>
      <c r="D61" s="26"/>
    </row>
    <row r="62" spans="1:15" ht="20.25" x14ac:dyDescent="0.25">
      <c r="A62" s="96"/>
      <c r="B62" s="20"/>
      <c r="C62" s="26"/>
      <c r="D62" s="26"/>
    </row>
    <row r="63" spans="1:15" ht="20.25" x14ac:dyDescent="0.25">
      <c r="A63" s="96"/>
      <c r="B63" s="20"/>
      <c r="C63" s="26"/>
      <c r="D63" s="26"/>
    </row>
    <row r="64" spans="1:15" ht="20.25" x14ac:dyDescent="0.25">
      <c r="A64" s="96"/>
      <c r="B64" s="20"/>
      <c r="C64" s="26"/>
      <c r="D64" s="26"/>
    </row>
    <row r="65" spans="1:4" ht="20.25" x14ac:dyDescent="0.25">
      <c r="A65" s="96"/>
      <c r="B65" s="20"/>
      <c r="C65" s="26"/>
      <c r="D65" s="26"/>
    </row>
    <row r="66" spans="1:4" ht="20.25" x14ac:dyDescent="0.25">
      <c r="A66" s="96"/>
      <c r="B66" s="20"/>
      <c r="C66" s="26"/>
      <c r="D66" s="26"/>
    </row>
    <row r="67" spans="1:4" ht="20.25" x14ac:dyDescent="0.25">
      <c r="A67" s="96"/>
      <c r="B67" s="20"/>
      <c r="C67" s="26"/>
      <c r="D67" s="26"/>
    </row>
    <row r="68" spans="1:4" ht="20.25" x14ac:dyDescent="0.25">
      <c r="A68" s="96"/>
      <c r="B68" s="20"/>
      <c r="C68" s="26"/>
      <c r="D68" s="26"/>
    </row>
    <row r="69" spans="1:4" ht="20.25" x14ac:dyDescent="0.25">
      <c r="A69" s="96"/>
      <c r="B69" s="20"/>
      <c r="C69" s="26"/>
      <c r="D69" s="26"/>
    </row>
    <row r="70" spans="1:4" ht="20.25" x14ac:dyDescent="0.25">
      <c r="A70" s="96"/>
      <c r="B70" s="20"/>
      <c r="C70" s="26"/>
      <c r="D70" s="26"/>
    </row>
    <row r="71" spans="1:4" ht="20.25" x14ac:dyDescent="0.25">
      <c r="A71" s="96"/>
      <c r="B71" s="20"/>
      <c r="C71" s="26"/>
      <c r="D71" s="26"/>
    </row>
    <row r="72" spans="1:4" ht="20.25" x14ac:dyDescent="0.25">
      <c r="A72" s="96"/>
      <c r="B72" s="20"/>
      <c r="C72" s="26"/>
      <c r="D72" s="26"/>
    </row>
    <row r="73" spans="1:4" ht="20.25" x14ac:dyDescent="0.25">
      <c r="A73" s="96"/>
      <c r="B73" s="20"/>
      <c r="C73" s="26"/>
      <c r="D73" s="26"/>
    </row>
    <row r="74" spans="1:4" ht="20.25" x14ac:dyDescent="0.25">
      <c r="A74" s="96"/>
      <c r="B74" s="20"/>
      <c r="C74" s="26"/>
      <c r="D74" s="26"/>
    </row>
    <row r="75" spans="1:4" ht="20.25" x14ac:dyDescent="0.25">
      <c r="A75" s="96"/>
      <c r="B75" s="20"/>
      <c r="C75" s="26"/>
      <c r="D75" s="26"/>
    </row>
    <row r="76" spans="1:4" ht="20.25" x14ac:dyDescent="0.25">
      <c r="A76" s="96"/>
      <c r="B76" s="20"/>
      <c r="C76" s="26"/>
      <c r="D76" s="26"/>
    </row>
    <row r="77" spans="1:4" ht="20.25" x14ac:dyDescent="0.25">
      <c r="A77" s="96"/>
      <c r="B77" s="20"/>
      <c r="C77" s="26"/>
      <c r="D77" s="26"/>
    </row>
    <row r="78" spans="1:4" ht="20.25" x14ac:dyDescent="0.25">
      <c r="A78" s="96"/>
      <c r="B78" s="20"/>
      <c r="C78" s="26"/>
      <c r="D78" s="26"/>
    </row>
    <row r="79" spans="1:4" ht="20.25" x14ac:dyDescent="0.25">
      <c r="A79" s="96"/>
      <c r="B79" s="20"/>
      <c r="C79" s="26"/>
      <c r="D79" s="26"/>
    </row>
    <row r="80" spans="1:4" ht="20.25" x14ac:dyDescent="0.25">
      <c r="A80" s="96"/>
      <c r="B80" s="20"/>
      <c r="C80" s="26"/>
      <c r="D80" s="26"/>
    </row>
    <row r="81" spans="1:4" ht="20.25" x14ac:dyDescent="0.25">
      <c r="A81" s="96"/>
      <c r="B81" s="20"/>
      <c r="C81" s="26"/>
      <c r="D81" s="26"/>
    </row>
    <row r="82" spans="1:4" ht="20.25" x14ac:dyDescent="0.25">
      <c r="A82" s="96"/>
      <c r="B82" s="20"/>
      <c r="C82" s="26"/>
      <c r="D82" s="26"/>
    </row>
    <row r="83" spans="1:4" ht="20.25" x14ac:dyDescent="0.25">
      <c r="A83" s="96"/>
      <c r="B83" s="20"/>
      <c r="C83" s="26"/>
      <c r="D83" s="26"/>
    </row>
    <row r="84" spans="1:4" ht="20.25" x14ac:dyDescent="0.25">
      <c r="A84" s="96"/>
      <c r="B84" s="20"/>
      <c r="C84" s="26"/>
      <c r="D84" s="26"/>
    </row>
    <row r="85" spans="1:4" ht="20.25" x14ac:dyDescent="0.25">
      <c r="A85" s="96"/>
      <c r="B85" s="20"/>
      <c r="C85" s="26"/>
      <c r="D85" s="26"/>
    </row>
    <row r="86" spans="1:4" ht="20.25" x14ac:dyDescent="0.25">
      <c r="A86" s="96"/>
      <c r="B86" s="20"/>
      <c r="C86" s="26"/>
      <c r="D86" s="26"/>
    </row>
    <row r="87" spans="1:4" ht="20.25" x14ac:dyDescent="0.25">
      <c r="A87" s="96"/>
      <c r="B87" s="20"/>
      <c r="C87" s="26"/>
      <c r="D87" s="26"/>
    </row>
    <row r="88" spans="1:4" ht="20.25" x14ac:dyDescent="0.25">
      <c r="A88" s="96"/>
      <c r="B88" s="20"/>
      <c r="C88" s="26"/>
      <c r="D88" s="26"/>
    </row>
    <row r="89" spans="1:4" ht="20.25" x14ac:dyDescent="0.25">
      <c r="A89" s="96"/>
      <c r="B89" s="20"/>
      <c r="C89" s="26"/>
      <c r="D89" s="26"/>
    </row>
    <row r="90" spans="1:4" ht="20.25" x14ac:dyDescent="0.25">
      <c r="A90" s="96"/>
      <c r="B90" s="20"/>
      <c r="C90" s="26"/>
      <c r="D90" s="26"/>
    </row>
    <row r="91" spans="1:4" ht="20.25" x14ac:dyDescent="0.25">
      <c r="A91" s="96"/>
      <c r="B91" s="20"/>
      <c r="C91" s="26"/>
      <c r="D91" s="26"/>
    </row>
    <row r="92" spans="1:4" ht="20.25" x14ac:dyDescent="0.25">
      <c r="A92" s="96"/>
      <c r="B92" s="20"/>
      <c r="C92" s="26"/>
      <c r="D92" s="26"/>
    </row>
    <row r="93" spans="1:4" ht="20.25" x14ac:dyDescent="0.25">
      <c r="A93" s="96"/>
      <c r="B93" s="20"/>
      <c r="C93" s="26"/>
      <c r="D93" s="26"/>
    </row>
    <row r="94" spans="1:4" ht="20.25" x14ac:dyDescent="0.25">
      <c r="A94" s="96"/>
      <c r="B94" s="20"/>
      <c r="C94" s="26"/>
      <c r="D94" s="26"/>
    </row>
    <row r="95" spans="1:4" ht="20.25" x14ac:dyDescent="0.25">
      <c r="A95" s="96"/>
      <c r="B95" s="20"/>
      <c r="C95" s="26"/>
      <c r="D95" s="26"/>
    </row>
    <row r="96" spans="1:4" ht="20.25" x14ac:dyDescent="0.25">
      <c r="A96" s="96"/>
      <c r="B96" s="20"/>
      <c r="C96" s="26"/>
      <c r="D96" s="26"/>
    </row>
    <row r="97" spans="1:4" ht="20.25" x14ac:dyDescent="0.25">
      <c r="A97" s="96"/>
      <c r="B97" s="20"/>
      <c r="C97" s="26"/>
      <c r="D97" s="26"/>
    </row>
    <row r="98" spans="1:4" ht="20.25" x14ac:dyDescent="0.25">
      <c r="A98" s="96"/>
      <c r="B98" s="20"/>
      <c r="C98" s="26"/>
      <c r="D98" s="26"/>
    </row>
    <row r="99" spans="1:4" ht="20.25" x14ac:dyDescent="0.25">
      <c r="A99" s="96"/>
      <c r="B99" s="20"/>
      <c r="C99" s="26"/>
      <c r="D99" s="26"/>
    </row>
    <row r="100" spans="1:4" ht="20.25" x14ac:dyDescent="0.25">
      <c r="A100" s="96"/>
      <c r="B100" s="20"/>
      <c r="C100" s="26"/>
      <c r="D100" s="26"/>
    </row>
    <row r="101" spans="1:4" ht="20.25" x14ac:dyDescent="0.25">
      <c r="A101" s="96"/>
      <c r="B101" s="20"/>
      <c r="C101" s="26"/>
      <c r="D101" s="26"/>
    </row>
    <row r="102" spans="1:4" ht="20.25" x14ac:dyDescent="0.25">
      <c r="A102" s="96"/>
      <c r="B102" s="20"/>
      <c r="C102" s="26"/>
      <c r="D102" s="26"/>
    </row>
    <row r="103" spans="1:4" ht="20.25" x14ac:dyDescent="0.25">
      <c r="A103" s="96"/>
      <c r="B103" s="20"/>
      <c r="C103" s="26"/>
      <c r="D103" s="26"/>
    </row>
    <row r="104" spans="1:4" ht="20.25" x14ac:dyDescent="0.25">
      <c r="A104" s="96"/>
      <c r="B104" s="20"/>
      <c r="C104" s="26"/>
      <c r="D104" s="26"/>
    </row>
    <row r="105" spans="1:4" ht="20.25" x14ac:dyDescent="0.25">
      <c r="A105" s="96"/>
      <c r="B105" s="20"/>
      <c r="C105" s="26"/>
      <c r="D105" s="26"/>
    </row>
    <row r="106" spans="1:4" ht="20.25" x14ac:dyDescent="0.25">
      <c r="A106" s="96"/>
      <c r="B106" s="20"/>
      <c r="C106" s="26"/>
      <c r="D106" s="26"/>
    </row>
    <row r="107" spans="1:4" ht="20.25" x14ac:dyDescent="0.25">
      <c r="A107" s="96"/>
      <c r="B107" s="20"/>
      <c r="C107" s="26"/>
      <c r="D107" s="26"/>
    </row>
    <row r="108" spans="1:4" ht="20.25" x14ac:dyDescent="0.25">
      <c r="A108" s="96"/>
      <c r="B108" s="20"/>
      <c r="C108" s="26"/>
      <c r="D108" s="26"/>
    </row>
    <row r="109" spans="1:4" ht="20.25" x14ac:dyDescent="0.25">
      <c r="A109" s="96"/>
      <c r="B109" s="20"/>
      <c r="C109" s="26"/>
      <c r="D109" s="26"/>
    </row>
    <row r="110" spans="1:4" ht="20.25" x14ac:dyDescent="0.25">
      <c r="A110" s="96"/>
      <c r="B110" s="20"/>
      <c r="C110" s="26"/>
      <c r="D110" s="26"/>
    </row>
    <row r="111" spans="1:4" ht="20.25" x14ac:dyDescent="0.25">
      <c r="A111" s="96"/>
      <c r="B111" s="20"/>
      <c r="C111" s="26"/>
      <c r="D111" s="26"/>
    </row>
    <row r="112" spans="1:4" ht="20.25" x14ac:dyDescent="0.25">
      <c r="A112" s="96"/>
      <c r="B112" s="20"/>
      <c r="C112" s="26"/>
      <c r="D112" s="26"/>
    </row>
    <row r="113" spans="1:4" ht="20.25" x14ac:dyDescent="0.25">
      <c r="A113" s="96"/>
      <c r="B113" s="20"/>
      <c r="C113" s="26"/>
      <c r="D113" s="26"/>
    </row>
    <row r="114" spans="1:4" ht="20.25" x14ac:dyDescent="0.25">
      <c r="A114" s="96"/>
      <c r="B114" s="20"/>
      <c r="C114" s="26"/>
      <c r="D114" s="26"/>
    </row>
    <row r="115" spans="1:4" ht="20.25" x14ac:dyDescent="0.25">
      <c r="A115" s="96"/>
      <c r="B115" s="20"/>
      <c r="C115" s="26"/>
      <c r="D115" s="26"/>
    </row>
    <row r="116" spans="1:4" ht="20.25" x14ac:dyDescent="0.25">
      <c r="A116" s="96"/>
      <c r="B116" s="20"/>
      <c r="C116" s="26"/>
      <c r="D116" s="26"/>
    </row>
    <row r="117" spans="1:4" ht="20.25" x14ac:dyDescent="0.25">
      <c r="A117" s="96"/>
      <c r="B117" s="20"/>
      <c r="C117" s="26"/>
      <c r="D117" s="26"/>
    </row>
    <row r="118" spans="1:4" ht="20.25" x14ac:dyDescent="0.25">
      <c r="A118" s="96"/>
      <c r="B118" s="20"/>
      <c r="C118" s="26"/>
      <c r="D118" s="26"/>
    </row>
    <row r="119" spans="1:4" ht="20.25" x14ac:dyDescent="0.25">
      <c r="A119" s="96"/>
      <c r="B119" s="20"/>
      <c r="C119" s="26"/>
      <c r="D119" s="26"/>
    </row>
    <row r="120" spans="1:4" ht="20.25" x14ac:dyDescent="0.25">
      <c r="A120" s="96"/>
      <c r="B120" s="20"/>
      <c r="C120" s="26"/>
      <c r="D120" s="26"/>
    </row>
    <row r="121" spans="1:4" ht="20.25" x14ac:dyDescent="0.25">
      <c r="A121" s="96"/>
      <c r="B121" s="20"/>
      <c r="C121" s="26"/>
      <c r="D121" s="26"/>
    </row>
    <row r="122" spans="1:4" ht="20.25" x14ac:dyDescent="0.25">
      <c r="A122" s="96"/>
      <c r="B122" s="20"/>
      <c r="C122" s="26"/>
      <c r="D122" s="26"/>
    </row>
    <row r="123" spans="1:4" ht="20.25" x14ac:dyDescent="0.25">
      <c r="A123" s="96"/>
      <c r="B123" s="20"/>
      <c r="C123" s="26"/>
      <c r="D123" s="26"/>
    </row>
    <row r="124" spans="1:4" ht="20.25" x14ac:dyDescent="0.25">
      <c r="A124" s="96"/>
      <c r="B124" s="20"/>
      <c r="C124" s="26"/>
      <c r="D124" s="26"/>
    </row>
    <row r="125" spans="1:4" ht="20.25" x14ac:dyDescent="0.25">
      <c r="A125" s="96"/>
      <c r="B125" s="20"/>
      <c r="C125" s="26"/>
      <c r="D125" s="26"/>
    </row>
    <row r="126" spans="1:4" ht="20.25" x14ac:dyDescent="0.25">
      <c r="A126" s="96"/>
      <c r="B126" s="20"/>
      <c r="C126" s="26"/>
      <c r="D126" s="26"/>
    </row>
    <row r="127" spans="1:4" ht="20.25" x14ac:dyDescent="0.25">
      <c r="A127" s="96"/>
      <c r="B127" s="20"/>
      <c r="C127" s="26"/>
      <c r="D127" s="26"/>
    </row>
    <row r="128" spans="1:4" ht="20.25" x14ac:dyDescent="0.25">
      <c r="A128" s="96"/>
      <c r="B128" s="20"/>
      <c r="C128" s="26"/>
      <c r="D128" s="26"/>
    </row>
    <row r="129" spans="1:4" ht="20.25" x14ac:dyDescent="0.25">
      <c r="A129" s="96"/>
      <c r="B129" s="20"/>
      <c r="C129" s="26"/>
      <c r="D129" s="26"/>
    </row>
    <row r="130" spans="1:4" ht="20.25" x14ac:dyDescent="0.25">
      <c r="A130" s="96"/>
      <c r="B130" s="20"/>
      <c r="C130" s="26"/>
      <c r="D130" s="26"/>
    </row>
    <row r="131" spans="1:4" ht="20.25" x14ac:dyDescent="0.25">
      <c r="A131" s="96"/>
      <c r="B131" s="20"/>
      <c r="C131" s="26"/>
      <c r="D131" s="26"/>
    </row>
    <row r="132" spans="1:4" ht="20.25" x14ac:dyDescent="0.25">
      <c r="A132" s="96"/>
      <c r="B132" s="20"/>
      <c r="C132" s="26"/>
      <c r="D132" s="26"/>
    </row>
    <row r="133" spans="1:4" ht="20.25" x14ac:dyDescent="0.25">
      <c r="A133" s="96"/>
      <c r="B133" s="20"/>
      <c r="C133" s="26"/>
      <c r="D133" s="26"/>
    </row>
    <row r="134" spans="1:4" ht="20.25" x14ac:dyDescent="0.25">
      <c r="A134" s="96"/>
      <c r="B134" s="20"/>
      <c r="C134" s="26"/>
      <c r="D134" s="26"/>
    </row>
    <row r="135" spans="1:4" ht="20.25" x14ac:dyDescent="0.25">
      <c r="A135" s="96"/>
      <c r="B135" s="20"/>
      <c r="C135" s="26"/>
      <c r="D135" s="26"/>
    </row>
    <row r="136" spans="1:4" ht="20.25" x14ac:dyDescent="0.25">
      <c r="A136" s="96"/>
      <c r="B136" s="20"/>
      <c r="C136" s="26"/>
      <c r="D136" s="26"/>
    </row>
    <row r="137" spans="1:4" ht="20.25" x14ac:dyDescent="0.25">
      <c r="A137" s="96"/>
      <c r="B137" s="20"/>
      <c r="C137" s="26"/>
      <c r="D137" s="26"/>
    </row>
    <row r="138" spans="1:4" ht="20.25" x14ac:dyDescent="0.25">
      <c r="A138" s="96"/>
      <c r="B138" s="20"/>
      <c r="C138" s="26"/>
      <c r="D138" s="26"/>
    </row>
    <row r="139" spans="1:4" ht="20.25" x14ac:dyDescent="0.25">
      <c r="A139" s="96"/>
      <c r="B139" s="20"/>
      <c r="C139" s="26"/>
      <c r="D139" s="26"/>
    </row>
    <row r="140" spans="1:4" ht="20.25" x14ac:dyDescent="0.25">
      <c r="A140" s="96"/>
      <c r="B140" s="20"/>
      <c r="C140" s="26"/>
      <c r="D140" s="26"/>
    </row>
    <row r="141" spans="1:4" ht="20.25" x14ac:dyDescent="0.25">
      <c r="A141" s="96"/>
      <c r="B141" s="20"/>
      <c r="C141" s="26"/>
      <c r="D141" s="26"/>
    </row>
    <row r="142" spans="1:4" ht="20.25" x14ac:dyDescent="0.25">
      <c r="A142" s="96"/>
      <c r="B142" s="20"/>
      <c r="C142" s="26"/>
      <c r="D142" s="26"/>
    </row>
    <row r="143" spans="1:4" ht="20.25" x14ac:dyDescent="0.25">
      <c r="A143" s="96"/>
      <c r="B143" s="20"/>
      <c r="C143" s="26"/>
      <c r="D143" s="26"/>
    </row>
    <row r="144" spans="1:4" ht="20.25" x14ac:dyDescent="0.25">
      <c r="A144" s="96"/>
      <c r="B144" s="20"/>
      <c r="C144" s="26"/>
      <c r="D144" s="26"/>
    </row>
    <row r="145" spans="1:4" ht="20.25" x14ac:dyDescent="0.25">
      <c r="A145" s="96"/>
      <c r="B145" s="20"/>
      <c r="C145" s="26"/>
      <c r="D145" s="26"/>
    </row>
    <row r="146" spans="1:4" ht="20.25" x14ac:dyDescent="0.25">
      <c r="A146" s="96"/>
      <c r="B146" s="20"/>
      <c r="C146" s="26"/>
      <c r="D146" s="26"/>
    </row>
    <row r="147" spans="1:4" ht="20.25" x14ac:dyDescent="0.25">
      <c r="A147" s="96"/>
      <c r="B147" s="20"/>
      <c r="C147" s="26"/>
      <c r="D147" s="26"/>
    </row>
    <row r="148" spans="1:4" ht="20.25" x14ac:dyDescent="0.25">
      <c r="A148" s="96"/>
      <c r="B148" s="20"/>
      <c r="C148" s="26"/>
      <c r="D148" s="26"/>
    </row>
    <row r="149" spans="1:4" ht="20.25" x14ac:dyDescent="0.25">
      <c r="A149" s="96"/>
      <c r="B149" s="20"/>
      <c r="C149" s="26"/>
      <c r="D149" s="26"/>
    </row>
    <row r="150" spans="1:4" ht="20.25" x14ac:dyDescent="0.25">
      <c r="A150" s="96"/>
      <c r="B150" s="20"/>
      <c r="C150" s="26"/>
      <c r="D150" s="26"/>
    </row>
    <row r="151" spans="1:4" ht="20.25" x14ac:dyDescent="0.25">
      <c r="A151" s="96"/>
      <c r="B151" s="20"/>
      <c r="C151" s="26"/>
      <c r="D151" s="26"/>
    </row>
    <row r="152" spans="1:4" ht="20.25" x14ac:dyDescent="0.25">
      <c r="A152" s="96"/>
      <c r="B152" s="20"/>
      <c r="C152" s="26"/>
      <c r="D152" s="26"/>
    </row>
    <row r="153" spans="1:4" ht="20.25" x14ac:dyDescent="0.25">
      <c r="A153" s="96"/>
      <c r="B153" s="20"/>
      <c r="C153" s="26"/>
      <c r="D153" s="26"/>
    </row>
    <row r="154" spans="1:4" ht="20.25" x14ac:dyDescent="0.25">
      <c r="A154" s="96"/>
      <c r="B154" s="20"/>
      <c r="C154" s="26"/>
      <c r="D154" s="26"/>
    </row>
    <row r="155" spans="1:4" ht="20.25" x14ac:dyDescent="0.25">
      <c r="A155" s="96"/>
      <c r="B155" s="20"/>
      <c r="C155" s="26"/>
      <c r="D155" s="26"/>
    </row>
    <row r="156" spans="1:4" ht="20.25" x14ac:dyDescent="0.25">
      <c r="A156" s="96"/>
      <c r="B156" s="20"/>
      <c r="C156" s="26"/>
      <c r="D156" s="26"/>
    </row>
    <row r="157" spans="1:4" ht="20.25" x14ac:dyDescent="0.25">
      <c r="A157" s="96"/>
      <c r="B157" s="20"/>
      <c r="C157" s="26"/>
      <c r="D157" s="26"/>
    </row>
    <row r="158" spans="1:4" ht="20.25" x14ac:dyDescent="0.25">
      <c r="A158" s="96"/>
      <c r="B158" s="20"/>
      <c r="C158" s="26"/>
      <c r="D158" s="26"/>
    </row>
    <row r="159" spans="1:4" ht="20.25" x14ac:dyDescent="0.25">
      <c r="A159" s="96"/>
      <c r="B159" s="20"/>
      <c r="C159" s="26"/>
      <c r="D159" s="26"/>
    </row>
    <row r="160" spans="1:4" ht="20.25" x14ac:dyDescent="0.25">
      <c r="A160" s="96"/>
      <c r="B160" s="20"/>
      <c r="C160" s="26"/>
      <c r="D160" s="26"/>
    </row>
    <row r="161" spans="1:4" ht="20.25" x14ac:dyDescent="0.25">
      <c r="A161" s="96"/>
      <c r="B161" s="20"/>
      <c r="C161" s="26"/>
      <c r="D161" s="26"/>
    </row>
    <row r="162" spans="1:4" ht="20.25" x14ac:dyDescent="0.25">
      <c r="A162" s="96"/>
      <c r="B162" s="20"/>
      <c r="C162" s="26"/>
      <c r="D162" s="26"/>
    </row>
    <row r="163" spans="1:4" ht="20.25" x14ac:dyDescent="0.25">
      <c r="A163" s="96"/>
      <c r="B163" s="20"/>
      <c r="C163" s="26"/>
      <c r="D163" s="26"/>
    </row>
    <row r="164" spans="1:4" ht="20.25" x14ac:dyDescent="0.25">
      <c r="A164" s="96"/>
      <c r="B164" s="20"/>
      <c r="C164" s="26"/>
      <c r="D164" s="26"/>
    </row>
    <row r="165" spans="1:4" ht="20.25" x14ac:dyDescent="0.25">
      <c r="A165" s="96"/>
      <c r="B165" s="20"/>
      <c r="C165" s="26"/>
      <c r="D165" s="26"/>
    </row>
    <row r="166" spans="1:4" ht="20.25" x14ac:dyDescent="0.25">
      <c r="A166" s="96"/>
      <c r="B166" s="20"/>
      <c r="C166" s="26"/>
      <c r="D166" s="26"/>
    </row>
    <row r="167" spans="1:4" ht="20.25" x14ac:dyDescent="0.25">
      <c r="A167" s="96"/>
      <c r="B167" s="20"/>
      <c r="C167" s="26"/>
      <c r="D167" s="26"/>
    </row>
    <row r="168" spans="1:4" ht="20.25" x14ac:dyDescent="0.25">
      <c r="A168" s="96"/>
      <c r="B168" s="20"/>
      <c r="C168" s="26"/>
      <c r="D168" s="26"/>
    </row>
    <row r="169" spans="1:4" ht="20.25" x14ac:dyDescent="0.25">
      <c r="A169" s="96"/>
      <c r="B169" s="20"/>
      <c r="C169" s="26"/>
      <c r="D169" s="26"/>
    </row>
    <row r="170" spans="1:4" ht="20.25" x14ac:dyDescent="0.25">
      <c r="A170" s="96"/>
      <c r="B170" s="20"/>
      <c r="C170" s="26"/>
      <c r="D170" s="26"/>
    </row>
    <row r="171" spans="1:4" ht="20.25" x14ac:dyDescent="0.25">
      <c r="A171" s="96"/>
      <c r="B171" s="20"/>
      <c r="C171" s="26"/>
      <c r="D171" s="26"/>
    </row>
    <row r="172" spans="1:4" ht="20.25" x14ac:dyDescent="0.25">
      <c r="A172" s="96"/>
      <c r="B172" s="20"/>
      <c r="C172" s="26"/>
      <c r="D172" s="26"/>
    </row>
    <row r="173" spans="1:4" ht="20.25" x14ac:dyDescent="0.25">
      <c r="A173" s="96"/>
      <c r="B173" s="20"/>
      <c r="C173" s="26"/>
      <c r="D173" s="26"/>
    </row>
    <row r="174" spans="1:4" ht="20.25" x14ac:dyDescent="0.25">
      <c r="A174" s="96"/>
      <c r="B174" s="20"/>
      <c r="C174" s="26"/>
      <c r="D174" s="26"/>
    </row>
    <row r="175" spans="1:4" ht="20.25" x14ac:dyDescent="0.25">
      <c r="A175" s="96"/>
      <c r="B175" s="20"/>
      <c r="C175" s="26"/>
      <c r="D175" s="26"/>
    </row>
    <row r="176" spans="1:4" ht="20.25" x14ac:dyDescent="0.25">
      <c r="A176" s="96"/>
      <c r="B176" s="20"/>
      <c r="C176" s="26"/>
      <c r="D176" s="26"/>
    </row>
    <row r="177" spans="1:4" ht="20.25" x14ac:dyDescent="0.25">
      <c r="A177" s="96"/>
      <c r="B177" s="20"/>
      <c r="C177" s="26"/>
      <c r="D177" s="26"/>
    </row>
    <row r="178" spans="1:4" ht="20.25" x14ac:dyDescent="0.25">
      <c r="A178" s="96"/>
      <c r="B178" s="20"/>
      <c r="C178" s="26"/>
      <c r="D178" s="26"/>
    </row>
    <row r="179" spans="1:4" ht="20.25" x14ac:dyDescent="0.25">
      <c r="A179" s="96"/>
      <c r="B179" s="20"/>
      <c r="C179" s="26"/>
      <c r="D179" s="26"/>
    </row>
    <row r="180" spans="1:4" ht="20.25" x14ac:dyDescent="0.25">
      <c r="A180" s="96"/>
      <c r="B180" s="20"/>
      <c r="C180" s="26"/>
      <c r="D180" s="26"/>
    </row>
    <row r="181" spans="1:4" ht="20.25" x14ac:dyDescent="0.25">
      <c r="A181" s="96"/>
      <c r="B181" s="20"/>
      <c r="C181" s="26"/>
      <c r="D181" s="26"/>
    </row>
    <row r="182" spans="1:4" ht="20.25" x14ac:dyDescent="0.25">
      <c r="A182" s="96"/>
      <c r="B182" s="20"/>
      <c r="C182" s="26"/>
      <c r="D182" s="26"/>
    </row>
    <row r="183" spans="1:4" ht="20.25" x14ac:dyDescent="0.25">
      <c r="A183" s="96"/>
      <c r="B183" s="20"/>
      <c r="C183" s="26"/>
      <c r="D183" s="26"/>
    </row>
    <row r="184" spans="1:4" ht="20.25" x14ac:dyDescent="0.25">
      <c r="A184" s="96"/>
      <c r="B184" s="20"/>
      <c r="C184" s="26"/>
      <c r="D184" s="26"/>
    </row>
    <row r="185" spans="1:4" ht="20.25" x14ac:dyDescent="0.25">
      <c r="A185" s="96"/>
      <c r="B185" s="20"/>
      <c r="C185" s="26"/>
      <c r="D185" s="26"/>
    </row>
    <row r="186" spans="1:4" ht="20.25" x14ac:dyDescent="0.25">
      <c r="A186" s="96"/>
      <c r="B186" s="20"/>
      <c r="C186" s="26"/>
      <c r="D186" s="26"/>
    </row>
    <row r="187" spans="1:4" ht="20.25" x14ac:dyDescent="0.25">
      <c r="A187" s="96"/>
      <c r="B187" s="20"/>
      <c r="C187" s="26"/>
      <c r="D187" s="26"/>
    </row>
    <row r="188" spans="1:4" ht="20.25" x14ac:dyDescent="0.25">
      <c r="A188" s="96"/>
      <c r="B188" s="20"/>
      <c r="C188" s="26"/>
      <c r="D188" s="26"/>
    </row>
    <row r="189" spans="1:4" ht="20.25" x14ac:dyDescent="0.25">
      <c r="A189" s="96"/>
      <c r="B189" s="20"/>
      <c r="C189" s="26"/>
      <c r="D189" s="26"/>
    </row>
    <row r="190" spans="1:4" ht="20.25" x14ac:dyDescent="0.25">
      <c r="A190" s="96"/>
      <c r="B190" s="20"/>
      <c r="C190" s="26"/>
      <c r="D190" s="26"/>
    </row>
    <row r="191" spans="1:4" ht="20.25" x14ac:dyDescent="0.25">
      <c r="A191" s="96"/>
      <c r="B191" s="20"/>
      <c r="C191" s="26"/>
      <c r="D191" s="26"/>
    </row>
    <row r="192" spans="1:4" ht="20.25" x14ac:dyDescent="0.25">
      <c r="A192" s="96"/>
      <c r="B192" s="20"/>
      <c r="C192" s="26"/>
      <c r="D192" s="26"/>
    </row>
    <row r="193" spans="1:4" ht="20.25" x14ac:dyDescent="0.25">
      <c r="A193" s="96"/>
      <c r="B193" s="20"/>
      <c r="C193" s="26"/>
      <c r="D193" s="26"/>
    </row>
    <row r="194" spans="1:4" ht="20.25" x14ac:dyDescent="0.25">
      <c r="A194" s="96"/>
      <c r="B194" s="20"/>
      <c r="C194" s="26"/>
      <c r="D194" s="26"/>
    </row>
    <row r="195" spans="1:4" ht="20.25" x14ac:dyDescent="0.25">
      <c r="A195" s="96"/>
      <c r="B195" s="20"/>
      <c r="C195" s="26"/>
      <c r="D195" s="26"/>
    </row>
    <row r="196" spans="1:4" ht="20.25" x14ac:dyDescent="0.25">
      <c r="A196" s="96"/>
      <c r="B196" s="20"/>
      <c r="C196" s="26"/>
      <c r="D196" s="26"/>
    </row>
    <row r="197" spans="1:4" ht="20.25" x14ac:dyDescent="0.25">
      <c r="A197" s="96"/>
      <c r="B197" s="20"/>
      <c r="C197" s="26"/>
      <c r="D197" s="26"/>
    </row>
    <row r="198" spans="1:4" ht="20.25" x14ac:dyDescent="0.25">
      <c r="A198" s="96"/>
      <c r="B198" s="20"/>
      <c r="C198" s="26"/>
      <c r="D198" s="26"/>
    </row>
    <row r="199" spans="1:4" ht="20.25" x14ac:dyDescent="0.25">
      <c r="A199" s="96"/>
      <c r="B199" s="20"/>
      <c r="C199" s="26"/>
      <c r="D199" s="26"/>
    </row>
    <row r="200" spans="1:4" ht="20.25" x14ac:dyDescent="0.25">
      <c r="A200" s="96"/>
      <c r="B200" s="20"/>
      <c r="C200" s="26"/>
      <c r="D200" s="26"/>
    </row>
    <row r="201" spans="1:4" ht="20.25" x14ac:dyDescent="0.25">
      <c r="A201" s="96"/>
      <c r="B201" s="20"/>
      <c r="C201" s="26"/>
      <c r="D201" s="26"/>
    </row>
    <row r="202" spans="1:4" ht="20.25" x14ac:dyDescent="0.25">
      <c r="A202" s="96"/>
      <c r="B202" s="20"/>
      <c r="C202" s="26"/>
      <c r="D202" s="26"/>
    </row>
    <row r="203" spans="1:4" ht="20.25" x14ac:dyDescent="0.25">
      <c r="A203" s="96"/>
      <c r="B203" s="20"/>
      <c r="C203" s="26"/>
      <c r="D203" s="26"/>
    </row>
    <row r="204" spans="1:4" ht="20.25" x14ac:dyDescent="0.25">
      <c r="A204" s="96"/>
      <c r="B204" s="20"/>
      <c r="C204" s="26"/>
      <c r="D204" s="26"/>
    </row>
    <row r="205" spans="1:4" ht="20.25" x14ac:dyDescent="0.25">
      <c r="A205" s="96"/>
      <c r="B205" s="20"/>
      <c r="C205" s="26"/>
      <c r="D205" s="26"/>
    </row>
    <row r="206" spans="1:4" ht="20.25" x14ac:dyDescent="0.25">
      <c r="A206" s="96"/>
      <c r="B206" s="20"/>
      <c r="C206" s="26"/>
      <c r="D206" s="26"/>
    </row>
    <row r="207" spans="1:4" ht="20.25" x14ac:dyDescent="0.25">
      <c r="A207" s="96"/>
      <c r="B207" s="20"/>
      <c r="C207" s="26"/>
      <c r="D207" s="26"/>
    </row>
    <row r="208" spans="1:4" x14ac:dyDescent="0.25">
      <c r="A208" s="76"/>
      <c r="B208" s="20"/>
      <c r="C208" s="20"/>
      <c r="D208" s="20"/>
    </row>
    <row r="209" spans="1:8" ht="20.25" x14ac:dyDescent="0.25">
      <c r="A209" s="76"/>
      <c r="B209" s="22" t="s">
        <v>87</v>
      </c>
      <c r="C209" s="22" t="s">
        <v>142</v>
      </c>
      <c r="D209" s="25" t="s">
        <v>87</v>
      </c>
      <c r="E209" s="25" t="s">
        <v>142</v>
      </c>
    </row>
    <row r="210" spans="1:8" ht="21" x14ac:dyDescent="0.35">
      <c r="A210" s="76"/>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6"/>
      <c r="B211" s="23" t="s">
        <v>89</v>
      </c>
      <c r="C211" s="23" t="s">
        <v>92</v>
      </c>
      <c r="E211" t="s">
        <v>57</v>
      </c>
      <c r="F211" t="str">
        <f t="shared" ref="F211:F221" si="0">IF(NOT(ISBLANK(D211)),D211,IF(NOT(ISBLANK(E211)),"     "&amp;E211,FALSE))</f>
        <v xml:space="preserve">     Afectación menor a 10 SMLMV .</v>
      </c>
    </row>
    <row r="212" spans="1:8" ht="21" x14ac:dyDescent="0.35">
      <c r="A212" s="76"/>
      <c r="B212" s="23" t="s">
        <v>89</v>
      </c>
      <c r="C212" s="23" t="s">
        <v>93</v>
      </c>
      <c r="E212" t="s">
        <v>92</v>
      </c>
      <c r="F212" t="str">
        <f t="shared" si="0"/>
        <v xml:space="preserve">     Entre 10 y 50 SMLMV </v>
      </c>
    </row>
    <row r="213" spans="1:8" ht="21" x14ac:dyDescent="0.35">
      <c r="A213" s="76"/>
      <c r="B213" s="23" t="s">
        <v>89</v>
      </c>
      <c r="C213" s="23" t="s">
        <v>94</v>
      </c>
      <c r="E213" t="s">
        <v>93</v>
      </c>
      <c r="F213" t="str">
        <f t="shared" si="0"/>
        <v xml:space="preserve">     Entre 50 y 100 SMLMV </v>
      </c>
    </row>
    <row r="214" spans="1:8" ht="21" x14ac:dyDescent="0.35">
      <c r="A214" s="76"/>
      <c r="B214" s="23" t="s">
        <v>89</v>
      </c>
      <c r="C214" s="23" t="s">
        <v>95</v>
      </c>
      <c r="E214" t="s">
        <v>94</v>
      </c>
      <c r="F214" t="str">
        <f t="shared" si="0"/>
        <v xml:space="preserve">     Entre 100 y 500 SMLMV </v>
      </c>
    </row>
    <row r="215" spans="1:8" ht="21" x14ac:dyDescent="0.35">
      <c r="A215" s="76"/>
      <c r="B215" s="23" t="s">
        <v>56</v>
      </c>
      <c r="C215" s="23" t="s">
        <v>96</v>
      </c>
      <c r="E215" t="s">
        <v>95</v>
      </c>
      <c r="F215" t="str">
        <f t="shared" si="0"/>
        <v xml:space="preserve">     Mayor a 500 SMLMV </v>
      </c>
    </row>
    <row r="216" spans="1:8" ht="21" x14ac:dyDescent="0.35">
      <c r="A216" s="76"/>
      <c r="B216" s="23" t="s">
        <v>56</v>
      </c>
      <c r="C216" s="23" t="s">
        <v>97</v>
      </c>
      <c r="D216" t="s">
        <v>56</v>
      </c>
      <c r="F216" t="str">
        <f t="shared" si="0"/>
        <v>Pérdida Reputacional</v>
      </c>
    </row>
    <row r="217" spans="1:8" ht="21" x14ac:dyDescent="0.35">
      <c r="A217" s="76"/>
      <c r="B217" s="23" t="s">
        <v>56</v>
      </c>
      <c r="C217" s="23" t="s">
        <v>99</v>
      </c>
      <c r="E217" t="s">
        <v>96</v>
      </c>
      <c r="F217" t="str">
        <f t="shared" si="0"/>
        <v xml:space="preserve">     El riesgo afecta la imagen de alguna área de la organización</v>
      </c>
    </row>
    <row r="218" spans="1:8" ht="21" x14ac:dyDescent="0.35">
      <c r="A218" s="76"/>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6"/>
      <c r="B219" s="23" t="s">
        <v>56</v>
      </c>
      <c r="C219" s="23" t="s">
        <v>117</v>
      </c>
      <c r="E219" t="s">
        <v>99</v>
      </c>
      <c r="F219" t="str">
        <f t="shared" si="0"/>
        <v xml:space="preserve">     El riesgo afecta la imagen de la entidad con algunos usuarios de relevancia frente al logro de los objetivos</v>
      </c>
    </row>
    <row r="220" spans="1:8" x14ac:dyDescent="0.25">
      <c r="A220" s="76"/>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6"/>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6"/>
      <c r="B222" s="24" t="str">
        <v>Afectación Económica o presupuestal</v>
      </c>
      <c r="C222" s="24"/>
    </row>
    <row r="223" spans="1:8" x14ac:dyDescent="0.25">
      <c r="B223" s="24" t="str">
        <v>Pérdida Reputacional</v>
      </c>
      <c r="C223" s="24"/>
      <c r="F223" s="27" t="s">
        <v>144</v>
      </c>
    </row>
    <row r="224" spans="1:8" x14ac:dyDescent="0.25">
      <c r="B224" s="19"/>
      <c r="C224" s="19"/>
      <c r="F224" s="27" t="s">
        <v>145</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1"/>
    <col min="3" max="3" width="17" style="81" customWidth="1"/>
    <col min="4" max="4" width="14.28515625" style="81"/>
    <col min="5" max="5" width="46" style="81" customWidth="1"/>
    <col min="6" max="16384" width="14.28515625" style="81"/>
  </cols>
  <sheetData>
    <row r="1" spans="2:6" ht="24" customHeight="1" thickBot="1" x14ac:dyDescent="0.25">
      <c r="B1" s="371" t="s">
        <v>77</v>
      </c>
      <c r="C1" s="372"/>
      <c r="D1" s="372"/>
      <c r="E1" s="372"/>
      <c r="F1" s="373"/>
    </row>
    <row r="2" spans="2:6" ht="16.5" thickBot="1" x14ac:dyDescent="0.3">
      <c r="B2" s="82"/>
      <c r="C2" s="82"/>
      <c r="D2" s="82"/>
      <c r="E2" s="82"/>
      <c r="F2" s="82"/>
    </row>
    <row r="3" spans="2:6" ht="16.5" thickBot="1" x14ac:dyDescent="0.25">
      <c r="B3" s="375" t="s">
        <v>63</v>
      </c>
      <c r="C3" s="376"/>
      <c r="D3" s="376"/>
      <c r="E3" s="94" t="s">
        <v>64</v>
      </c>
      <c r="F3" s="95" t="s">
        <v>65</v>
      </c>
    </row>
    <row r="4" spans="2:6" ht="31.5" x14ac:dyDescent="0.2">
      <c r="B4" s="377" t="s">
        <v>66</v>
      </c>
      <c r="C4" s="379" t="s">
        <v>13</v>
      </c>
      <c r="D4" s="83" t="s">
        <v>14</v>
      </c>
      <c r="E4" s="84" t="s">
        <v>67</v>
      </c>
      <c r="F4" s="85">
        <v>0.25</v>
      </c>
    </row>
    <row r="5" spans="2:6" ht="47.25" x14ac:dyDescent="0.2">
      <c r="B5" s="378"/>
      <c r="C5" s="380"/>
      <c r="D5" s="86" t="s">
        <v>15</v>
      </c>
      <c r="E5" s="87" t="s">
        <v>68</v>
      </c>
      <c r="F5" s="88">
        <v>0.15</v>
      </c>
    </row>
    <row r="6" spans="2:6" ht="47.25" x14ac:dyDescent="0.2">
      <c r="B6" s="378"/>
      <c r="C6" s="380"/>
      <c r="D6" s="86" t="s">
        <v>16</v>
      </c>
      <c r="E6" s="87" t="s">
        <v>69</v>
      </c>
      <c r="F6" s="88">
        <v>0.1</v>
      </c>
    </row>
    <row r="7" spans="2:6" ht="63" x14ac:dyDescent="0.2">
      <c r="B7" s="378"/>
      <c r="C7" s="380" t="s">
        <v>17</v>
      </c>
      <c r="D7" s="86" t="s">
        <v>10</v>
      </c>
      <c r="E7" s="87" t="s">
        <v>70</v>
      </c>
      <c r="F7" s="88">
        <v>0.25</v>
      </c>
    </row>
    <row r="8" spans="2:6" ht="31.5" x14ac:dyDescent="0.2">
      <c r="B8" s="378"/>
      <c r="C8" s="380"/>
      <c r="D8" s="86" t="s">
        <v>9</v>
      </c>
      <c r="E8" s="87" t="s">
        <v>71</v>
      </c>
      <c r="F8" s="88">
        <v>0.15</v>
      </c>
    </row>
    <row r="9" spans="2:6" ht="47.25" x14ac:dyDescent="0.2">
      <c r="B9" s="378" t="s">
        <v>159</v>
      </c>
      <c r="C9" s="380" t="s">
        <v>18</v>
      </c>
      <c r="D9" s="86" t="s">
        <v>19</v>
      </c>
      <c r="E9" s="87" t="s">
        <v>72</v>
      </c>
      <c r="F9" s="89" t="s">
        <v>73</v>
      </c>
    </row>
    <row r="10" spans="2:6" ht="63" x14ac:dyDescent="0.2">
      <c r="B10" s="378"/>
      <c r="C10" s="380"/>
      <c r="D10" s="86" t="s">
        <v>20</v>
      </c>
      <c r="E10" s="87" t="s">
        <v>74</v>
      </c>
      <c r="F10" s="89" t="s">
        <v>73</v>
      </c>
    </row>
    <row r="11" spans="2:6" ht="47.25" x14ac:dyDescent="0.2">
      <c r="B11" s="378"/>
      <c r="C11" s="380" t="s">
        <v>21</v>
      </c>
      <c r="D11" s="86" t="s">
        <v>22</v>
      </c>
      <c r="E11" s="87" t="s">
        <v>75</v>
      </c>
      <c r="F11" s="89" t="s">
        <v>73</v>
      </c>
    </row>
    <row r="12" spans="2:6" ht="47.25" x14ac:dyDescent="0.2">
      <c r="B12" s="378"/>
      <c r="C12" s="380"/>
      <c r="D12" s="86" t="s">
        <v>23</v>
      </c>
      <c r="E12" s="87" t="s">
        <v>76</v>
      </c>
      <c r="F12" s="89" t="s">
        <v>73</v>
      </c>
    </row>
    <row r="13" spans="2:6" ht="31.5" x14ac:dyDescent="0.2">
      <c r="B13" s="378"/>
      <c r="C13" s="380" t="s">
        <v>24</v>
      </c>
      <c r="D13" s="86" t="s">
        <v>118</v>
      </c>
      <c r="E13" s="87" t="s">
        <v>121</v>
      </c>
      <c r="F13" s="89" t="s">
        <v>73</v>
      </c>
    </row>
    <row r="14" spans="2:6" ht="32.25" thickBot="1" x14ac:dyDescent="0.25">
      <c r="B14" s="381"/>
      <c r="C14" s="382"/>
      <c r="D14" s="90" t="s">
        <v>119</v>
      </c>
      <c r="E14" s="91" t="s">
        <v>120</v>
      </c>
      <c r="F14" s="92" t="s">
        <v>73</v>
      </c>
    </row>
    <row r="15" spans="2:6" ht="49.5" customHeight="1" x14ac:dyDescent="0.2">
      <c r="B15" s="374" t="s">
        <v>156</v>
      </c>
      <c r="C15" s="374"/>
      <c r="D15" s="374"/>
      <c r="E15" s="374"/>
      <c r="F15" s="374"/>
    </row>
    <row r="16" spans="2:6" ht="27" customHeight="1" x14ac:dyDescent="0.25">
      <c r="B16" s="9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132</v>
      </c>
    </row>
    <row r="3" spans="2:5" x14ac:dyDescent="0.25">
      <c r="B3" t="s">
        <v>32</v>
      </c>
      <c r="E3" t="s">
        <v>131</v>
      </c>
    </row>
    <row r="4" spans="2:5" x14ac:dyDescent="0.25">
      <c r="B4" t="s">
        <v>136</v>
      </c>
      <c r="E4" t="s">
        <v>133</v>
      </c>
    </row>
    <row r="5" spans="2:5" x14ac:dyDescent="0.25">
      <c r="B5" t="s">
        <v>135</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Listas</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Apoyo Control Interno ETITC</cp:lastModifiedBy>
  <cp:lastPrinted>2020-05-13T01:12:22Z</cp:lastPrinted>
  <dcterms:created xsi:type="dcterms:W3CDTF">2020-03-24T23:12:47Z</dcterms:created>
  <dcterms:modified xsi:type="dcterms:W3CDTF">2023-02-23T20:25:31Z</dcterms:modified>
</cp:coreProperties>
</file>