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2/Riesgos/"/>
    </mc:Choice>
  </mc:AlternateContent>
  <xr:revisionPtr revIDLastSave="16" documentId="11_6A18E8AFFC181C386C6E4FCE32D2E1ABF4C0F1D3" xr6:coauthVersionLast="47" xr6:coauthVersionMax="47" xr10:uidLastSave="{759329B9-7E1E-4443-BF25-CF66EAFED4D8}"/>
  <bookViews>
    <workbookView xWindow="-120" yWindow="-120" windowWidth="20730" windowHeight="11040" tabRatio="882" firstSheet="1" activeTab="1" xr2:uid="{00000000-000D-0000-FFFF-FFFF00000000}"/>
  </bookViews>
  <sheets>
    <sheet name="Intructivo" sheetId="20" r:id="rId1"/>
    <sheet name="Mapa final" sheetId="1" r:id="rId2"/>
    <sheet name="Listas" sheetId="2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91029"/>
  <pivotCaches>
    <pivotCache cacheId="0"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4" i="1" l="1"/>
  <c r="Y15" i="1" l="1"/>
  <c r="V15" i="1"/>
  <c r="O15" i="1"/>
  <c r="P15" i="1" s="1"/>
  <c r="Q15" i="1" s="1"/>
  <c r="L15" i="1"/>
  <c r="M15" i="1" s="1"/>
  <c r="Y14" i="1"/>
  <c r="V14" i="1"/>
  <c r="O14" i="1"/>
  <c r="P14" i="1" s="1"/>
  <c r="L14" i="1"/>
  <c r="M14" i="1" s="1"/>
  <c r="Y13" i="1"/>
  <c r="V13" i="1"/>
  <c r="Y12" i="1"/>
  <c r="V12" i="1"/>
  <c r="Y11" i="1"/>
  <c r="V11" i="1"/>
  <c r="O11" i="1"/>
  <c r="P11" i="1" s="1"/>
  <c r="Q11" i="1" s="1"/>
  <c r="L11" i="1"/>
  <c r="M11" i="1" s="1"/>
  <c r="L20" i="1"/>
  <c r="AC14" i="1" l="1"/>
  <c r="AE14" i="1" s="1"/>
  <c r="R14" i="1"/>
  <c r="R11" i="1"/>
  <c r="AC15" i="1"/>
  <c r="AC11" i="1"/>
  <c r="AG15" i="1"/>
  <c r="AF15" i="1" s="1"/>
  <c r="R15" i="1"/>
  <c r="AG11" i="1"/>
  <c r="AF11" i="1" s="1"/>
  <c r="F221" i="13"/>
  <c r="F211" i="13"/>
  <c r="F212" i="13"/>
  <c r="F213" i="13"/>
  <c r="F214" i="13"/>
  <c r="F215" i="13"/>
  <c r="F216" i="13"/>
  <c r="F217" i="13"/>
  <c r="F218" i="13"/>
  <c r="F219" i="13"/>
  <c r="F220" i="13"/>
  <c r="F210" i="13"/>
  <c r="B221" i="13" a="1"/>
  <c r="AD14" i="1" l="1"/>
  <c r="AH14" i="1" s="1"/>
  <c r="AE11" i="1"/>
  <c r="AC12" i="1" s="1"/>
  <c r="AD11" i="1"/>
  <c r="AH11" i="1" s="1"/>
  <c r="AG12" i="1"/>
  <c r="AD15" i="1"/>
  <c r="AH15" i="1" s="1"/>
  <c r="AE15" i="1"/>
  <c r="B221" i="13"/>
  <c r="AF12" i="1" l="1"/>
  <c r="AG13" i="1"/>
  <c r="AF13" i="1" s="1"/>
  <c r="AE12" i="1"/>
  <c r="AC13" i="1" s="1"/>
  <c r="AD12"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AH12" i="1" l="1"/>
  <c r="AE13" i="1"/>
  <c r="AD13" i="1"/>
  <c r="AH13"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<sst xmlns="http://schemas.openxmlformats.org/spreadsheetml/2006/main" count="461" uniqueCount="301">
  <si>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</si>
  <si>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</si>
  <si>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</si>
  <si>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</si>
  <si>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</si>
  <si>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</si>
  <si>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</si>
  <si>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</si>
  <si>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</si>
  <si>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</si>
  <si>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</si>
  <si>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</si>
  <si>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</si>
  <si>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</si>
  <si>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</si>
  <si>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</si>
  <si>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</si>
  <si>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</si>
  <si>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</si>
  <si>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</si>
  <si>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</si>
  <si>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</si>
  <si>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</si>
  <si>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</si>
  <si>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</si>
  <si>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</si>
  <si>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</si>
  <si>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</si>
  <si>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</si>
  <si>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</si>
  <si>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</si>
  <si>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</si>
  <si>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</si>
  <si>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</si>
  <si>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</si>
  <si>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</si>
  <si>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</si>
  <si>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</si>
  <si>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</si>
  <si>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</si>
  <si>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</si>
  <si>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</si>
  <si>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</si>
  <si>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</si>
  <si>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</si>
  <si>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</si>
  <si>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</si>
  <si>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</si>
  <si>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</si>
  <si>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</si>
  <si>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</si>
  <si>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</si>
  <si>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</si>
  <si>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</si>
  <si>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</si>
  <si>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</si>
  <si>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</si>
  <si>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</si>
  <si>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</si>
  <si>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</si>
  <si>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Escuela Tecnológica
Instituto Técnico Central</t>
  </si>
  <si>
    <t>MAPA Y PLAN DE TRATAMIENTO DE RIESGOS</t>
  </si>
  <si>
    <t>CÓDIGO:   GDC-FO-09</t>
  </si>
  <si>
    <t>VERSIÓN:  7</t>
  </si>
  <si>
    <t>VIGENCIA: ENERO 25 DE 2022</t>
  </si>
  <si>
    <t>PÁGINA:    1 de 1</t>
  </si>
  <si>
    <t>Proceso:</t>
  </si>
  <si>
    <t>EXTENSIÓN Y PROYECCIÓN SOCIAL</t>
  </si>
  <si>
    <t>Objetivo:</t>
  </si>
  <si>
    <t>Contribuir con la Extensión y Proyección Social de la ETITC a través de programas de capacitación y asesorías y la interrelación con el sector productivo y egresados</t>
  </si>
  <si>
    <t>Alcance:</t>
  </si>
  <si>
    <t>Desde la estructuración de los programas hasta la ejecución y evaluación</t>
  </si>
  <si>
    <t>Identificación del riesgo</t>
  </si>
  <si>
    <t>Análisis del riesgo inherente</t>
  </si>
  <si>
    <t>Evaluación del riesgo - Valoración de los controles</t>
  </si>
  <si>
    <t>Evaluación del riesgo - Nivel del riesgo residual</t>
  </si>
  <si>
    <t>Plan de Acción</t>
  </si>
  <si>
    <t xml:space="preserve">Referencia </t>
  </si>
  <si>
    <t>Tipo</t>
  </si>
  <si>
    <t>Factor</t>
  </si>
  <si>
    <t>Activo de información afectado</t>
  </si>
  <si>
    <t>Criterio afectado</t>
  </si>
  <si>
    <t>Frecuencia con la cual se realiza la actividad</t>
  </si>
  <si>
    <t>Probabilidad Inherente</t>
  </si>
  <si>
    <t>%</t>
  </si>
  <si>
    <t>Criterios de impacto</t>
  </si>
  <si>
    <t>Observación de criterio</t>
  </si>
  <si>
    <t>Impacto 
Inherente</t>
  </si>
  <si>
    <t>No. Control</t>
  </si>
  <si>
    <t>Soportes del Control</t>
  </si>
  <si>
    <t>Atributos</t>
  </si>
  <si>
    <t>Probabilidad Residual</t>
  </si>
  <si>
    <t>Probabilidad Residual Final</t>
  </si>
  <si>
    <t>Impacto Residual Final</t>
  </si>
  <si>
    <t>Zona de Riesgo Final</t>
  </si>
  <si>
    <t>Responsable</t>
  </si>
  <si>
    <t>Fecha Implementación</t>
  </si>
  <si>
    <t>Fecha Seguimiento</t>
  </si>
  <si>
    <t>Seguimiento
1º línea de defensa
(Abril)</t>
  </si>
  <si>
    <t>Seguimiento
2º línea de defensa
(Agosto)</t>
  </si>
  <si>
    <t>Seguimiento
3º línea de defensa
(Noviembre)</t>
  </si>
  <si>
    <t>Implementación</t>
  </si>
  <si>
    <t>Calificación</t>
  </si>
  <si>
    <t>Documentación</t>
  </si>
  <si>
    <t>Frecuencia</t>
  </si>
  <si>
    <t>Evidencia</t>
  </si>
  <si>
    <t>Gestión</t>
  </si>
  <si>
    <t>Evento externo</t>
  </si>
  <si>
    <t>Económico y Reputacional</t>
  </si>
  <si>
    <t xml:space="preserve">Procesos inadecuados de divulgación de los servicios ofertados, así como tardanza en los procesos de contratación de los docentes.                        </t>
  </si>
  <si>
    <t>Incumplimiento de los servicios ofertados por el GITEPS</t>
  </si>
  <si>
    <t>Posibilidad de afectación económica y reputacional debido al incumplimiento de los servicios ofertados por el GITEPS por procesos inadecuados de divulgación de los servicios ofertados, así como tardanza en los procesos de contratación de los docentes.</t>
  </si>
  <si>
    <t>Usuarios, productos y practicas , organizacionales</t>
  </si>
  <si>
    <t>Servicios</t>
  </si>
  <si>
    <t>NA</t>
  </si>
  <si>
    <t xml:space="preserve">     Entre 50 y 100 SMLMV </t>
  </si>
  <si>
    <t>Realizar seguimiento oportuno a la presentación de estudios previos y procesos de contratación para la oferta de servicios del GITEPS.</t>
  </si>
  <si>
    <t>Envío de correos electrónicos a las áreas respectivas para contratación de docentes con los documentos requeridos y firmas correspondientes.</t>
  </si>
  <si>
    <t>Preventivo</t>
  </si>
  <si>
    <t>Manual</t>
  </si>
  <si>
    <t>Sin Documentar</t>
  </si>
  <si>
    <t>Continua</t>
  </si>
  <si>
    <t>Con Registro</t>
  </si>
  <si>
    <t>Reducir (mitigar)</t>
  </si>
  <si>
    <t xml:space="preserve">Mantener la aplicación de los controles establecidos. </t>
  </si>
  <si>
    <t xml:space="preserve">GITEPS </t>
  </si>
  <si>
    <t xml:space="preserve">Se realizo el envio para la contratacion del curso Preingeniero, cursos Ingles, certificaciones en modalidad opcion de grado, curso de CNC y Curso Proyección Social - Habilidades Blandas </t>
  </si>
  <si>
    <t xml:space="preserve">En ejecución </t>
  </si>
  <si>
    <t>En curso</t>
  </si>
  <si>
    <t xml:space="preserve">Verificar y realizar la actualizacion de la pagina web de acuerdo a la nueva oferta, </t>
  </si>
  <si>
    <t>Solicitud a la oficina de comunicaciones para la actualizacion de la pagina web</t>
  </si>
  <si>
    <t>Documentado</t>
  </si>
  <si>
    <t xml:space="preserve">Se solicito la publicidad para los cursos ofertados de preingeniero, cursos de ingles, certificaciones, curso cnc y curso de proyección social </t>
  </si>
  <si>
    <t>El control se viene ejecutando acorde a lo programado, como soporte de lo anterior, se evidencia correo electrónico enviado al área de Comunicaciones el 05 de mayo solicitando la actualización de la página web en lo siguiente:
- Solicitud de elaboración y publicación de flyer informativo sobre certificaciones automatización industrial y alta tensión para el periodo intersemestral.
De otro modo, el 16 de mayo se solicitó al área de Comunicaciones la elaboración de una pieza publicitaria sobre el curso preingeniero 2022-2.</t>
  </si>
  <si>
    <t xml:space="preserve">Establecer y realizar seguimiento a estrategias de mercadeo y publicidad de los cursos </t>
  </si>
  <si>
    <t>Ejecución del plan de adquisiciones 
Cantidad de publicidad distribuida en cursos, visitas empresariales y ferias</t>
  </si>
  <si>
    <t>Para el periodo de reporte, el GITEPS participó en ls siguientes ferias:
- Feria de servicios ETITC (mayo)
- Feria Lafayette (mayo)
- Feria Universitaria realizada por la Secretaría de Integración Social (julio)
- Feria Universitaria realizada por la Secretaría de Mujer (julio)
- Feria Unversitaria en Colegio Cafam (julio)
Adicionalmente a la asistencia a ferias universitarias, y publicidad de los servicios del GITEPS por la página web y redes sociales, se realiza seguimiento vía telefónica y correo institucional a los inscritos a los cursos y diplomados que oferta el GITEPS.</t>
  </si>
  <si>
    <t>Corrupción</t>
  </si>
  <si>
    <t>Talento humano</t>
  </si>
  <si>
    <t>Reputacional</t>
  </si>
  <si>
    <t>Alteración de información en la plataforma Academusoft</t>
  </si>
  <si>
    <t>Emitir certificado a personas que no cumplan con los requisitos (permanencia, calificaciones)</t>
  </si>
  <si>
    <t>Posibilidad de afectación reputacional por otorgar certificados sin el debido cumplimiento de los requisitos previos con el fin de beneficio propio o de un tercero</t>
  </si>
  <si>
    <t>Integridad</t>
  </si>
  <si>
    <t xml:space="preserve">     El riesgo afecta la imagen de alguna área de la organización</t>
  </si>
  <si>
    <t xml:space="preserve">Verificar cumplimiento de requisitos desde los documentos soporte (formato de notas y notas definitivas academusoft) para la  expedición de diplomas y certificados.
</t>
  </si>
  <si>
    <t>Formato de notas docentes, notas definitivas en academusoft.</t>
  </si>
  <si>
    <t>Detectivo</t>
  </si>
  <si>
    <t>Evitar</t>
  </si>
  <si>
    <t>Verificar el registsro de las notas en planillas Vs Academusoft</t>
  </si>
  <si>
    <t>30 de abril de 2022</t>
  </si>
  <si>
    <t xml:space="preserve">Actividades realizadas frente al Plan de Acción </t>
  </si>
  <si>
    <t>Para el periodo de reporte el riesgo no se materializó, el proceso ha solicitado el cargue de notas en Academusoft, mientras se surte el proceso, se realiza seguimiento a los requisitos de certificación de los servicios ofertados por el GITEPS, mediante un documento compartido entre los responsables del proceso y los docentes.
Como soporte de lo anterior, el responsable del proceso evidencia matriz de seguimiento de asistencia y notas definitivas de la Certificación en Automatización Industrial 2022-01, donde se evidenciaron 24 inscritos y 22 certificados para el semestral, y para el intersemestral 20 inscritos y 19 certificados.
El proceso para las firmas respectivas se surte a partir de la verificación de cumplimiento de requisitos por parte del inscrito (líder del proceso de Extensión y Proyección Social, Secretario General para cursos y diplomados, y el Rector).</t>
  </si>
  <si>
    <t>Falta del personal ideneo en el manejo de analisis de estadisticas</t>
  </si>
  <si>
    <t>Falta de análisis en el tratamiento de los datos en la plataforma OLE</t>
  </si>
  <si>
    <t>Ejecucion y Administracion de procesos</t>
  </si>
  <si>
    <t xml:space="preserve">     El riesgo afecta la imagen de la entidad con algunos usuarios de relevancia frente al logro de los objetivos</t>
  </si>
  <si>
    <t>Capacitar a los funcionarios del area de egresados en el análisis de datos de las encuestas OLE</t>
  </si>
  <si>
    <t>Control de asistencia o pantallazo de la participación en las capacitaciones OLE</t>
  </si>
  <si>
    <t>Realzar el procedimiento para el manejo del análisis de datos de la plataforma OLE</t>
  </si>
  <si>
    <t>Egresados</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</si>
  <si>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</si>
  <si>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r>
      <rPr>
        <b/>
        <sz val="14"/>
        <rFont val="Arial Narrow"/>
        <family val="2"/>
      </rPr>
      <t>LIDER DEL PROCESO:</t>
    </r>
    <r>
      <rPr>
        <sz val="14"/>
        <rFont val="Arial Narrow"/>
        <family val="2"/>
      </rPr>
      <t xml:space="preserve"> Félix Jorge Zea Arias</t>
    </r>
  </si>
  <si>
    <t>CLASIF. DE CONFIDENCIALIDAD</t>
  </si>
  <si>
    <t>IPB</t>
  </si>
  <si>
    <t>CLASIF. DE INTEGRIDAD</t>
  </si>
  <si>
    <t>A</t>
  </si>
  <si>
    <t>CLASIF. DE DISPONIBILIDAD</t>
  </si>
  <si>
    <t xml:space="preserve">Tipo </t>
  </si>
  <si>
    <t>Activo de información</t>
  </si>
  <si>
    <t>Criterio</t>
  </si>
  <si>
    <t>Ambiental</t>
  </si>
  <si>
    <t>Hardware</t>
  </si>
  <si>
    <t>Confidencialidad</t>
  </si>
  <si>
    <t>Financiero</t>
  </si>
  <si>
    <t>Software</t>
  </si>
  <si>
    <t>Disponibilidad</t>
  </si>
  <si>
    <t>Estratégico</t>
  </si>
  <si>
    <t>Infraestructura</t>
  </si>
  <si>
    <t>Procesos</t>
  </si>
  <si>
    <t>Documental</t>
  </si>
  <si>
    <t>Seguridad digital</t>
  </si>
  <si>
    <t>Tecnología</t>
  </si>
  <si>
    <t>SST</t>
  </si>
  <si>
    <t>Tecnológico</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</si>
  <si>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</si>
  <si>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</si>
  <si>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</si>
  <si>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</si>
  <si>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</si>
  <si>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</si>
  <si>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</si>
  <si>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</si>
  <si>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</si>
  <si>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</si>
  <si>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</si>
  <si>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</si>
  <si>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</si>
  <si>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</si>
  <si>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</si>
  <si>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</si>
  <si>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</si>
  <si>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</si>
  <si>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</si>
  <si>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</si>
  <si>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</si>
  <si>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</si>
  <si>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</si>
  <si>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</si>
  <si>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</si>
  <si>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</si>
  <si>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</si>
  <si>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</si>
  <si>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</si>
  <si>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</si>
  <si>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</si>
  <si>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</si>
  <si>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</si>
  <si>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</si>
  <si>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</si>
  <si>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</si>
  <si>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</si>
  <si>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</si>
  <si>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</si>
  <si>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</si>
  <si>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</si>
  <si>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</si>
  <si>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</si>
  <si>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</si>
  <si>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</si>
  <si>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</si>
  <si>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</si>
  <si>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</si>
  <si>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</si>
  <si>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</si>
  <si>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</si>
  <si>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</si>
  <si>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</si>
  <si>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Pérdida_Reputacional</t>
  </si>
  <si>
    <t xml:space="preserve">     Entre 10 y 50 SMLMV </t>
  </si>
  <si>
    <t xml:space="preserve">     El riesgo afecta la imagen de la entidad internamente, de conocimiento general, nivel interno, de junta dircetiva y accionistas y/o de provedores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</si>
  <si>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</si>
  <si>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</si>
  <si>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</si>
  <si>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</si>
  <si>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</si>
  <si>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</si>
  <si>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</si>
  <si>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</si>
  <si>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</si>
  <si>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</si>
  <si>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</si>
  <si>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</si>
  <si>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</si>
  <si>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</si>
  <si>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</si>
  <si>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</si>
  <si>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</si>
  <si>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</si>
  <si>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</si>
  <si>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</si>
  <si>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</si>
  <si>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</si>
  <si>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</si>
  <si>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</si>
  <si>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</si>
  <si>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</si>
  <si>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</si>
  <si>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</si>
  <si>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</si>
  <si>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</si>
  <si>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</si>
  <si>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</si>
  <si>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</si>
  <si>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</si>
  <si>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</si>
  <si>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</si>
  <si>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Reducir (compartir)</t>
  </si>
  <si>
    <t>Plan de accion (solo para la opción reducir)</t>
  </si>
  <si>
    <t>Finalizado</t>
  </si>
  <si>
    <t>Daños Activos Fisicos</t>
  </si>
  <si>
    <t>Fallas Tecnologicas</t>
  </si>
  <si>
    <t>Fraude Externo</t>
  </si>
  <si>
    <t>Fraude Interno</t>
  </si>
  <si>
    <t>Relaciones Laborales</t>
  </si>
  <si>
    <t>Registro Sustancial</t>
  </si>
  <si>
    <t>Registro Material</t>
  </si>
  <si>
    <t>Sin registro</t>
  </si>
  <si>
    <t>Reducir</t>
  </si>
  <si>
    <t>El responsable del riesgo no se encontraba para realizar seguimiento, por tanto, no se pudo identificar la ejecución de los controles ni materialización del riesgo.</t>
  </si>
  <si>
    <t>Para el periodo de reporte, el riesgo no se materializó, se realizaron estudios previos para los siguientes servicios:
- Certificaciones y modalidad opción de grado periodo intersemestral.
- 6 cursos en alianza con FESTO.
Como soporte de lo anterior, el responsable del proceso presenta los estudios previos para contratación de 3 docentes, enviados el 26 de junio, para certificación en automatización industrial y baja tensión intersemestrales 2022.
Frente a la alianza con FESTO, se evidencia la orden de compra 1048770857 de 2022 de alianza entre ETITC y FESTO, donde FESTO pagó a la ETITC por servicios de capacitación.
Adicionalmente, en julio se realizó convocatoria para el curso preingeniero, dispuesto a inciar en agosto.</t>
  </si>
  <si>
    <t>Ejecución del plan de adquisiciones: Se cuenta con necesidades de contratación de instructores para los cursos ofertados, con solicitudes de computadores pottatiles 6 y de mesa 4, suministro de plan institucional el cual fue asignado, mantenimiento de la bolsa de empleo publico el cual a la fecha se encuentra pendiente, los contratistas de apoyo a la gestión, actividades de encuentros a los egresados, plataforma para capacitacion en cursos de ingles Mc Graw Hill (connect), con un costo proyectado de $ 865.250 millones, no obstante, el area no cuenta con recursos asignados desde planeacion, sin embargo, durante la vigencia la ejecuciòn se realizo a partir del recaudo efectuado por medio de los cursos ofertados.
Cantidad de publicidad distribuida en cursos: para esta actividad no se cuenta con recursos que contribuyan con la publicidad que se puede generar y entregar a los ciudadanos interesados.
Ferias: Turmeque- Boyaca, Guaduas-Cundinamarca, colegio Tòmas Carrasquilla, Jorge Eliecer Gaitan, Colegio Faustino Sarmiento, Feria Universitaria ETITC-IBTI,Congreso VI Congreso Internacional de Educacion Tecnica, Tecnologica y de Ingenieria- Compensar.
Visitas empresariales: Erofarma, Schneider, Festo para revision de dar continuidad al convenio.</t>
  </si>
  <si>
    <t>Usuarios, productos y practicas, organizacionales</t>
  </si>
  <si>
    <t xml:space="preserve">Posibilidad de afectación reputacional debido a la debilidad en seguimiento a egresados a partir de la información en la plataforma OLE </t>
  </si>
  <si>
    <t>No tiene seguimiento</t>
  </si>
  <si>
    <t>A partir del seguimiento efectuado se realizo el envio por correo electronico para solicitud del CDP a las àreas correspondientes de fecha 24 de agosto con los estudios previos, para el curso de preingeniero para ejecutar la "certificacion de automatizacion industrial y la certificaciòn de baja tension", solicitud efectuada a la OAP, Dra. Amanda, y Presupuesto y vicerrectoria administrativa, con copia al vicerector de investigaciòn, donde se observan las cadenas de correos de respuesta de vicerrectoria administrativa solicitando el CDP, posteriormente presupuesto adjunta el numero de CDP y es confirmado por la auxiliar viceadministrativa, asi mismo para el curso de electricidad industrial se cuenta con la soolicitud del CDP del 15 de noviembre, con respuesta de la OAP del dia 8 de noviembre, por lo que a la fecha de este seguimiento se encuentra pendiente la asignacion de CDP, con el estudio financiero. Actividad que contribuye con la mitigación del riesgo identificado.</t>
  </si>
  <si>
    <t>Se cuenta con los correos de envio de solicitudes de publicación de los cursos de baja tensión, automatización en el mes de agosto, las cuales se encuentran disponibles en el micrositio del portal web institusional de noticias, asi mismo, son publicitadas en las carteleras digitales, y se encuentra pendiente realizar la solicitud para publicar de la convocatoria de preinscripciones de cursos en el 2023. acción que contribuye con la mitigacion del riesgo identificado.</t>
  </si>
  <si>
    <t>no cuenta con seguimiento</t>
  </si>
  <si>
    <t>A fecha de este seguimiento a las certificaciones la cuales se encuentran en curso lean manangmen, se cuenta con la certificacion de automatización industrial intersemestral finalizado el 23 de julio, de igual modo, se encuentra en curso la certificación de baja tension, automatizaciòn, electricidad industrial, asi mismo, el curso de Ingles A1, A2, B1A,B2A, B2B y C1 finalizados el 25 de julio a quienes se le entrego la respectiva certificación, los cuales quedan registrados en academusoft, y en curso para el segundo semestre se encuentra en ejecución, dado que cuentan con fecha de finalización del 3 de diciembre con ceremonia. actividades que contribuyen con la mitigacion del riesgo.</t>
  </si>
  <si>
    <t>Se evidencio la capacitacion realizada en SNIES, SPADIES y OLE, a la funcionaria que se encuentra en el area de egresados "curso basico sobre conceptos y navegacion  de los indicadores academicos y laborales del OLE, del 18 de mayo de 2022", "Taller sobre  el uso de consultas avanzadas BI-03", actividad que contribuye con la mitigacion del riesgo identificado.</t>
  </si>
  <si>
    <t>Fecha de actualización   17/11/2022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</si>
</sst>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9" fontId="14" fillId="0" borderId="0" applyFont="0" applyFill="0" applyBorder="0" applyAlignment="0" applyProtection="0"/>
    <xf numFmtId="0" fontId="46" fillId="0" borderId="0"/>
    <xf numFmtId="0" fontId="47" fillId="0" borderId="0"/>
    <xf numFmtId="0" fontId="5" fillId="0" borderId="0"/>
  </cellStyleXfs>
  <cellXfs count="409">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4"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4"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4"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23" fillId="13" borderId="12" xfId="0" applyFont="1" applyFill="1" applyBorder="1" applyAlignment="1" applyProtection="1">
      <alignment horizontal="center" wrapText="1" readingOrder="1"/>
      <protection hidden="1"/>
    </xf>
    <xf numFmtId="0" fontId="0" fillId="3" borderId="0" xfId="0" applyFill="1"/>
    <xf numFmtId="0" fontId="48" fillId="3" borderId="39" xfId="2" applyFont="1" applyFill="1" applyBorder="1"/>
    <xf numFmtId="0" fontId="48" fillId="3" borderId="40" xfId="2" applyFont="1" applyFill="1" applyBorder="1"/>
    <xf numFmtId="0" fontId="48" fillId="3" borderId="41" xfId="2" applyFont="1" applyFill="1" applyBorder="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22" xfId="0" applyFont="1" applyFill="1" applyBorder="1" applyAlignment="1">
      <alignment horizontal="center" vertical="center" wrapText="1" readingOrder="1"/>
    </xf>
    <xf numFmtId="0" fontId="37" fillId="3" borderId="22" xfId="0" applyFont="1" applyFill="1" applyBorder="1" applyAlignment="1">
      <alignment horizontal="justify" vertical="center" wrapText="1" readingOrder="1"/>
    </xf>
    <xf numFmtId="9" fontId="36" fillId="3" borderId="31" xfId="0" applyNumberFormat="1"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7" fillId="3" borderId="21" xfId="0" applyFont="1" applyFill="1" applyBorder="1" applyAlignment="1">
      <alignment horizontal="justify" vertical="center" wrapText="1" readingOrder="1"/>
    </xf>
    <xf numFmtId="9" fontId="36" fillId="3" borderId="26" xfId="0" applyNumberFormat="1"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0" fontId="37" fillId="3" borderId="28" xfId="0" applyFont="1" applyFill="1" applyBorder="1" applyAlignment="1">
      <alignment horizontal="justify" vertical="center" wrapText="1" readingOrder="1"/>
    </xf>
    <xf numFmtId="0" fontId="37" fillId="3" borderId="29" xfId="0" applyFont="1" applyFill="1" applyBorder="1" applyAlignment="1">
      <alignment horizontal="center" vertical="center" wrapText="1" readingOrder="1"/>
    </xf>
    <xf numFmtId="0" fontId="45" fillId="3" borderId="0" xfId="0" applyFont="1" applyFill="1"/>
    <xf numFmtId="0" fontId="36" fillId="15" borderId="33" xfId="0" applyFont="1" applyFill="1" applyBorder="1" applyAlignment="1">
      <alignment horizontal="center" vertical="center" wrapText="1" readingOrder="1"/>
    </xf>
    <xf numFmtId="0" fontId="36" fillId="15" borderId="34"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7"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8" xfId="2" applyFont="1" applyFill="1" applyBorder="1"/>
    <xf numFmtId="0" fontId="48" fillId="3" borderId="9" xfId="2" applyFont="1" applyFill="1" applyBorder="1"/>
    <xf numFmtId="0" fontId="48" fillId="3" borderId="11" xfId="2" applyFont="1" applyFill="1" applyBorder="1"/>
    <xf numFmtId="0" fontId="48" fillId="3" borderId="10"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7"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164" fontId="1" fillId="0" borderId="21" xfId="1" applyNumberFormat="1" applyFont="1" applyBorder="1" applyAlignment="1">
      <alignment horizontal="center" vertical="top"/>
    </xf>
    <xf numFmtId="0" fontId="4" fillId="0" borderId="21" xfId="0" applyFont="1" applyBorder="1" applyAlignment="1" applyProtection="1">
      <alignment horizontal="center" vertical="top" textRotation="90"/>
      <protection hidden="1"/>
    </xf>
    <xf numFmtId="14" fontId="1" fillId="0" borderId="21" xfId="0" applyNumberFormat="1" applyFont="1" applyBorder="1" applyAlignment="1" applyProtection="1">
      <alignment horizontal="center" vertical="center"/>
      <protection locked="0"/>
    </xf>
    <xf numFmtId="0" fontId="46" fillId="0" borderId="7" xfId="0" applyFont="1" applyBorder="1" applyAlignment="1">
      <alignment vertical="center" wrapText="1"/>
    </xf>
    <xf numFmtId="0" fontId="46"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2" fillId="0" borderId="0" xfId="0" applyFont="1" applyAlignment="1">
      <alignment horizontal="center" vertical="center" wrapText="1"/>
    </xf>
    <xf numFmtId="0" fontId="46" fillId="0" borderId="0" xfId="0" applyFont="1" applyAlignment="1">
      <alignment horizontal="center" vertical="center" wrapText="1"/>
    </xf>
    <xf numFmtId="0" fontId="46" fillId="0" borderId="0" xfId="0" applyFont="1" applyAlignment="1">
      <alignment horizontal="left" vertical="center" wrapText="1"/>
    </xf>
    <xf numFmtId="0" fontId="63" fillId="0" borderId="0" xfId="0" applyFont="1" applyAlignment="1">
      <alignment horizontal="center"/>
    </xf>
    <xf numFmtId="0" fontId="66"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6" fillId="0" borderId="0" xfId="0" applyFont="1" applyAlignment="1">
      <alignment vertical="center" wrapText="1"/>
    </xf>
    <xf numFmtId="0" fontId="66" fillId="0" borderId="74" xfId="0" applyFont="1" applyBorder="1" applyAlignment="1">
      <alignment horizontal="center" vertical="center" wrapText="1"/>
    </xf>
    <xf numFmtId="0" fontId="65" fillId="0" borderId="74" xfId="0" applyFont="1" applyBorder="1" applyAlignment="1">
      <alignment vertical="center" wrapText="1"/>
    </xf>
    <xf numFmtId="0" fontId="1" fillId="0" borderId="2" xfId="0" applyFont="1" applyBorder="1" applyAlignment="1">
      <alignment horizontal="center" vertical="center"/>
    </xf>
    <xf numFmtId="0" fontId="61" fillId="7" borderId="21" xfId="0" applyFont="1" applyFill="1" applyBorder="1" applyAlignment="1">
      <alignment horizontal="center" vertical="center" textRotation="90"/>
    </xf>
    <xf numFmtId="9" fontId="1" fillId="0" borderId="21" xfId="0" applyNumberFormat="1" applyFont="1" applyBorder="1" applyAlignment="1" applyProtection="1">
      <alignment horizontal="center" vertical="top" wrapText="1"/>
      <protection hidden="1"/>
    </xf>
    <xf numFmtId="0" fontId="1" fillId="0" borderId="21" xfId="0" applyFont="1" applyBorder="1" applyAlignment="1">
      <alignment horizontal="center" vertical="top"/>
    </xf>
    <xf numFmtId="0" fontId="1" fillId="0" borderId="21" xfId="0" applyFont="1" applyBorder="1" applyAlignment="1" applyProtection="1">
      <alignment horizontal="center" vertical="top"/>
      <protection hidden="1"/>
    </xf>
    <xf numFmtId="0" fontId="4" fillId="0" borderId="21" xfId="0" applyFont="1" applyBorder="1" applyAlignment="1" applyProtection="1">
      <alignment horizontal="center" vertical="top" textRotation="90" wrapText="1"/>
      <protection hidden="1"/>
    </xf>
    <xf numFmtId="0" fontId="1" fillId="0" borderId="21" xfId="0" applyFont="1" applyBorder="1" applyAlignment="1" applyProtection="1">
      <alignment horizontal="center" vertical="top"/>
      <protection locked="0"/>
    </xf>
    <xf numFmtId="0" fontId="1" fillId="0" borderId="21" xfId="0" applyFont="1" applyBorder="1" applyAlignment="1" applyProtection="1">
      <alignment vertical="top" wrapText="1"/>
      <protection locked="0"/>
    </xf>
    <xf numFmtId="0" fontId="1" fillId="0" borderId="21" xfId="0" applyFont="1" applyBorder="1" applyAlignment="1">
      <alignment horizontal="center" vertical="center"/>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center" textRotation="90"/>
      <protection locked="0"/>
    </xf>
    <xf numFmtId="9" fontId="1" fillId="0" borderId="21" xfId="0" applyNumberFormat="1" applyFont="1" applyBorder="1" applyAlignment="1" applyProtection="1">
      <alignment horizontal="center" vertical="center"/>
      <protection hidden="1"/>
    </xf>
    <xf numFmtId="164" fontId="1" fillId="0" borderId="21" xfId="1" applyNumberFormat="1" applyFont="1" applyBorder="1" applyAlignment="1">
      <alignment horizontal="center" vertical="center"/>
    </xf>
    <xf numFmtId="0" fontId="4" fillId="0" borderId="21" xfId="0" applyFont="1" applyBorder="1" applyAlignment="1" applyProtection="1">
      <alignment horizontal="center" vertical="center" textRotation="90" wrapText="1"/>
      <protection hidden="1"/>
    </xf>
    <xf numFmtId="0" fontId="4" fillId="0" borderId="21" xfId="0" applyFont="1" applyBorder="1" applyAlignment="1" applyProtection="1">
      <alignment horizontal="center" vertical="center" textRotation="90"/>
      <protection hidden="1"/>
    </xf>
    <xf numFmtId="0" fontId="2" fillId="0" borderId="21" xfId="0" applyFont="1" applyBorder="1" applyAlignment="1" applyProtection="1">
      <alignment horizontal="center" vertical="center" wrapText="1"/>
      <protection locked="0"/>
    </xf>
    <xf numFmtId="0" fontId="1" fillId="3" borderId="0" xfId="0" applyFont="1" applyFill="1" applyAlignment="1">
      <alignment horizontal="center" vertical="center"/>
    </xf>
    <xf numFmtId="0" fontId="6" fillId="0" borderId="21" xfId="0" applyFont="1" applyBorder="1" applyAlignment="1" applyProtection="1">
      <alignment horizontal="center" vertical="center" wrapText="1"/>
      <protection locked="0"/>
    </xf>
    <xf numFmtId="0" fontId="1" fillId="0" borderId="21" xfId="0" applyFont="1" applyBorder="1" applyAlignment="1">
      <alignment horizontal="center" vertical="center" wrapText="1"/>
    </xf>
    <xf numFmtId="0" fontId="1" fillId="0" borderId="21" xfId="0" applyFont="1" applyBorder="1" applyAlignment="1" applyProtection="1">
      <alignment horizontal="left" vertical="center" wrapText="1"/>
      <protection locked="0"/>
    </xf>
    <xf numFmtId="0" fontId="54" fillId="3" borderId="52" xfId="2" applyFont="1" applyFill="1" applyBorder="1" applyAlignment="1">
      <alignment horizontal="justify" vertical="center" wrapText="1"/>
    </xf>
    <xf numFmtId="0" fontId="54" fillId="3" borderId="53" xfId="2" applyFont="1" applyFill="1" applyBorder="1" applyAlignment="1">
      <alignment horizontal="justify" vertical="center" wrapText="1"/>
    </xf>
    <xf numFmtId="0" fontId="53" fillId="3" borderId="59" xfId="0" applyFont="1" applyFill="1" applyBorder="1" applyAlignment="1">
      <alignment horizontal="left" vertical="center" wrapText="1"/>
    </xf>
    <xf numFmtId="0" fontId="53" fillId="3" borderId="60" xfId="0" applyFont="1" applyFill="1" applyBorder="1" applyAlignment="1">
      <alignment horizontal="left" vertical="center" wrapText="1"/>
    </xf>
    <xf numFmtId="0" fontId="53" fillId="3" borderId="46" xfId="3" applyFont="1" applyFill="1" applyBorder="1" applyAlignment="1">
      <alignment horizontal="left" vertical="top" wrapText="1" readingOrder="1"/>
    </xf>
    <xf numFmtId="0" fontId="53" fillId="3" borderId="47" xfId="3" applyFont="1" applyFill="1" applyBorder="1" applyAlignment="1">
      <alignment horizontal="left" vertical="top" wrapText="1" readingOrder="1"/>
    </xf>
    <xf numFmtId="0" fontId="54" fillId="3" borderId="48" xfId="2" applyFont="1" applyFill="1" applyBorder="1" applyAlignment="1">
      <alignment horizontal="justify" vertical="center" wrapText="1"/>
    </xf>
    <xf numFmtId="0" fontId="54" fillId="3" borderId="49" xfId="2" applyFont="1" applyFill="1" applyBorder="1" applyAlignment="1">
      <alignment horizontal="justify" vertical="center" wrapText="1"/>
    </xf>
    <xf numFmtId="0" fontId="53" fillId="3" borderId="50" xfId="0" applyFont="1" applyFill="1" applyBorder="1" applyAlignment="1">
      <alignment horizontal="left" vertical="center" wrapText="1"/>
    </xf>
    <xf numFmtId="0" fontId="53" fillId="3" borderId="51" xfId="0" applyFont="1" applyFill="1" applyBorder="1" applyAlignment="1">
      <alignment horizontal="left" vertical="center" wrapText="1"/>
    </xf>
    <xf numFmtId="0" fontId="48" fillId="3" borderId="7"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8" xfId="2" applyFont="1" applyFill="1" applyBorder="1" applyAlignment="1">
      <alignment horizontal="left" vertical="top" wrapText="1"/>
    </xf>
    <xf numFmtId="0" fontId="53" fillId="3" borderId="61" xfId="0" applyFont="1" applyFill="1" applyBorder="1" applyAlignment="1">
      <alignment horizontal="left" vertical="center" wrapText="1"/>
    </xf>
    <xf numFmtId="0" fontId="53" fillId="3" borderId="62" xfId="0" applyFont="1" applyFill="1" applyBorder="1" applyAlignment="1">
      <alignment horizontal="left" vertical="center" wrapText="1"/>
    </xf>
    <xf numFmtId="0" fontId="54" fillId="3" borderId="54" xfId="0" applyFont="1" applyFill="1" applyBorder="1" applyAlignment="1">
      <alignment horizontal="justify" vertical="center" wrapText="1"/>
    </xf>
    <xf numFmtId="0" fontId="54" fillId="3" borderId="55" xfId="0" applyFont="1" applyFill="1" applyBorder="1" applyAlignment="1">
      <alignment horizontal="justify" vertical="center" wrapText="1"/>
    </xf>
    <xf numFmtId="0" fontId="49" fillId="14" borderId="36" xfId="2" applyFont="1" applyFill="1" applyBorder="1" applyAlignment="1">
      <alignment horizontal="center" vertical="center" wrapText="1"/>
    </xf>
    <xf numFmtId="0" fontId="49" fillId="14" borderId="37" xfId="2" applyFont="1" applyFill="1" applyBorder="1" applyAlignment="1">
      <alignment horizontal="center" vertical="center" wrapText="1"/>
    </xf>
    <xf numFmtId="0" fontId="49" fillId="14" borderId="38" xfId="2" applyFont="1" applyFill="1" applyBorder="1" applyAlignment="1">
      <alignment horizontal="center" vertical="center" wrapText="1"/>
    </xf>
    <xf numFmtId="0" fontId="48" fillId="0" borderId="7"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8" xfId="2" quotePrefix="1" applyFont="1" applyBorder="1" applyAlignment="1">
      <alignment horizontal="left" vertical="center" wrapText="1"/>
    </xf>
    <xf numFmtId="0" fontId="48" fillId="0" borderId="56" xfId="2" quotePrefix="1" applyFont="1" applyBorder="1" applyAlignment="1">
      <alignment horizontal="left" vertical="center" wrapText="1"/>
    </xf>
    <xf numFmtId="0" fontId="48" fillId="0" borderId="57" xfId="2" quotePrefix="1" applyFont="1" applyBorder="1" applyAlignment="1">
      <alignment horizontal="left" vertical="center" wrapText="1"/>
    </xf>
    <xf numFmtId="0" fontId="48" fillId="0" borderId="58" xfId="2" quotePrefix="1" applyFont="1" applyBorder="1" applyAlignment="1">
      <alignment horizontal="left" vertical="center" wrapText="1"/>
    </xf>
    <xf numFmtId="0" fontId="50" fillId="3" borderId="39" xfId="2" quotePrefix="1" applyFont="1" applyFill="1" applyBorder="1" applyAlignment="1">
      <alignment horizontal="left" vertical="top" wrapText="1"/>
    </xf>
    <xf numFmtId="0" fontId="51" fillId="3" borderId="40" xfId="2" quotePrefix="1" applyFont="1" applyFill="1" applyBorder="1" applyAlignment="1">
      <alignment horizontal="left" vertical="top" wrapText="1"/>
    </xf>
    <xf numFmtId="0" fontId="51" fillId="3" borderId="41" xfId="2" quotePrefix="1" applyFont="1" applyFill="1" applyBorder="1" applyAlignment="1">
      <alignment horizontal="left" vertical="top" wrapText="1"/>
    </xf>
    <xf numFmtId="0" fontId="48" fillId="0" borderId="7"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8" xfId="2" quotePrefix="1" applyFont="1" applyBorder="1" applyAlignment="1">
      <alignment horizontal="left" vertical="top" wrapText="1"/>
    </xf>
    <xf numFmtId="0" fontId="53" fillId="14" borderId="42" xfId="3" applyFont="1" applyFill="1" applyBorder="1" applyAlignment="1">
      <alignment horizontal="center" vertical="center" wrapText="1"/>
    </xf>
    <xf numFmtId="0" fontId="53" fillId="14" borderId="43" xfId="3" applyFont="1" applyFill="1" applyBorder="1" applyAlignment="1">
      <alignment horizontal="center" vertical="center" wrapText="1"/>
    </xf>
    <xf numFmtId="0" fontId="53" fillId="14" borderId="44" xfId="2" applyFont="1" applyFill="1" applyBorder="1" applyAlignment="1">
      <alignment horizontal="center" vertical="center"/>
    </xf>
    <xf numFmtId="0" fontId="53"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1" fillId="0" borderId="75" xfId="0" applyFont="1" applyBorder="1" applyAlignment="1" applyProtection="1">
      <alignment horizontal="center" vertical="center" wrapText="1"/>
      <protection locked="0"/>
    </xf>
    <xf numFmtId="0" fontId="1" fillId="0" borderId="76"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75" xfId="0" applyFont="1" applyBorder="1" applyAlignment="1" applyProtection="1">
      <alignment horizontal="center" vertical="center"/>
      <protection locked="0"/>
    </xf>
    <xf numFmtId="0" fontId="1" fillId="0" borderId="76"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14" fontId="1" fillId="0" borderId="21" xfId="0" applyNumberFormat="1" applyFont="1" applyBorder="1" applyAlignment="1" applyProtection="1">
      <alignment horizontal="center" vertical="center"/>
      <protection locked="0"/>
    </xf>
    <xf numFmtId="0" fontId="61" fillId="7" borderId="68" xfId="0" applyFont="1" applyFill="1" applyBorder="1" applyAlignment="1">
      <alignment horizontal="center" vertical="center"/>
    </xf>
    <xf numFmtId="0" fontId="61" fillId="7" borderId="57" xfId="0" applyFont="1" applyFill="1" applyBorder="1" applyAlignment="1">
      <alignment horizontal="center" vertical="center"/>
    </xf>
    <xf numFmtId="0" fontId="61" fillId="7" borderId="21" xfId="0" applyFont="1" applyFill="1" applyBorder="1" applyAlignment="1">
      <alignment horizontal="center" vertical="center" wrapText="1"/>
    </xf>
    <xf numFmtId="0" fontId="60" fillId="7" borderId="72" xfId="0" applyFont="1" applyFill="1" applyBorder="1" applyAlignment="1">
      <alignment horizontal="center" vertical="center"/>
    </xf>
    <xf numFmtId="0" fontId="60" fillId="7" borderId="73" xfId="0" applyFont="1" applyFill="1" applyBorder="1" applyAlignment="1">
      <alignment horizontal="center" vertical="center"/>
    </xf>
    <xf numFmtId="0" fontId="61" fillId="7" borderId="21" xfId="0" applyFont="1" applyFill="1" applyBorder="1" applyAlignment="1">
      <alignment horizontal="center" vertical="center"/>
    </xf>
    <xf numFmtId="0" fontId="61" fillId="7" borderId="22" xfId="0" applyFont="1" applyFill="1" applyBorder="1" applyAlignment="1">
      <alignment horizontal="center" vertical="center"/>
    </xf>
    <xf numFmtId="0" fontId="61" fillId="7" borderId="21" xfId="0" applyFont="1" applyFill="1" applyBorder="1" applyAlignment="1">
      <alignment horizontal="center" vertical="center" textRotation="90" wrapText="1"/>
    </xf>
    <xf numFmtId="0" fontId="65" fillId="0" borderId="74" xfId="0" applyFont="1" applyBorder="1" applyAlignment="1">
      <alignment horizontal="center" vertical="center" wrapText="1"/>
    </xf>
    <xf numFmtId="0" fontId="66" fillId="0" borderId="74" xfId="0" applyFont="1" applyBorder="1" applyAlignment="1">
      <alignment horizontal="center" vertical="center" wrapText="1"/>
    </xf>
    <xf numFmtId="0" fontId="49" fillId="0" borderId="72" xfId="0" applyFont="1" applyBorder="1" applyAlignment="1">
      <alignment horizontal="center" vertical="center" wrapText="1"/>
    </xf>
    <xf numFmtId="0" fontId="49" fillId="0" borderId="71" xfId="0" applyFont="1" applyBorder="1" applyAlignment="1">
      <alignment horizontal="center" vertical="center" wrapText="1"/>
    </xf>
    <xf numFmtId="0" fontId="49" fillId="0" borderId="73" xfId="0" applyFont="1" applyBorder="1" applyAlignment="1">
      <alignment horizontal="center" vertical="center" wrapText="1"/>
    </xf>
    <xf numFmtId="0" fontId="1" fillId="0" borderId="2" xfId="0" applyFont="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0" fontId="64" fillId="0" borderId="21" xfId="0" applyFont="1" applyBorder="1" applyAlignment="1">
      <alignment horizontal="left" vertical="center" wrapText="1"/>
    </xf>
    <xf numFmtId="0" fontId="59" fillId="0" borderId="21" xfId="0" applyFont="1" applyBorder="1" applyAlignment="1" applyProtection="1">
      <alignment horizontal="center" wrapText="1"/>
      <protection locked="0"/>
    </xf>
    <xf numFmtId="0" fontId="61" fillId="7" borderId="21" xfId="0" applyFont="1" applyFill="1" applyBorder="1" applyAlignment="1">
      <alignment horizontal="center" vertical="center" textRotation="90"/>
    </xf>
    <xf numFmtId="0" fontId="58" fillId="0" borderId="21" xfId="0" applyFont="1" applyBorder="1" applyAlignment="1" applyProtection="1">
      <alignment horizontal="center" vertical="center"/>
      <protection locked="0"/>
    </xf>
    <xf numFmtId="0" fontId="57" fillId="0" borderId="67" xfId="0" applyFont="1" applyBorder="1" applyAlignment="1">
      <alignment horizontal="left" vertical="center"/>
    </xf>
    <xf numFmtId="0" fontId="57" fillId="0" borderId="66" xfId="0" applyFont="1" applyBorder="1" applyAlignment="1">
      <alignment horizontal="left" vertical="center"/>
    </xf>
    <xf numFmtId="0" fontId="57" fillId="0" borderId="63" xfId="0" applyFont="1" applyBorder="1" applyAlignment="1">
      <alignment horizontal="left" vertical="center"/>
    </xf>
    <xf numFmtId="0" fontId="57" fillId="0" borderId="64" xfId="0" applyFont="1" applyBorder="1" applyAlignment="1">
      <alignment horizontal="left" vertical="center"/>
    </xf>
    <xf numFmtId="0" fontId="57" fillId="0" borderId="68" xfId="0" applyFont="1" applyBorder="1" applyAlignment="1">
      <alignment horizontal="left" vertical="center"/>
    </xf>
    <xf numFmtId="0" fontId="57" fillId="0" borderId="65" xfId="0" applyFont="1" applyBorder="1" applyAlignment="1">
      <alignment horizontal="left" vertical="center"/>
    </xf>
    <xf numFmtId="0" fontId="49" fillId="0" borderId="72" xfId="0" applyFont="1" applyBorder="1" applyAlignment="1">
      <alignment horizontal="left" vertical="center"/>
    </xf>
    <xf numFmtId="0" fontId="49" fillId="0" borderId="71" xfId="0" applyFont="1" applyBorder="1" applyAlignment="1">
      <alignment horizontal="left" vertical="center"/>
    </xf>
    <xf numFmtId="0" fontId="49" fillId="0" borderId="73" xfId="0" applyFont="1" applyBorder="1" applyAlignment="1">
      <alignment horizontal="left" vertical="center"/>
    </xf>
    <xf numFmtId="0" fontId="1" fillId="0" borderId="75" xfId="0" applyFont="1" applyBorder="1" applyAlignment="1">
      <alignment horizontal="center" vertical="center"/>
    </xf>
    <xf numFmtId="0" fontId="1" fillId="0" borderId="76" xfId="0" applyFont="1" applyBorder="1" applyAlignment="1">
      <alignment horizontal="center" vertical="center"/>
    </xf>
    <xf numFmtId="0" fontId="1" fillId="0" borderId="22" xfId="0" applyFont="1" applyBorder="1" applyAlignment="1">
      <alignment horizontal="center" vertical="center"/>
    </xf>
    <xf numFmtId="0" fontId="1" fillId="0" borderId="75"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22" xfId="0" applyFont="1" applyBorder="1" applyAlignment="1" applyProtection="1">
      <alignment horizontal="center" vertical="top" wrapText="1"/>
      <protection locked="0"/>
    </xf>
    <xf numFmtId="0" fontId="2" fillId="0" borderId="75" xfId="0" applyFont="1" applyBorder="1" applyAlignment="1" applyProtection="1">
      <alignment horizontal="center" vertical="center" wrapText="1"/>
      <protection locked="0"/>
    </xf>
    <xf numFmtId="0" fontId="2" fillId="0" borderId="76"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9" fontId="1" fillId="0" borderId="75" xfId="0" applyNumberFormat="1" applyFont="1" applyBorder="1" applyAlignment="1" applyProtection="1">
      <alignment horizontal="center" vertical="center" wrapText="1"/>
      <protection hidden="1"/>
    </xf>
    <xf numFmtId="9" fontId="1" fillId="0" borderId="76" xfId="0" applyNumberFormat="1" applyFont="1" applyBorder="1" applyAlignment="1" applyProtection="1">
      <alignment horizontal="center" vertical="center" wrapText="1"/>
      <protection hidden="1"/>
    </xf>
    <xf numFmtId="9" fontId="1" fillId="0" borderId="22" xfId="0" applyNumberFormat="1" applyFont="1" applyBorder="1" applyAlignment="1" applyProtection="1">
      <alignment horizontal="center" vertical="center" wrapText="1"/>
      <protection hidden="1"/>
    </xf>
    <xf numFmtId="9" fontId="1" fillId="0" borderId="75" xfId="0" applyNumberFormat="1" applyFont="1" applyBorder="1" applyAlignment="1" applyProtection="1">
      <alignment horizontal="center" vertical="center" wrapText="1"/>
      <protection locked="0"/>
    </xf>
    <xf numFmtId="9" fontId="1" fillId="0" borderId="76" xfId="0" applyNumberFormat="1" applyFont="1" applyBorder="1" applyAlignment="1" applyProtection="1">
      <alignment horizontal="center" vertical="center" wrapText="1"/>
      <protection locked="0"/>
    </xf>
    <xf numFmtId="9" fontId="1" fillId="0" borderId="22" xfId="0" applyNumberFormat="1" applyFont="1" applyBorder="1" applyAlignment="1" applyProtection="1">
      <alignment horizontal="center" vertical="center" wrapText="1"/>
      <protection locked="0"/>
    </xf>
    <xf numFmtId="0" fontId="4" fillId="0" borderId="75" xfId="0" applyFont="1" applyBorder="1" applyAlignment="1" applyProtection="1">
      <alignment horizontal="center" vertical="center" wrapText="1"/>
      <protection hidden="1"/>
    </xf>
    <xf numFmtId="0" fontId="4" fillId="0" borderId="76" xfId="0" applyFont="1" applyBorder="1" applyAlignment="1" applyProtection="1">
      <alignment horizontal="center" vertical="center" wrapText="1"/>
      <protection hidden="1"/>
    </xf>
    <xf numFmtId="0" fontId="4" fillId="0" borderId="22" xfId="0" applyFont="1" applyBorder="1" applyAlignment="1" applyProtection="1">
      <alignment horizontal="center" vertical="center" wrapText="1"/>
      <protection hidden="1"/>
    </xf>
    <xf numFmtId="0" fontId="4" fillId="0" borderId="75" xfId="0" applyFont="1" applyBorder="1" applyAlignment="1" applyProtection="1">
      <alignment horizontal="center" vertical="top"/>
      <protection hidden="1"/>
    </xf>
    <xf numFmtId="0" fontId="4" fillId="0" borderId="76" xfId="0" applyFont="1" applyBorder="1" applyAlignment="1" applyProtection="1">
      <alignment horizontal="center" vertical="top"/>
      <protection hidden="1"/>
    </xf>
    <xf numFmtId="0" fontId="4" fillId="0" borderId="22" xfId="0" applyFont="1" applyBorder="1" applyAlignment="1" applyProtection="1">
      <alignment horizontal="center" vertical="top"/>
      <protection hidden="1"/>
    </xf>
    <xf numFmtId="0" fontId="4" fillId="0" borderId="75" xfId="0" applyFont="1" applyBorder="1" applyAlignment="1" applyProtection="1">
      <alignment horizontal="center" vertical="top" wrapText="1"/>
      <protection hidden="1"/>
    </xf>
    <xf numFmtId="0" fontId="4" fillId="0" borderId="76" xfId="0" applyFont="1" applyBorder="1" applyAlignment="1" applyProtection="1">
      <alignment horizontal="center" vertical="top" wrapText="1"/>
      <protection hidden="1"/>
    </xf>
    <xf numFmtId="0" fontId="4" fillId="0" borderId="22" xfId="0" applyFont="1" applyBorder="1" applyAlignment="1" applyProtection="1">
      <alignment horizontal="center" vertical="top" wrapText="1"/>
      <protection hidden="1"/>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2" xfId="0" applyFont="1" applyBorder="1" applyAlignment="1">
      <alignment horizontal="center" vertical="center" wrapText="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5" fillId="0" borderId="0" xfId="0" applyFont="1" applyAlignment="1">
      <alignment horizontal="center" vertical="center" wrapText="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17"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1" fillId="11" borderId="19" xfId="0" applyFont="1" applyFill="1" applyBorder="1" applyAlignment="1">
      <alignment horizontal="center" vertical="center" wrapText="1" readingOrder="1"/>
    </xf>
    <xf numFmtId="0" fontId="41" fillId="11" borderId="20" xfId="0" applyFont="1" applyFill="1" applyBorder="1" applyAlignment="1">
      <alignment horizontal="center" vertical="center" wrapText="1" readingOrder="1"/>
    </xf>
    <xf numFmtId="0" fontId="42" fillId="0" borderId="5" xfId="0" applyFont="1" applyBorder="1" applyAlignment="1">
      <alignment horizontal="center" vertical="center" wrapText="1"/>
    </xf>
    <xf numFmtId="0" fontId="42" fillId="0" borderId="12" xfId="0" applyFont="1" applyBorder="1" applyAlignment="1">
      <alignment horizontal="center" vertical="center"/>
    </xf>
    <xf numFmtId="0" fontId="42" fillId="0" borderId="7" xfId="0" applyFont="1" applyBorder="1" applyAlignment="1">
      <alignment horizontal="center" vertical="center" wrapText="1"/>
    </xf>
    <xf numFmtId="0" fontId="42" fillId="0" borderId="0" xfId="0" applyFont="1" applyAlignment="1">
      <alignment horizontal="center" vertical="center"/>
    </xf>
    <xf numFmtId="0" fontId="42" fillId="0" borderId="7" xfId="0" applyFont="1" applyBorder="1" applyAlignment="1">
      <alignment horizontal="center" vertical="center"/>
    </xf>
    <xf numFmtId="0" fontId="42" fillId="0" borderId="9" xfId="0" applyFont="1" applyBorder="1" applyAlignment="1">
      <alignment horizontal="center" vertical="center"/>
    </xf>
    <xf numFmtId="0" fontId="42" fillId="0" borderId="11" xfId="0" applyFont="1" applyBorder="1" applyAlignment="1">
      <alignment horizontal="center" vertical="center"/>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17"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41" fillId="12" borderId="19" xfId="0" applyFont="1" applyFill="1" applyBorder="1" applyAlignment="1">
      <alignment horizontal="center" vertical="center" wrapText="1" readingOrder="1"/>
    </xf>
    <xf numFmtId="0" fontId="41" fillId="12" borderId="20"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42" fillId="0" borderId="6" xfId="0" applyFont="1" applyBorder="1" applyAlignment="1">
      <alignment horizontal="center" vertical="center"/>
    </xf>
    <xf numFmtId="0" fontId="42" fillId="0" borderId="8" xfId="0" applyFont="1" applyBorder="1" applyAlignment="1">
      <alignment horizontal="center" vertical="center"/>
    </xf>
    <xf numFmtId="0" fontId="42" fillId="0" borderId="10" xfId="0" applyFont="1" applyBorder="1" applyAlignment="1">
      <alignment horizontal="center" vertical="center"/>
    </xf>
    <xf numFmtId="0" fontId="41" fillId="5" borderId="13" xfId="0" applyFont="1" applyFill="1" applyBorder="1" applyAlignment="1">
      <alignment horizontal="center" vertical="center" wrapText="1" readingOrder="1"/>
    </xf>
    <xf numFmtId="0" fontId="41" fillId="5" borderId="14" xfId="0" applyFont="1" applyFill="1" applyBorder="1" applyAlignment="1">
      <alignment horizontal="center" vertical="center" wrapText="1" readingOrder="1"/>
    </xf>
    <xf numFmtId="0" fontId="41" fillId="5" borderId="15" xfId="0" applyFont="1" applyFill="1" applyBorder="1" applyAlignment="1">
      <alignment horizontal="center" vertical="center" wrapText="1" readingOrder="1"/>
    </xf>
    <xf numFmtId="0" fontId="41" fillId="5" borderId="16"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17" xfId="0" applyFont="1" applyFill="1" applyBorder="1" applyAlignment="1">
      <alignment horizontal="center" vertical="center" wrapText="1" readingOrder="1"/>
    </xf>
    <xf numFmtId="0" fontId="41" fillId="5" borderId="18" xfId="0" applyFont="1" applyFill="1" applyBorder="1" applyAlignment="1">
      <alignment horizontal="center" vertical="center" wrapText="1" readingOrder="1"/>
    </xf>
    <xf numFmtId="0" fontId="41" fillId="5" borderId="19" xfId="0" applyFont="1" applyFill="1" applyBorder="1" applyAlignment="1">
      <alignment horizontal="center" vertical="center" wrapText="1" readingOrder="1"/>
    </xf>
    <xf numFmtId="0" fontId="41" fillId="5" borderId="20" xfId="0" applyFont="1" applyFill="1" applyBorder="1" applyAlignment="1">
      <alignment horizontal="center" vertical="center" wrapText="1" readingOrder="1"/>
    </xf>
    <xf numFmtId="0" fontId="41" fillId="13" borderId="13" xfId="0" applyFont="1" applyFill="1" applyBorder="1" applyAlignment="1">
      <alignment horizontal="center" vertical="center" wrapText="1" readingOrder="1"/>
    </xf>
    <xf numFmtId="0" fontId="41" fillId="13" borderId="14" xfId="0" applyFont="1" applyFill="1" applyBorder="1" applyAlignment="1">
      <alignment horizontal="center" vertical="center" wrapText="1" readingOrder="1"/>
    </xf>
    <xf numFmtId="0" fontId="41" fillId="13" borderId="15" xfId="0" applyFont="1" applyFill="1" applyBorder="1" applyAlignment="1">
      <alignment horizontal="center" vertical="center" wrapText="1" readingOrder="1"/>
    </xf>
    <xf numFmtId="0" fontId="41" fillId="13" borderId="16"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17" xfId="0" applyFont="1" applyFill="1" applyBorder="1" applyAlignment="1">
      <alignment horizontal="center" vertical="center" wrapText="1" readingOrder="1"/>
    </xf>
    <xf numFmtId="0" fontId="41" fillId="13" borderId="18" xfId="0" applyFont="1" applyFill="1" applyBorder="1" applyAlignment="1">
      <alignment horizontal="center" vertical="center" wrapText="1" readingOrder="1"/>
    </xf>
    <xf numFmtId="0" fontId="41" fillId="13" borderId="19"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42" fillId="0" borderId="12" xfId="0" applyFont="1" applyBorder="1" applyAlignment="1">
      <alignment horizontal="center" vertical="center" wrapText="1"/>
    </xf>
    <xf numFmtId="0" fontId="24" fillId="0" borderId="0" xfId="0" applyFont="1" applyAlignment="1">
      <alignment horizontal="center" vertical="center"/>
    </xf>
    <xf numFmtId="0" fontId="44" fillId="0" borderId="0" xfId="0" applyFont="1" applyAlignment="1">
      <alignment horizontal="center" vertical="center"/>
    </xf>
    <xf numFmtId="0" fontId="39" fillId="15" borderId="23" xfId="0" applyFont="1" applyFill="1" applyBorder="1" applyAlignment="1">
      <alignment horizontal="center" vertical="center" wrapText="1" readingOrder="1"/>
    </xf>
    <xf numFmtId="0" fontId="39" fillId="15" borderId="24" xfId="0" applyFont="1" applyFill="1" applyBorder="1" applyAlignment="1">
      <alignment horizontal="center" vertical="center" wrapText="1" readingOrder="1"/>
    </xf>
    <xf numFmtId="0" fontId="39" fillId="15" borderId="35"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32" xfId="0" applyFont="1" applyFill="1" applyBorder="1" applyAlignment="1">
      <alignment horizontal="center" vertical="center" wrapText="1" readingOrder="1"/>
    </xf>
    <xf numFmtId="0" fontId="36" fillId="15" borderId="33" xfId="0" applyFont="1" applyFill="1" applyBorder="1" applyAlignment="1">
      <alignment horizontal="center" vertical="center" wrapText="1" readingOrder="1"/>
    </xf>
    <xf numFmtId="0" fontId="36" fillId="3" borderId="30" xfId="0"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6" fillId="3" borderId="22" xfId="0"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6" fillId="3" borderId="27"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8">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741328</xdr:colOff>
      <xdr:row>0</xdr:row>
      <xdr:rowOff>44532</xdr:rowOff>
    </xdr:from>
    <xdr:to>
      <xdr:col>2</xdr:col>
      <xdr:colOff>727946</xdr:colOff>
      <xdr:row>1</xdr:row>
      <xdr:rowOff>311892</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4057" y="44532"/>
          <a:ext cx="811371" cy="75145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estadistica_itc_edu_co/Documents/D.F.P.G/2022/6.%20Riesgos/Extensi&#243;n%20y%20Proyecci&#243;n%20Soc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Listas"/>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0" zoomScale="130" zoomScaleNormal="130" workbookViewId="0">
      <selection activeCell="C25" sqref="C25:D25"/>
    </sheetView>
  </sheetViews>
  <sheetFormatPr baseColWidth="10" defaultColWidth="11.42578125" defaultRowHeight="15" x14ac:dyDescent="0.25"/>
  <cols>
    <col min="1" max="1" width="2.85546875" style="75" customWidth="1"/>
    <col min="2" max="3" width="24.5703125" style="75" customWidth="1"/>
    <col min="4" max="4" width="16" style="75" customWidth="1"/>
    <col min="5" max="5" width="24.5703125" style="75" customWidth="1"/>
    <col min="6" max="6" width="27.5703125" style="75" customWidth="1"/>
    <col min="7" max="8" width="24.5703125" style="75" customWidth="1"/>
    <col min="9" max="16384" width="11.42578125" style="75"/>
  </cols>
  <sheetData>
    <row r="1" spans="2:8" ht="15.75" thickBot="1" x14ac:dyDescent="0.3"/>
    <row r="2" spans="2:8" ht="18" x14ac:dyDescent="0.25">
      <c r="B2" s="178" t="s">
        <v>0</v>
      </c>
      <c r="C2" s="179"/>
      <c r="D2" s="179"/>
      <c r="E2" s="179"/>
      <c r="F2" s="179"/>
      <c r="G2" s="179"/>
      <c r="H2" s="180"/>
    </row>
    <row r="3" spans="2:8" x14ac:dyDescent="0.25">
      <c r="B3" s="76"/>
      <c r="C3" s="77"/>
      <c r="D3" s="77"/>
      <c r="E3" s="77"/>
      <c r="F3" s="77"/>
      <c r="G3" s="77"/>
      <c r="H3" s="78"/>
    </row>
    <row r="4" spans="2:8" ht="63" customHeight="1" x14ac:dyDescent="0.25">
      <c r="B4" s="181" t="s">
        <v>1</v>
      </c>
      <c r="C4" s="182"/>
      <c r="D4" s="182"/>
      <c r="E4" s="182"/>
      <c r="F4" s="182"/>
      <c r="G4" s="182"/>
      <c r="H4" s="183"/>
    </row>
    <row r="5" spans="2:8" ht="63" customHeight="1" x14ac:dyDescent="0.25">
      <c r="B5" s="184"/>
      <c r="C5" s="185"/>
      <c r="D5" s="185"/>
      <c r="E5" s="185"/>
      <c r="F5" s="185"/>
      <c r="G5" s="185"/>
      <c r="H5" s="186"/>
    </row>
    <row r="6" spans="2:8" ht="16.5" x14ac:dyDescent="0.25">
      <c r="B6" s="187" t="s">
        <v>2</v>
      </c>
      <c r="C6" s="188"/>
      <c r="D6" s="188"/>
      <c r="E6" s="188"/>
      <c r="F6" s="188"/>
      <c r="G6" s="188"/>
      <c r="H6" s="189"/>
    </row>
    <row r="7" spans="2:8" ht="95.25" customHeight="1" x14ac:dyDescent="0.25">
      <c r="B7" s="197" t="s">
        <v>3</v>
      </c>
      <c r="C7" s="198"/>
      <c r="D7" s="198"/>
      <c r="E7" s="198"/>
      <c r="F7" s="198"/>
      <c r="G7" s="198"/>
      <c r="H7" s="199"/>
    </row>
    <row r="8" spans="2:8" ht="16.5" x14ac:dyDescent="0.25">
      <c r="B8" s="112"/>
      <c r="C8" s="113"/>
      <c r="D8" s="113"/>
      <c r="E8" s="113"/>
      <c r="F8" s="113"/>
      <c r="G8" s="113"/>
      <c r="H8" s="114"/>
    </row>
    <row r="9" spans="2:8" ht="16.5" customHeight="1" x14ac:dyDescent="0.25">
      <c r="B9" s="190" t="s">
        <v>4</v>
      </c>
      <c r="C9" s="191"/>
      <c r="D9" s="191"/>
      <c r="E9" s="191"/>
      <c r="F9" s="191"/>
      <c r="G9" s="191"/>
      <c r="H9" s="192"/>
    </row>
    <row r="10" spans="2:8" ht="44.25" customHeight="1" x14ac:dyDescent="0.25">
      <c r="B10" s="190"/>
      <c r="C10" s="191"/>
      <c r="D10" s="191"/>
      <c r="E10" s="191"/>
      <c r="F10" s="191"/>
      <c r="G10" s="191"/>
      <c r="H10" s="192"/>
    </row>
    <row r="11" spans="2:8" ht="15.75" thickBot="1" x14ac:dyDescent="0.3">
      <c r="B11" s="101"/>
      <c r="C11" s="104"/>
      <c r="D11" s="109"/>
      <c r="E11" s="110"/>
      <c r="F11" s="110"/>
      <c r="G11" s="111"/>
      <c r="H11" s="105"/>
    </row>
    <row r="12" spans="2:8" ht="15.75" thickTop="1" x14ac:dyDescent="0.25">
      <c r="B12" s="101"/>
      <c r="C12" s="193" t="s">
        <v>5</v>
      </c>
      <c r="D12" s="194"/>
      <c r="E12" s="195" t="s">
        <v>6</v>
      </c>
      <c r="F12" s="196"/>
      <c r="G12" s="104"/>
      <c r="H12" s="105"/>
    </row>
    <row r="13" spans="2:8" ht="35.25" customHeight="1" x14ac:dyDescent="0.25">
      <c r="B13" s="101"/>
      <c r="C13" s="165" t="s">
        <v>7</v>
      </c>
      <c r="D13" s="166"/>
      <c r="E13" s="167" t="s">
        <v>8</v>
      </c>
      <c r="F13" s="168"/>
      <c r="G13" s="104"/>
      <c r="H13" s="105"/>
    </row>
    <row r="14" spans="2:8" ht="17.25" customHeight="1" x14ac:dyDescent="0.25">
      <c r="B14" s="101"/>
      <c r="C14" s="165" t="s">
        <v>9</v>
      </c>
      <c r="D14" s="166"/>
      <c r="E14" s="167" t="s">
        <v>10</v>
      </c>
      <c r="F14" s="168"/>
      <c r="G14" s="104"/>
      <c r="H14" s="105"/>
    </row>
    <row r="15" spans="2:8" ht="19.5" customHeight="1" x14ac:dyDescent="0.25">
      <c r="B15" s="101"/>
      <c r="C15" s="165" t="s">
        <v>11</v>
      </c>
      <c r="D15" s="166"/>
      <c r="E15" s="167" t="s">
        <v>12</v>
      </c>
      <c r="F15" s="168"/>
      <c r="G15" s="104"/>
      <c r="H15" s="105"/>
    </row>
    <row r="16" spans="2:8" ht="69.75" customHeight="1" x14ac:dyDescent="0.25">
      <c r="B16" s="101"/>
      <c r="C16" s="165" t="s">
        <v>13</v>
      </c>
      <c r="D16" s="166"/>
      <c r="E16" s="167" t="s">
        <v>14</v>
      </c>
      <c r="F16" s="168"/>
      <c r="G16" s="104"/>
      <c r="H16" s="105"/>
    </row>
    <row r="17" spans="2:8" ht="34.5" customHeight="1" x14ac:dyDescent="0.25">
      <c r="B17" s="101"/>
      <c r="C17" s="169" t="s">
        <v>15</v>
      </c>
      <c r="D17" s="170"/>
      <c r="E17" s="161" t="s">
        <v>16</v>
      </c>
      <c r="F17" s="162"/>
      <c r="G17" s="104"/>
      <c r="H17" s="105"/>
    </row>
    <row r="18" spans="2:8" ht="27.75" customHeight="1" x14ac:dyDescent="0.25">
      <c r="B18" s="101"/>
      <c r="C18" s="169" t="s">
        <v>17</v>
      </c>
      <c r="D18" s="170"/>
      <c r="E18" s="161" t="s">
        <v>18</v>
      </c>
      <c r="F18" s="162"/>
      <c r="G18" s="104"/>
      <c r="H18" s="105"/>
    </row>
    <row r="19" spans="2:8" ht="28.5" customHeight="1" x14ac:dyDescent="0.25">
      <c r="B19" s="101"/>
      <c r="C19" s="169" t="s">
        <v>19</v>
      </c>
      <c r="D19" s="170"/>
      <c r="E19" s="161" t="s">
        <v>20</v>
      </c>
      <c r="F19" s="162"/>
      <c r="G19" s="104"/>
      <c r="H19" s="105"/>
    </row>
    <row r="20" spans="2:8" ht="72.75" customHeight="1" x14ac:dyDescent="0.25">
      <c r="B20" s="101"/>
      <c r="C20" s="169" t="s">
        <v>21</v>
      </c>
      <c r="D20" s="170"/>
      <c r="E20" s="161" t="s">
        <v>22</v>
      </c>
      <c r="F20" s="162"/>
      <c r="G20" s="104"/>
      <c r="H20" s="105"/>
    </row>
    <row r="21" spans="2:8" ht="64.5" customHeight="1" x14ac:dyDescent="0.25">
      <c r="B21" s="101"/>
      <c r="C21" s="169" t="s">
        <v>23</v>
      </c>
      <c r="D21" s="170"/>
      <c r="E21" s="161" t="s">
        <v>24</v>
      </c>
      <c r="F21" s="162"/>
      <c r="G21" s="104"/>
      <c r="H21" s="105"/>
    </row>
    <row r="22" spans="2:8" ht="71.25" customHeight="1" x14ac:dyDescent="0.25">
      <c r="B22" s="101"/>
      <c r="C22" s="169" t="s">
        <v>25</v>
      </c>
      <c r="D22" s="170"/>
      <c r="E22" s="161" t="s">
        <v>26</v>
      </c>
      <c r="F22" s="162"/>
      <c r="G22" s="104"/>
      <c r="H22" s="105"/>
    </row>
    <row r="23" spans="2:8" ht="55.5" customHeight="1" x14ac:dyDescent="0.25">
      <c r="B23" s="101"/>
      <c r="C23" s="163" t="s">
        <v>27</v>
      </c>
      <c r="D23" s="164"/>
      <c r="E23" s="161" t="s">
        <v>28</v>
      </c>
      <c r="F23" s="162"/>
      <c r="G23" s="104"/>
      <c r="H23" s="105"/>
    </row>
    <row r="24" spans="2:8" ht="42" customHeight="1" x14ac:dyDescent="0.25">
      <c r="B24" s="101"/>
      <c r="C24" s="163" t="s">
        <v>29</v>
      </c>
      <c r="D24" s="164"/>
      <c r="E24" s="161" t="s">
        <v>30</v>
      </c>
      <c r="F24" s="162"/>
      <c r="G24" s="104"/>
      <c r="H24" s="105"/>
    </row>
    <row r="25" spans="2:8" ht="59.25" customHeight="1" x14ac:dyDescent="0.25">
      <c r="B25" s="101"/>
      <c r="C25" s="163" t="s">
        <v>31</v>
      </c>
      <c r="D25" s="164"/>
      <c r="E25" s="161" t="s">
        <v>32</v>
      </c>
      <c r="F25" s="162"/>
      <c r="G25" s="104"/>
      <c r="H25" s="105"/>
    </row>
    <row r="26" spans="2:8" ht="23.25" customHeight="1" x14ac:dyDescent="0.25">
      <c r="B26" s="101"/>
      <c r="C26" s="163" t="s">
        <v>33</v>
      </c>
      <c r="D26" s="164"/>
      <c r="E26" s="161" t="s">
        <v>34</v>
      </c>
      <c r="F26" s="162"/>
      <c r="G26" s="104"/>
      <c r="H26" s="105"/>
    </row>
    <row r="27" spans="2:8" ht="30.75" customHeight="1" x14ac:dyDescent="0.25">
      <c r="B27" s="101"/>
      <c r="C27" s="163" t="s">
        <v>35</v>
      </c>
      <c r="D27" s="164"/>
      <c r="E27" s="161" t="s">
        <v>36</v>
      </c>
      <c r="F27" s="162"/>
      <c r="G27" s="104"/>
      <c r="H27" s="105"/>
    </row>
    <row r="28" spans="2:8" ht="35.25" customHeight="1" x14ac:dyDescent="0.25">
      <c r="B28" s="101"/>
      <c r="C28" s="163" t="s">
        <v>37</v>
      </c>
      <c r="D28" s="164"/>
      <c r="E28" s="161" t="s">
        <v>38</v>
      </c>
      <c r="F28" s="162"/>
      <c r="G28" s="104"/>
      <c r="H28" s="105"/>
    </row>
    <row r="29" spans="2:8" ht="33" customHeight="1" x14ac:dyDescent="0.25">
      <c r="B29" s="101"/>
      <c r="C29" s="163" t="s">
        <v>37</v>
      </c>
      <c r="D29" s="164"/>
      <c r="E29" s="161" t="s">
        <v>38</v>
      </c>
      <c r="F29" s="162"/>
      <c r="G29" s="104"/>
      <c r="H29" s="105"/>
    </row>
    <row r="30" spans="2:8" ht="30" customHeight="1" x14ac:dyDescent="0.25">
      <c r="B30" s="101"/>
      <c r="C30" s="163" t="s">
        <v>39</v>
      </c>
      <c r="D30" s="164"/>
      <c r="E30" s="161" t="s">
        <v>40</v>
      </c>
      <c r="F30" s="162"/>
      <c r="G30" s="104"/>
      <c r="H30" s="105"/>
    </row>
    <row r="31" spans="2:8" ht="35.25" customHeight="1" x14ac:dyDescent="0.25">
      <c r="B31" s="101"/>
      <c r="C31" s="163" t="s">
        <v>41</v>
      </c>
      <c r="D31" s="164"/>
      <c r="E31" s="161" t="s">
        <v>42</v>
      </c>
      <c r="F31" s="162"/>
      <c r="G31" s="104"/>
      <c r="H31" s="105"/>
    </row>
    <row r="32" spans="2:8" ht="31.5" customHeight="1" x14ac:dyDescent="0.25">
      <c r="B32" s="101"/>
      <c r="C32" s="163" t="s">
        <v>43</v>
      </c>
      <c r="D32" s="164"/>
      <c r="E32" s="161" t="s">
        <v>44</v>
      </c>
      <c r="F32" s="162"/>
      <c r="G32" s="104"/>
      <c r="H32" s="105"/>
    </row>
    <row r="33" spans="2:8" ht="35.25" customHeight="1" x14ac:dyDescent="0.25">
      <c r="B33" s="101"/>
      <c r="C33" s="163" t="s">
        <v>45</v>
      </c>
      <c r="D33" s="164"/>
      <c r="E33" s="161" t="s">
        <v>46</v>
      </c>
      <c r="F33" s="162"/>
      <c r="G33" s="104"/>
      <c r="H33" s="105"/>
    </row>
    <row r="34" spans="2:8" ht="59.25" customHeight="1" x14ac:dyDescent="0.25">
      <c r="B34" s="101"/>
      <c r="C34" s="163" t="s">
        <v>47</v>
      </c>
      <c r="D34" s="164"/>
      <c r="E34" s="161" t="s">
        <v>48</v>
      </c>
      <c r="F34" s="162"/>
      <c r="G34" s="104"/>
      <c r="H34" s="105"/>
    </row>
    <row r="35" spans="2:8" ht="29.25" customHeight="1" x14ac:dyDescent="0.25">
      <c r="B35" s="101"/>
      <c r="C35" s="163" t="s">
        <v>49</v>
      </c>
      <c r="D35" s="164"/>
      <c r="E35" s="161" t="s">
        <v>50</v>
      </c>
      <c r="F35" s="162"/>
      <c r="G35" s="104"/>
      <c r="H35" s="105"/>
    </row>
    <row r="36" spans="2:8" ht="82.5" customHeight="1" x14ac:dyDescent="0.25">
      <c r="B36" s="101"/>
      <c r="C36" s="163" t="s">
        <v>51</v>
      </c>
      <c r="D36" s="164"/>
      <c r="E36" s="161" t="s">
        <v>52</v>
      </c>
      <c r="F36" s="162"/>
      <c r="G36" s="104"/>
      <c r="H36" s="105"/>
    </row>
    <row r="37" spans="2:8" ht="46.5" customHeight="1" x14ac:dyDescent="0.25">
      <c r="B37" s="101"/>
      <c r="C37" s="163" t="s">
        <v>53</v>
      </c>
      <c r="D37" s="164"/>
      <c r="E37" s="161" t="s">
        <v>54</v>
      </c>
      <c r="F37" s="162"/>
      <c r="G37" s="104"/>
      <c r="H37" s="105"/>
    </row>
    <row r="38" spans="2:8" ht="6.75" customHeight="1" thickBot="1" x14ac:dyDescent="0.3">
      <c r="B38" s="101"/>
      <c r="C38" s="174"/>
      <c r="D38" s="175"/>
      <c r="E38" s="176"/>
      <c r="F38" s="177"/>
      <c r="G38" s="104"/>
      <c r="H38" s="105"/>
    </row>
    <row r="39" spans="2:8" ht="15.75" thickTop="1" x14ac:dyDescent="0.25">
      <c r="B39" s="101"/>
      <c r="C39" s="102"/>
      <c r="D39" s="102"/>
      <c r="E39" s="103"/>
      <c r="F39" s="103"/>
      <c r="G39" s="104"/>
      <c r="H39" s="105"/>
    </row>
    <row r="40" spans="2:8" ht="21" customHeight="1" x14ac:dyDescent="0.25">
      <c r="B40" s="171" t="s">
        <v>55</v>
      </c>
      <c r="C40" s="172"/>
      <c r="D40" s="172"/>
      <c r="E40" s="172"/>
      <c r="F40" s="172"/>
      <c r="G40" s="172"/>
      <c r="H40" s="173"/>
    </row>
    <row r="41" spans="2:8" ht="20.25" customHeight="1" x14ac:dyDescent="0.25">
      <c r="B41" s="171" t="s">
        <v>56</v>
      </c>
      <c r="C41" s="172"/>
      <c r="D41" s="172"/>
      <c r="E41" s="172"/>
      <c r="F41" s="172"/>
      <c r="G41" s="172"/>
      <c r="H41" s="173"/>
    </row>
    <row r="42" spans="2:8" ht="20.25" customHeight="1" x14ac:dyDescent="0.25">
      <c r="B42" s="171" t="s">
        <v>57</v>
      </c>
      <c r="C42" s="172"/>
      <c r="D42" s="172"/>
      <c r="E42" s="172"/>
      <c r="F42" s="172"/>
      <c r="G42" s="172"/>
      <c r="H42" s="173"/>
    </row>
    <row r="43" spans="2:8" ht="20.25" customHeight="1" x14ac:dyDescent="0.25">
      <c r="B43" s="171" t="s">
        <v>58</v>
      </c>
      <c r="C43" s="172"/>
      <c r="D43" s="172"/>
      <c r="E43" s="172"/>
      <c r="F43" s="172"/>
      <c r="G43" s="172"/>
      <c r="H43" s="173"/>
    </row>
    <row r="44" spans="2:8" x14ac:dyDescent="0.25">
      <c r="B44" s="171" t="s">
        <v>59</v>
      </c>
      <c r="C44" s="172"/>
      <c r="D44" s="172"/>
      <c r="E44" s="172"/>
      <c r="F44" s="172"/>
      <c r="G44" s="172"/>
      <c r="H44" s="173"/>
    </row>
    <row r="45" spans="2:8" ht="15.75" thickBot="1" x14ac:dyDescent="0.3">
      <c r="B45" s="106"/>
      <c r="C45" s="107"/>
      <c r="D45" s="107"/>
      <c r="E45" s="107"/>
      <c r="F45" s="107"/>
      <c r="G45" s="107"/>
      <c r="H45" s="10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85546875" style="6" customWidth="1"/>
    <col min="2" max="16384" width="11.42578125" style="6"/>
  </cols>
  <sheetData>
    <row r="3" spans="1:1" x14ac:dyDescent="0.2">
      <c r="A3" s="7" t="s">
        <v>118</v>
      </c>
    </row>
    <row r="4" spans="1:1" x14ac:dyDescent="0.2">
      <c r="A4" s="7" t="s">
        <v>147</v>
      </c>
    </row>
    <row r="5" spans="1:1" x14ac:dyDescent="0.2">
      <c r="A5" s="7" t="s">
        <v>259</v>
      </c>
    </row>
    <row r="6" spans="1:1" x14ac:dyDescent="0.2">
      <c r="A6" s="7" t="s">
        <v>261</v>
      </c>
    </row>
    <row r="7" spans="1:1" x14ac:dyDescent="0.2">
      <c r="A7" s="7" t="s">
        <v>119</v>
      </c>
    </row>
    <row r="8" spans="1:1" x14ac:dyDescent="0.2">
      <c r="A8" s="7" t="s">
        <v>131</v>
      </c>
    </row>
    <row r="9" spans="1:1" x14ac:dyDescent="0.2">
      <c r="A9" s="7" t="s">
        <v>120</v>
      </c>
    </row>
    <row r="10" spans="1:1" x14ac:dyDescent="0.2">
      <c r="A10" s="7" t="s">
        <v>121</v>
      </c>
    </row>
    <row r="11" spans="1:1" x14ac:dyDescent="0.2">
      <c r="A11" s="7" t="s">
        <v>269</v>
      </c>
    </row>
    <row r="12" spans="1:1" x14ac:dyDescent="0.2">
      <c r="A12" s="7" t="s">
        <v>285</v>
      </c>
    </row>
    <row r="13" spans="1:1" x14ac:dyDescent="0.2">
      <c r="A13" s="7" t="s">
        <v>286</v>
      </c>
    </row>
    <row r="14" spans="1:1" x14ac:dyDescent="0.2">
      <c r="A14" s="7" t="s">
        <v>287</v>
      </c>
    </row>
    <row r="16" spans="1:1" x14ac:dyDescent="0.2">
      <c r="A16" s="7" t="s">
        <v>288</v>
      </c>
    </row>
    <row r="17" spans="1:1" x14ac:dyDescent="0.2">
      <c r="A17" s="7" t="s">
        <v>275</v>
      </c>
    </row>
    <row r="18" spans="1:1" x14ac:dyDescent="0.2">
      <c r="A18" s="7" t="s">
        <v>148</v>
      </c>
    </row>
    <row r="20" spans="1:1" x14ac:dyDescent="0.2">
      <c r="A20" s="7" t="s">
        <v>279</v>
      </c>
    </row>
    <row r="21" spans="1:1" x14ac:dyDescent="0.2">
      <c r="A21" s="7" t="s">
        <v>128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U22"/>
  <sheetViews>
    <sheetView showGridLines="0" tabSelected="1" topLeftCell="AL9" zoomScale="66" zoomScaleNormal="66" workbookViewId="0">
      <selection activeCell="AS11" sqref="AS11"/>
    </sheetView>
  </sheetViews>
  <sheetFormatPr baseColWidth="10" defaultColWidth="11.42578125" defaultRowHeight="16.5" x14ac:dyDescent="0.3"/>
  <cols>
    <col min="1" max="1" width="4.5703125" style="2" customWidth="1"/>
    <col min="2" max="3" width="12" style="2" customWidth="1"/>
    <col min="4" max="4" width="14.140625" style="2" customWidth="1"/>
    <col min="5" max="5" width="27" style="2" customWidth="1"/>
    <col min="6" max="6" width="16.140625" style="2" customWidth="1"/>
    <col min="7" max="7" width="32.42578125" style="1" customWidth="1"/>
    <col min="8" max="10" width="19" style="4" customWidth="1"/>
    <col min="11" max="11" width="17.85546875" style="1" customWidth="1"/>
    <col min="12" max="12" width="16.42578125" style="1" customWidth="1"/>
    <col min="13" max="13" width="6.42578125" style="1" customWidth="1"/>
    <col min="14" max="14" width="27.42578125" style="1" customWidth="1"/>
    <col min="15" max="15" width="30.42578125" style="1" customWidth="1"/>
    <col min="16" max="16" width="17.42578125" style="1" customWidth="1"/>
    <col min="17" max="17" width="6.42578125" style="1" customWidth="1"/>
    <col min="18" max="18" width="16" style="1" customWidth="1"/>
    <col min="19" max="19" width="5.85546875" style="1" customWidth="1"/>
    <col min="20" max="21" width="31" style="1" customWidth="1"/>
    <col min="22" max="22" width="15.140625" style="1" hidden="1" customWidth="1"/>
    <col min="23" max="23" width="6.85546875" style="1" hidden="1" customWidth="1"/>
    <col min="24" max="24" width="5" style="1" hidden="1" customWidth="1"/>
    <col min="25" max="25" width="5.42578125" style="1" hidden="1" customWidth="1"/>
    <col min="26" max="26" width="7.140625" style="1" hidden="1" customWidth="1"/>
    <col min="27" max="27" width="6.5703125" style="1" hidden="1" customWidth="1"/>
    <col min="28" max="28" width="7.42578125" style="1" hidden="1" customWidth="1"/>
    <col min="29" max="29" width="38.42578125" style="1" hidden="1" customWidth="1"/>
    <col min="30" max="30" width="8.5703125" style="1" hidden="1" customWidth="1"/>
    <col min="31" max="31" width="10.42578125" style="1" hidden="1" customWidth="1"/>
    <col min="32" max="32" width="9.42578125" style="1" hidden="1" customWidth="1"/>
    <col min="33" max="33" width="9.140625" style="1" hidden="1" customWidth="1"/>
    <col min="34" max="34" width="8.42578125" style="1" hidden="1" customWidth="1"/>
    <col min="35" max="35" width="7.42578125" style="1" hidden="1" customWidth="1"/>
    <col min="36" max="36" width="23" style="1" customWidth="1"/>
    <col min="37" max="37" width="18.85546875" style="1" customWidth="1"/>
    <col min="38" max="38" width="16.85546875" style="1" customWidth="1"/>
    <col min="39" max="39" width="14.85546875" style="1" customWidth="1"/>
    <col min="40" max="40" width="25.28515625" style="1" customWidth="1"/>
    <col min="41" max="41" width="21" style="1" customWidth="1"/>
    <col min="42" max="42" width="14.140625" style="1" customWidth="1"/>
    <col min="43" max="43" width="57.28515625" style="1" customWidth="1"/>
    <col min="44" max="44" width="20.5703125" style="1" customWidth="1"/>
    <col min="45" max="45" width="15.42578125" style="1" customWidth="1"/>
    <col min="46" max="46" width="70.5703125" style="1" customWidth="1"/>
    <col min="47" max="47" width="17.42578125" style="1" customWidth="1"/>
    <col min="48" max="16384" width="11.42578125" style="1"/>
  </cols>
  <sheetData>
    <row r="1" spans="1:73" ht="38.450000000000003" customHeight="1" x14ac:dyDescent="0.3">
      <c r="A1" s="224" t="s">
        <v>60</v>
      </c>
      <c r="B1" s="224"/>
      <c r="C1" s="224"/>
      <c r="D1" s="224"/>
      <c r="E1" s="226" t="s">
        <v>61</v>
      </c>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7" t="s">
        <v>62</v>
      </c>
      <c r="AU1" s="228"/>
    </row>
    <row r="2" spans="1:73" ht="33.6" customHeight="1" x14ac:dyDescent="0.3">
      <c r="A2" s="224"/>
      <c r="B2" s="224"/>
      <c r="C2" s="224"/>
      <c r="D2" s="224"/>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9" t="s">
        <v>63</v>
      </c>
      <c r="AU2" s="230"/>
    </row>
    <row r="3" spans="1:73" ht="13.7" customHeight="1" x14ac:dyDescent="0.3">
      <c r="A3" s="224"/>
      <c r="B3" s="224"/>
      <c r="C3" s="224"/>
      <c r="D3" s="224"/>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9" t="s">
        <v>64</v>
      </c>
      <c r="AU3" s="230"/>
    </row>
    <row r="4" spans="1:73" ht="13.7" customHeight="1" x14ac:dyDescent="0.3">
      <c r="A4" s="224"/>
      <c r="B4" s="224"/>
      <c r="C4" s="224"/>
      <c r="D4" s="224"/>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31" t="s">
        <v>65</v>
      </c>
      <c r="AU4" s="232"/>
    </row>
    <row r="5" spans="1:73" ht="26.25" customHeight="1" x14ac:dyDescent="0.3">
      <c r="A5" s="210" t="s">
        <v>66</v>
      </c>
      <c r="B5" s="211"/>
      <c r="C5" s="233" t="s">
        <v>67</v>
      </c>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c r="AM5" s="234"/>
      <c r="AN5" s="234"/>
      <c r="AO5" s="234"/>
      <c r="AP5" s="234"/>
      <c r="AQ5" s="234"/>
      <c r="AR5" s="234"/>
      <c r="AS5" s="234"/>
      <c r="AT5" s="234"/>
      <c r="AU5" s="235"/>
      <c r="AV5" s="5"/>
      <c r="AW5" s="5"/>
      <c r="AX5" s="5"/>
      <c r="AY5" s="5"/>
      <c r="AZ5" s="5"/>
      <c r="BA5" s="5"/>
      <c r="BB5" s="5"/>
      <c r="BC5" s="5"/>
      <c r="BD5" s="5"/>
      <c r="BE5" s="5"/>
      <c r="BF5" s="5"/>
      <c r="BG5" s="5"/>
      <c r="BH5" s="5"/>
      <c r="BI5" s="5"/>
      <c r="BJ5" s="5"/>
      <c r="BK5" s="5"/>
      <c r="BL5" s="5"/>
      <c r="BM5" s="5"/>
      <c r="BN5" s="5"/>
      <c r="BO5" s="5"/>
      <c r="BP5" s="5"/>
      <c r="BQ5" s="5"/>
      <c r="BR5" s="5"/>
      <c r="BS5" s="5"/>
      <c r="BT5" s="5"/>
      <c r="BU5" s="5"/>
    </row>
    <row r="6" spans="1:73" ht="30" customHeight="1" x14ac:dyDescent="0.3">
      <c r="A6" s="210" t="s">
        <v>68</v>
      </c>
      <c r="B6" s="211"/>
      <c r="C6" s="233" t="s">
        <v>69</v>
      </c>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4"/>
      <c r="AR6" s="234"/>
      <c r="AS6" s="234"/>
      <c r="AT6" s="234"/>
      <c r="AU6" s="235"/>
      <c r="AV6" s="5"/>
      <c r="AW6" s="5"/>
      <c r="AX6" s="5"/>
      <c r="AY6" s="5"/>
      <c r="AZ6" s="5"/>
      <c r="BA6" s="5"/>
      <c r="BB6" s="5"/>
      <c r="BC6" s="5"/>
      <c r="BD6" s="5"/>
      <c r="BE6" s="5"/>
      <c r="BF6" s="5"/>
      <c r="BG6" s="5"/>
      <c r="BH6" s="5"/>
      <c r="BI6" s="5"/>
      <c r="BJ6" s="5"/>
      <c r="BK6" s="5"/>
      <c r="BL6" s="5"/>
      <c r="BM6" s="5"/>
      <c r="BN6" s="5"/>
      <c r="BO6" s="5"/>
      <c r="BP6" s="5"/>
      <c r="BQ6" s="5"/>
      <c r="BR6" s="5"/>
      <c r="BS6" s="5"/>
      <c r="BT6" s="5"/>
      <c r="BU6" s="5"/>
    </row>
    <row r="7" spans="1:73" ht="24" customHeight="1" x14ac:dyDescent="0.3">
      <c r="A7" s="210" t="s">
        <v>70</v>
      </c>
      <c r="B7" s="211"/>
      <c r="C7" s="233" t="s">
        <v>71</v>
      </c>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4"/>
      <c r="AR7" s="234"/>
      <c r="AS7" s="234"/>
      <c r="AT7" s="234"/>
      <c r="AU7" s="235"/>
      <c r="AV7" s="5"/>
      <c r="AW7" s="5"/>
      <c r="AX7" s="5"/>
      <c r="AY7" s="5"/>
      <c r="AZ7" s="5"/>
      <c r="BA7" s="5"/>
      <c r="BB7" s="5"/>
      <c r="BC7" s="5"/>
      <c r="BD7" s="5"/>
      <c r="BE7" s="5"/>
      <c r="BF7" s="5"/>
      <c r="BG7" s="5"/>
      <c r="BH7" s="5"/>
      <c r="BI7" s="5"/>
      <c r="BJ7" s="5"/>
      <c r="BK7" s="5"/>
      <c r="BL7" s="5"/>
      <c r="BM7" s="5"/>
      <c r="BN7" s="5"/>
      <c r="BO7" s="5"/>
      <c r="BP7" s="5"/>
      <c r="BQ7" s="5"/>
      <c r="BR7" s="5"/>
      <c r="BS7" s="5"/>
      <c r="BT7" s="5"/>
      <c r="BU7" s="5"/>
    </row>
    <row r="8" spans="1:73" x14ac:dyDescent="0.3">
      <c r="A8" s="212" t="s">
        <v>72</v>
      </c>
      <c r="B8" s="212"/>
      <c r="C8" s="212"/>
      <c r="D8" s="212"/>
      <c r="E8" s="213"/>
      <c r="F8" s="213"/>
      <c r="G8" s="213"/>
      <c r="H8" s="213"/>
      <c r="I8" s="213"/>
      <c r="J8" s="213"/>
      <c r="K8" s="213"/>
      <c r="L8" s="213" t="s">
        <v>73</v>
      </c>
      <c r="M8" s="213"/>
      <c r="N8" s="213"/>
      <c r="O8" s="213"/>
      <c r="P8" s="213"/>
      <c r="Q8" s="213"/>
      <c r="R8" s="213"/>
      <c r="S8" s="213" t="s">
        <v>74</v>
      </c>
      <c r="T8" s="213"/>
      <c r="U8" s="213"/>
      <c r="V8" s="213"/>
      <c r="W8" s="213"/>
      <c r="X8" s="213"/>
      <c r="Y8" s="213"/>
      <c r="Z8" s="213"/>
      <c r="AA8" s="213"/>
      <c r="AB8" s="213"/>
      <c r="AC8" s="213" t="s">
        <v>75</v>
      </c>
      <c r="AD8" s="213"/>
      <c r="AE8" s="213"/>
      <c r="AF8" s="213"/>
      <c r="AG8" s="213"/>
      <c r="AH8" s="213"/>
      <c r="AI8" s="213"/>
      <c r="AJ8" s="207" t="s">
        <v>76</v>
      </c>
      <c r="AK8" s="208"/>
      <c r="AL8" s="208"/>
      <c r="AM8" s="208"/>
      <c r="AN8" s="208"/>
      <c r="AO8" s="208"/>
      <c r="AP8" s="208"/>
      <c r="AQ8" s="208"/>
      <c r="AR8" s="208"/>
      <c r="AS8" s="208"/>
      <c r="AT8" s="208"/>
      <c r="AU8" s="208"/>
      <c r="AV8" s="5"/>
      <c r="AW8" s="5"/>
      <c r="AX8" s="5"/>
      <c r="AY8" s="5"/>
      <c r="AZ8" s="5"/>
      <c r="BA8" s="5"/>
      <c r="BB8" s="5"/>
      <c r="BC8" s="5"/>
      <c r="BD8" s="5"/>
      <c r="BE8" s="5"/>
      <c r="BF8" s="5"/>
      <c r="BG8" s="5"/>
      <c r="BH8" s="5"/>
      <c r="BI8" s="5"/>
      <c r="BJ8" s="5"/>
      <c r="BK8" s="5"/>
      <c r="BL8" s="5"/>
      <c r="BM8" s="5"/>
      <c r="BN8" s="5"/>
      <c r="BO8" s="5"/>
      <c r="BP8" s="5"/>
      <c r="BQ8" s="5"/>
      <c r="BR8" s="5"/>
      <c r="BS8" s="5"/>
      <c r="BT8" s="5"/>
      <c r="BU8" s="5"/>
    </row>
    <row r="9" spans="1:73" ht="16.5" customHeight="1" x14ac:dyDescent="0.3">
      <c r="A9" s="225" t="s">
        <v>77</v>
      </c>
      <c r="B9" s="212" t="s">
        <v>78</v>
      </c>
      <c r="C9" s="212" t="s">
        <v>79</v>
      </c>
      <c r="D9" s="212" t="s">
        <v>15</v>
      </c>
      <c r="E9" s="209" t="s">
        <v>17</v>
      </c>
      <c r="F9" s="209" t="s">
        <v>19</v>
      </c>
      <c r="G9" s="212" t="s">
        <v>21</v>
      </c>
      <c r="H9" s="209" t="s">
        <v>23</v>
      </c>
      <c r="I9" s="209" t="s">
        <v>80</v>
      </c>
      <c r="J9" s="209" t="s">
        <v>81</v>
      </c>
      <c r="K9" s="209" t="s">
        <v>82</v>
      </c>
      <c r="L9" s="209" t="s">
        <v>83</v>
      </c>
      <c r="M9" s="212" t="s">
        <v>84</v>
      </c>
      <c r="N9" s="209" t="s">
        <v>85</v>
      </c>
      <c r="O9" s="209" t="s">
        <v>86</v>
      </c>
      <c r="P9" s="209" t="s">
        <v>87</v>
      </c>
      <c r="Q9" s="212" t="s">
        <v>84</v>
      </c>
      <c r="R9" s="209" t="s">
        <v>29</v>
      </c>
      <c r="S9" s="214" t="s">
        <v>88</v>
      </c>
      <c r="T9" s="209" t="s">
        <v>31</v>
      </c>
      <c r="U9" s="209" t="s">
        <v>89</v>
      </c>
      <c r="V9" s="209" t="s">
        <v>33</v>
      </c>
      <c r="W9" s="209" t="s">
        <v>90</v>
      </c>
      <c r="X9" s="209"/>
      <c r="Y9" s="209"/>
      <c r="Z9" s="209"/>
      <c r="AA9" s="209"/>
      <c r="AB9" s="209"/>
      <c r="AC9" s="214" t="s">
        <v>91</v>
      </c>
      <c r="AD9" s="214" t="s">
        <v>92</v>
      </c>
      <c r="AE9" s="214" t="s">
        <v>84</v>
      </c>
      <c r="AF9" s="214" t="s">
        <v>93</v>
      </c>
      <c r="AG9" s="214" t="s">
        <v>84</v>
      </c>
      <c r="AH9" s="214" t="s">
        <v>94</v>
      </c>
      <c r="AI9" s="214" t="s">
        <v>49</v>
      </c>
      <c r="AJ9" s="209" t="s">
        <v>76</v>
      </c>
      <c r="AK9" s="209" t="s">
        <v>95</v>
      </c>
      <c r="AL9" s="209" t="s">
        <v>96</v>
      </c>
      <c r="AM9" s="209" t="s">
        <v>97</v>
      </c>
      <c r="AN9" s="209" t="s">
        <v>98</v>
      </c>
      <c r="AO9" s="209" t="s">
        <v>53</v>
      </c>
      <c r="AP9" s="209" t="s">
        <v>97</v>
      </c>
      <c r="AQ9" s="209" t="s">
        <v>99</v>
      </c>
      <c r="AR9" s="209" t="s">
        <v>53</v>
      </c>
      <c r="AS9" s="209" t="s">
        <v>97</v>
      </c>
      <c r="AT9" s="209" t="s">
        <v>100</v>
      </c>
      <c r="AU9" s="209" t="s">
        <v>53</v>
      </c>
      <c r="AV9" s="5"/>
      <c r="AW9" s="5"/>
      <c r="AX9" s="5"/>
      <c r="AY9" s="5"/>
      <c r="AZ9" s="5"/>
      <c r="BA9" s="5"/>
      <c r="BB9" s="5"/>
      <c r="BC9" s="5"/>
      <c r="BD9" s="5"/>
      <c r="BE9" s="5"/>
      <c r="BF9" s="5"/>
      <c r="BG9" s="5"/>
      <c r="BH9" s="5"/>
      <c r="BI9" s="5"/>
      <c r="BJ9" s="5"/>
      <c r="BK9" s="5"/>
      <c r="BL9" s="5"/>
      <c r="BM9" s="5"/>
      <c r="BN9" s="5"/>
      <c r="BO9" s="5"/>
      <c r="BP9" s="5"/>
      <c r="BQ9" s="5"/>
      <c r="BR9" s="5"/>
      <c r="BS9" s="5"/>
      <c r="BT9" s="5"/>
      <c r="BU9" s="5"/>
    </row>
    <row r="10" spans="1:73" s="3" customFormat="1" ht="94.5" customHeight="1" x14ac:dyDescent="0.25">
      <c r="A10" s="225"/>
      <c r="B10" s="212"/>
      <c r="C10" s="212"/>
      <c r="D10" s="212"/>
      <c r="E10" s="209"/>
      <c r="F10" s="209"/>
      <c r="G10" s="212"/>
      <c r="H10" s="209"/>
      <c r="I10" s="209"/>
      <c r="J10" s="209"/>
      <c r="K10" s="209"/>
      <c r="L10" s="209"/>
      <c r="M10" s="212"/>
      <c r="N10" s="209"/>
      <c r="O10" s="209"/>
      <c r="P10" s="212"/>
      <c r="Q10" s="212"/>
      <c r="R10" s="209"/>
      <c r="S10" s="214"/>
      <c r="T10" s="209"/>
      <c r="U10" s="209"/>
      <c r="V10" s="209"/>
      <c r="W10" s="138" t="s">
        <v>78</v>
      </c>
      <c r="X10" s="138" t="s">
        <v>101</v>
      </c>
      <c r="Y10" s="138" t="s">
        <v>102</v>
      </c>
      <c r="Z10" s="138" t="s">
        <v>103</v>
      </c>
      <c r="AA10" s="138" t="s">
        <v>104</v>
      </c>
      <c r="AB10" s="138" t="s">
        <v>105</v>
      </c>
      <c r="AC10" s="214"/>
      <c r="AD10" s="214"/>
      <c r="AE10" s="214"/>
      <c r="AF10" s="214"/>
      <c r="AG10" s="214"/>
      <c r="AH10" s="214"/>
      <c r="AI10" s="214"/>
      <c r="AJ10" s="209"/>
      <c r="AK10" s="209"/>
      <c r="AL10" s="209"/>
      <c r="AM10" s="209"/>
      <c r="AN10" s="209"/>
      <c r="AO10" s="209"/>
      <c r="AP10" s="209"/>
      <c r="AQ10" s="209"/>
      <c r="AR10" s="209"/>
      <c r="AS10" s="209"/>
      <c r="AT10" s="209"/>
      <c r="AU10" s="209"/>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row>
    <row r="11" spans="1:73" ht="316.5" customHeight="1" x14ac:dyDescent="0.3">
      <c r="A11" s="236">
        <v>1</v>
      </c>
      <c r="B11" s="200" t="s">
        <v>106</v>
      </c>
      <c r="C11" s="239" t="s">
        <v>107</v>
      </c>
      <c r="D11" s="200" t="s">
        <v>108</v>
      </c>
      <c r="E11" s="200" t="s">
        <v>109</v>
      </c>
      <c r="F11" s="200" t="s">
        <v>110</v>
      </c>
      <c r="G11" s="242" t="s">
        <v>111</v>
      </c>
      <c r="H11" s="200" t="s">
        <v>112</v>
      </c>
      <c r="I11" s="245" t="s">
        <v>113</v>
      </c>
      <c r="J11" s="248" t="s">
        <v>114</v>
      </c>
      <c r="K11" s="203">
        <v>2</v>
      </c>
      <c r="L11" s="257" t="str">
        <f>IF(K11&lt;=0,"",IF(K11&lt;=2,"Muy Baja",IF(K11&lt;=24,"Baja",IF(K11&lt;=500,"Media",IF(K11&lt;=5000,"Alta","Muy Alta")))))</f>
        <v>Muy Baja</v>
      </c>
      <c r="M11" s="245">
        <f>IF(L11="","",IF(L11="Muy Baja",0.2,IF(L11="Baja",0.4,IF(L11="Media",0.6,IF(L11="Alta",0.8,IF(L11="Muy Alta",1,))))))</f>
        <v>0.2</v>
      </c>
      <c r="N11" s="248" t="s">
        <v>115</v>
      </c>
      <c r="O11" s="139" t="str">
        <f>IF(NOT(ISERROR(MATCH(N11,'[1]Tabla Impacto'!$B$221:$B$223,0))),'[1]Tabla Impacto'!$F$223&amp;"Por favor no seleccionar los criterios de impacto(Afectación Económica o presupuestal y Pérdida Reputacional)",N11)</f>
        <v xml:space="preserve">     Entre 50 y 100 SMLMV </v>
      </c>
      <c r="P11" s="251" t="str">
        <f>IF(OR(O11='[1]Tabla Impacto'!$C$11,O11='[1]Tabla Impacto'!$D$11),"Leve",IF(OR(O11='[1]Tabla Impacto'!$C$12,O11='[1]Tabla Impacto'!$D$12),"Menor",IF(OR(O11='[1]Tabla Impacto'!$C$13,O11='[1]Tabla Impacto'!$D$13),"Moderado",IF(OR(O11='[1]Tabla Impacto'!$C$14,O11='[1]Tabla Impacto'!$D$14),"Mayor",IF(OR(O11='[1]Tabla Impacto'!$C$15,O11='[1]Tabla Impacto'!$D$15),"Catastrófico","")))))</f>
        <v>Moderado</v>
      </c>
      <c r="Q11" s="245">
        <f>IF(P11="","",IF(P11="Leve",0.2,IF(P11="Menor",0.4,IF(P11="Moderado",0.6,IF(P11="Mayor",0.8,IF(P11="Catastrófico",1,))))))</f>
        <v>0.6</v>
      </c>
      <c r="R11" s="254" t="str">
        <f>IF(OR(AND(L11="Muy Baja",P11="Leve"),AND(L11="Muy Baja",P11="Menor"),AND(L11="Baja",P11="Leve")),"Bajo",IF(OR(AND(L11="Muy baja",P11="Moderado"),AND(L11="Baja",P11="Menor"),AND(L11="Baja",P11="Moderado"),AND(L11="Media",P11="Leve"),AND(L11="Media",P11="Menor"),AND(L11="Media",P11="Moderado"),AND(L11="Alta",P11="Leve"),AND(L11="Alta",P11="Menor")),"Moderado",IF(OR(AND(L11="Muy Baja",P11="Mayor"),AND(L11="Baja",P11="Mayor"),AND(L11="Media",P11="Mayor"),AND(L11="Alta",P11="Moderado"),AND(L11="Alta",P11="Mayor"),AND(L11="Muy Alta",P11="Leve"),AND(L11="Muy Alta",P11="Menor"),AND(L11="Muy Alta",P11="Moderado"),AND(L11="Muy Alta",P11="Mayor")),"Alto",IF(OR(AND(L11="Muy Baja",P11="Catastrófico"),AND(L11="Baja",P11="Catastrófico"),AND(L11="Media",P11="Catastrófico"),AND(L11="Alta",P11="Catastrófico"),AND(L11="Muy Alta",P11="Catastrófico")),"Extremo",""))))</f>
        <v>Moderado</v>
      </c>
      <c r="S11" s="140">
        <v>1</v>
      </c>
      <c r="T11" s="116" t="s">
        <v>116</v>
      </c>
      <c r="U11" s="116" t="s">
        <v>117</v>
      </c>
      <c r="V11" s="141" t="str">
        <f t="shared" ref="V11:V14" si="0">IF(OR(W11="Preventivo",W11="Detectivo"),"Probabilidad",IF(W11="Correctivo","Impacto",""))</f>
        <v>Probabilidad</v>
      </c>
      <c r="W11" s="118" t="s">
        <v>118</v>
      </c>
      <c r="X11" s="118" t="s">
        <v>119</v>
      </c>
      <c r="Y11" s="119" t="str">
        <f>IF(AND(W11="Preventivo",X11="Automático"),"50%",IF(AND(W11="Preventivo",X11="Manual"),"40%",IF(AND(W11="Detectivo",X11="Automático"),"40%",IF(AND(W11="Detectivo",X11="Manual"),"30%",IF(AND(W11="Correctivo",X11="Automático"),"35%",IF(AND(W11="Correctivo",X11="Manual"),"25%",""))))))</f>
        <v>40%</v>
      </c>
      <c r="Z11" s="118" t="s">
        <v>120</v>
      </c>
      <c r="AA11" s="118" t="s">
        <v>121</v>
      </c>
      <c r="AB11" s="118" t="s">
        <v>122</v>
      </c>
      <c r="AC11" s="120">
        <f>IFERROR(IF(V11="Probabilidad",(M11-(+M11*Y11)),IF(V11="Impacto",M11,"")),"")</f>
        <v>0.12</v>
      </c>
      <c r="AD11" s="142" t="str">
        <f>IFERROR(IF(AC11="","",IF(AC11&lt;=0.2,"Muy Baja",IF(AC11&lt;=0.4,"Baja",IF(AC11&lt;=0.6,"Media",IF(AC11&lt;=0.8,"Alta","Muy Alta"))))),"")</f>
        <v>Muy Baja</v>
      </c>
      <c r="AE11" s="119">
        <f>+AC11</f>
        <v>0.12</v>
      </c>
      <c r="AF11" s="142" t="str">
        <f>IFERROR(IF(AG11="","",IF(AG11&lt;=0.2,"Leve",IF(AG11&lt;=0.4,"Menor",IF(AG11&lt;=0.6,"Moderado",IF(AG11&lt;=0.8,"Mayor","Catastrófico"))))),"")</f>
        <v>Moderado</v>
      </c>
      <c r="AG11" s="119">
        <f>IFERROR(IF(V11="Impacto",(Q11-(+Q11*Y11)),IF(V11="Probabilidad",Q11,"")),"")</f>
        <v>0.6</v>
      </c>
      <c r="AH11" s="121" t="str">
        <f>IFERROR(IF(OR(AND(AD11="Muy Baja",AF11="Leve"),AND(AD11="Muy Baja",AF11="Menor"),AND(AD11="Baja",AF11="Leve")),"Bajo",IF(OR(AND(AD11="Muy baja",AF11="Moderado"),AND(AD11="Baja",AF11="Menor"),AND(AD11="Baja",AF11="Moderado"),AND(AD11="Media",AF11="Leve"),AND(AD11="Media",AF11="Menor"),AND(AD11="Media",AF11="Moderado"),AND(AD11="Alta",AF11="Leve"),AND(AD11="Alta",AF11="Menor")),"Moderado",IF(OR(AND(AD11="Muy Baja",AF11="Mayor"),AND(AD11="Baja",AF11="Mayor"),AND(AD11="Media",AF11="Mayor"),AND(AD11="Alta",AF11="Moderado"),AND(AD11="Alta",AF11="Mayor"),AND(AD11="Muy Alta",AF11="Leve"),AND(AD11="Muy Alta",AF11="Menor"),AND(AD11="Muy Alta",AF11="Moderado"),AND(AD11="Muy Alta",AF11="Mayor")),"Alto",IF(OR(AND(AD11="Muy Baja",AF11="Catastrófico"),AND(AD11="Baja",AF11="Catastrófico"),AND(AD11="Media",AF11="Catastrófico"),AND(AD11="Alta",AF11="Catastrófico"),AND(AD11="Muy Alta",AF11="Catastrófico")),"Extremo","")))),"")</f>
        <v>Moderado</v>
      </c>
      <c r="AI11" s="118" t="s">
        <v>123</v>
      </c>
      <c r="AJ11" s="200" t="s">
        <v>124</v>
      </c>
      <c r="AK11" s="203" t="s">
        <v>125</v>
      </c>
      <c r="AL11" s="206">
        <v>44926</v>
      </c>
      <c r="AM11" s="206">
        <v>44698</v>
      </c>
      <c r="AN11" s="144" t="s">
        <v>126</v>
      </c>
      <c r="AO11" s="143" t="s">
        <v>127</v>
      </c>
      <c r="AP11" s="122">
        <v>44792</v>
      </c>
      <c r="AQ11" s="160" t="s">
        <v>290</v>
      </c>
      <c r="AR11" s="117" t="s">
        <v>128</v>
      </c>
      <c r="AS11" s="122">
        <v>44882</v>
      </c>
      <c r="AT11" s="160" t="s">
        <v>295</v>
      </c>
      <c r="AU11" s="203" t="s">
        <v>279</v>
      </c>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row>
    <row r="12" spans="1:73" ht="156.75" customHeight="1" x14ac:dyDescent="0.3">
      <c r="A12" s="237"/>
      <c r="B12" s="201"/>
      <c r="C12" s="240"/>
      <c r="D12" s="201"/>
      <c r="E12" s="201"/>
      <c r="F12" s="201"/>
      <c r="G12" s="243"/>
      <c r="H12" s="201"/>
      <c r="I12" s="246"/>
      <c r="J12" s="249"/>
      <c r="K12" s="204"/>
      <c r="L12" s="258"/>
      <c r="M12" s="246"/>
      <c r="N12" s="249"/>
      <c r="O12" s="139"/>
      <c r="P12" s="252"/>
      <c r="Q12" s="246"/>
      <c r="R12" s="255"/>
      <c r="S12" s="140">
        <v>2</v>
      </c>
      <c r="T12" s="158" t="s">
        <v>129</v>
      </c>
      <c r="U12" s="158" t="s">
        <v>130</v>
      </c>
      <c r="V12" s="141" t="str">
        <f>IF(OR(W12="Preventivo",W12="Detectivo"),"Probabilidad",IF(W12="Correctivo","Impacto",""))</f>
        <v>Probabilidad</v>
      </c>
      <c r="W12" s="118" t="s">
        <v>118</v>
      </c>
      <c r="X12" s="118" t="s">
        <v>119</v>
      </c>
      <c r="Y12" s="119" t="str">
        <f>IF(AND(W12="Preventivo",X12="Automático"),"50%",IF(AND(W12="Preventivo",X12="Manual"),"40%",IF(AND(W12="Detectivo",X12="Automático"),"40%",IF(AND(W12="Detectivo",X12="Manual"),"30%",IF(AND(W12="Correctivo",X12="Automático"),"35%",IF(AND(W12="Correctivo",X12="Manual"),"25%",""))))))</f>
        <v>40%</v>
      </c>
      <c r="Z12" s="118" t="s">
        <v>131</v>
      </c>
      <c r="AA12" s="118" t="s">
        <v>121</v>
      </c>
      <c r="AB12" s="118" t="s">
        <v>122</v>
      </c>
      <c r="AC12" s="120">
        <f>IFERROR(IF(AND(V11="Probabilidad",V12="Probabilidad"),(AE11-(+AE11*Y12)),IF(V12="Probabilidad",(M11-(+M11*Y12)),IF(V12="Impacto",AE11,""))),"")</f>
        <v>7.1999999999999995E-2</v>
      </c>
      <c r="AD12" s="142" t="str">
        <f>IFERROR(IF(AC12="","",IF(AC12&lt;=0.2,"Muy Baja",IF(AC12&lt;=0.4,"Baja",IF(AC12&lt;=0.6,"Media",IF(AC12&lt;=0.8,"Alta","Muy Alta"))))),"")</f>
        <v>Muy Baja</v>
      </c>
      <c r="AE12" s="119">
        <f>+AC12</f>
        <v>7.1999999999999995E-2</v>
      </c>
      <c r="AF12" s="142" t="str">
        <f>IFERROR(IF(AG12="","",IF(AG12&lt;=0.2,"Leve",IF(AG12&lt;=0.4,"Menor",IF(AG12&lt;=0.6,"Moderado",IF(AG12&lt;=0.8,"Mayor","Catastrófico"))))),"")</f>
        <v>Moderado</v>
      </c>
      <c r="AG12" s="119">
        <f>IFERROR(IF(AND(V11="Impacto",V12="Impacto"),(AG11-(+AG11*Y12)),IF(V12="Impacto",($M$10-(+$M$10*Y12)),IF(V12="Probabilidad",AG11,""))),"")</f>
        <v>0.6</v>
      </c>
      <c r="AH12" s="121" t="str">
        <f>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Moderado</v>
      </c>
      <c r="AI12" s="118" t="s">
        <v>123</v>
      </c>
      <c r="AJ12" s="201"/>
      <c r="AK12" s="204"/>
      <c r="AL12" s="206"/>
      <c r="AM12" s="206"/>
      <c r="AN12" s="144" t="s">
        <v>132</v>
      </c>
      <c r="AO12" s="143" t="s">
        <v>127</v>
      </c>
      <c r="AP12" s="122">
        <v>44792</v>
      </c>
      <c r="AQ12" s="160" t="s">
        <v>133</v>
      </c>
      <c r="AR12" s="117" t="s">
        <v>128</v>
      </c>
      <c r="AS12" s="122">
        <v>44882</v>
      </c>
      <c r="AT12" s="160" t="s">
        <v>296</v>
      </c>
      <c r="AU12" s="204"/>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row>
    <row r="13" spans="1:73" ht="409.6" customHeight="1" x14ac:dyDescent="0.3">
      <c r="A13" s="238"/>
      <c r="B13" s="202"/>
      <c r="C13" s="241"/>
      <c r="D13" s="202"/>
      <c r="E13" s="202"/>
      <c r="F13" s="202"/>
      <c r="G13" s="244"/>
      <c r="H13" s="202"/>
      <c r="I13" s="247"/>
      <c r="J13" s="250"/>
      <c r="K13" s="205"/>
      <c r="L13" s="259"/>
      <c r="M13" s="247"/>
      <c r="N13" s="250"/>
      <c r="O13" s="139"/>
      <c r="P13" s="253"/>
      <c r="Q13" s="247"/>
      <c r="R13" s="256"/>
      <c r="S13" s="140">
        <v>3</v>
      </c>
      <c r="T13" s="158" t="s">
        <v>134</v>
      </c>
      <c r="U13" s="158" t="s">
        <v>135</v>
      </c>
      <c r="V13" s="141" t="str">
        <f>IF(OR(W13="Preventivo",W13="Detectivo"),"Probabilidad",IF(W13="Correctivo","Impacto",""))</f>
        <v>Probabilidad</v>
      </c>
      <c r="W13" s="118" t="s">
        <v>118</v>
      </c>
      <c r="X13" s="118" t="s">
        <v>119</v>
      </c>
      <c r="Y13" s="119" t="str">
        <f t="shared" ref="Y13" si="1">IF(AND(W13="Preventivo",X13="Automático"),"50%",IF(AND(W13="Preventivo",X13="Manual"),"40%",IF(AND(W13="Detectivo",X13="Automático"),"40%",IF(AND(W13="Detectivo",X13="Manual"),"30%",IF(AND(W13="Correctivo",X13="Automático"),"35%",IF(AND(W13="Correctivo",X13="Manual"),"25%",""))))))</f>
        <v>40%</v>
      </c>
      <c r="Z13" s="118" t="s">
        <v>131</v>
      </c>
      <c r="AA13" s="118" t="s">
        <v>121</v>
      </c>
      <c r="AB13" s="118" t="s">
        <v>122</v>
      </c>
      <c r="AC13" s="120">
        <f>IFERROR(IF(AND(V12="Probabilidad",V13="Probabilidad"),(AE12-(+AE12*Y13)),IF(AND(V12="Impacto",V13="Probabilidad"),(AE11-(+AE11*Y13)),IF(V13="Impacto",AE12,""))),"")</f>
        <v>4.3199999999999995E-2</v>
      </c>
      <c r="AD13" s="142" t="str">
        <f t="shared" ref="AD13" si="2">IFERROR(IF(AC13="","",IF(AC13&lt;=0.2,"Muy Baja",IF(AC13&lt;=0.4,"Baja",IF(AC13&lt;=0.6,"Media",IF(AC13&lt;=0.8,"Alta","Muy Alta"))))),"")</f>
        <v>Muy Baja</v>
      </c>
      <c r="AE13" s="119">
        <f t="shared" ref="AE13" si="3">+AC13</f>
        <v>4.3199999999999995E-2</v>
      </c>
      <c r="AF13" s="142" t="str">
        <f>IFERROR(IF(AG13="","",IF(AG13&lt;=0.2,"Leve",IF(AG13&lt;=0.4,"Menor",IF(AG13&lt;=0.6,"Moderado",IF(AG13&lt;=0.8,"Mayor","Catastrófico"))))),"")</f>
        <v>Moderado</v>
      </c>
      <c r="AG13" s="119">
        <f>IFERROR(IF(AND(V12="Impacto",V13="Impacto"),(AG12-(+AG12*Y13)),IF(AND(V12="Probabilidad",V13="Impacto"),(AG11-(+AG11*Y13)),IF(V13="Probabilidad",AG12,""))),"")</f>
        <v>0.6</v>
      </c>
      <c r="AH13" s="121" t="str">
        <f t="shared" ref="AH13" si="4">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Moderado</v>
      </c>
      <c r="AI13" s="118" t="s">
        <v>123</v>
      </c>
      <c r="AJ13" s="202"/>
      <c r="AK13" s="205"/>
      <c r="AL13" s="206"/>
      <c r="AM13" s="206"/>
      <c r="AN13" s="144" t="s">
        <v>297</v>
      </c>
      <c r="AO13" s="143" t="s">
        <v>127</v>
      </c>
      <c r="AP13" s="122">
        <v>44792</v>
      </c>
      <c r="AQ13" s="160" t="s">
        <v>136</v>
      </c>
      <c r="AR13" s="117" t="s">
        <v>128</v>
      </c>
      <c r="AS13" s="122">
        <v>44882</v>
      </c>
      <c r="AT13" s="160" t="s">
        <v>291</v>
      </c>
      <c r="AU13" s="20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row>
    <row r="14" spans="1:73" s="2" customFormat="1" ht="238.5" customHeight="1" x14ac:dyDescent="0.25">
      <c r="A14" s="145">
        <v>2</v>
      </c>
      <c r="B14" s="116" t="s">
        <v>137</v>
      </c>
      <c r="C14" s="116" t="s">
        <v>138</v>
      </c>
      <c r="D14" s="116" t="s">
        <v>139</v>
      </c>
      <c r="E14" s="116" t="s">
        <v>140</v>
      </c>
      <c r="F14" s="116" t="s">
        <v>141</v>
      </c>
      <c r="G14" s="116" t="s">
        <v>142</v>
      </c>
      <c r="H14" s="116" t="s">
        <v>292</v>
      </c>
      <c r="I14" s="147" t="s">
        <v>113</v>
      </c>
      <c r="J14" s="148" t="s">
        <v>143</v>
      </c>
      <c r="K14" s="117">
        <v>2</v>
      </c>
      <c r="L14" s="146" t="str">
        <f>IF(K14&lt;=0,"",IF(K14&lt;=2,"Muy Baja",IF(K14&lt;=24,"Baja",IF(K14&lt;=500,"Media",IF(K14&lt;=5000,"Alta","Muy Alta")))))</f>
        <v>Muy Baja</v>
      </c>
      <c r="M14" s="147">
        <f>IF(L14="","",IF(L14="Muy Baja",0.2,IF(L14="Baja",0.4,IF(L14="Media",0.6,IF(L14="Alta",0.8,IF(L14="Muy Alta",1,))))))</f>
        <v>0.2</v>
      </c>
      <c r="N14" s="148" t="s">
        <v>144</v>
      </c>
      <c r="O14" s="147" t="str">
        <f>IF(NOT(ISERROR(MATCH(N14,'[1]Tabla Impacto'!$B$221:$B$223,0))),'[1]Tabla Impacto'!$F$223&amp;"Por favor no seleccionar los criterios de impacto(Afectación Económica o presupuestal y Pérdida Reputacional)",N14)</f>
        <v xml:space="preserve">     El riesgo afecta la imagen de alguna área de la organización</v>
      </c>
      <c r="P14" s="146" t="str">
        <f>IF(OR(O14='[1]Tabla Impacto'!$C$11,O14='[1]Tabla Impacto'!$D$11),"Leve",IF(OR(O14='[1]Tabla Impacto'!$C$12,O14='[1]Tabla Impacto'!$D$12),"Menor",IF(OR(O14='[1]Tabla Impacto'!$C$13,O14='[1]Tabla Impacto'!$D$13),"Moderado",IF(OR(O14='[1]Tabla Impacto'!$C$14,O14='[1]Tabla Impacto'!$D$14),"Mayor",IF(OR(O14='[1]Tabla Impacto'!$C$15,O14='[1]Tabla Impacto'!$D$15),"Catastrófico","")))))</f>
        <v>Leve</v>
      </c>
      <c r="Q14" s="147">
        <v>0.8</v>
      </c>
      <c r="R14" s="149" t="str">
        <f>IF(OR(AND(L14="Muy Baja",P14="Leve"),AND(L14="Muy Baja",P14="Menor"),AND(L14="Baja",P14="Leve")),"Bajo",IF(OR(AND(L14="Muy baja",P14="Moderado"),AND(L14="Baja",P14="Menor"),AND(L14="Baja",P14="Moderado"),AND(L14="Media",P14="Leve"),AND(L14="Media",P14="Menor"),AND(L14="Media",P14="Moderado"),AND(L14="Alta",P14="Leve"),AND(L14="Alta",P14="Menor")),"Moderado",IF(OR(AND(L14="Muy Baja",P14="Mayor"),AND(L14="Baja",P14="Mayor"),AND(L14="Media",P14="Mayor"),AND(L14="Alta",P14="Moderado"),AND(L14="Alta",P14="Mayor"),AND(L14="Muy Alta",P14="Leve"),AND(L14="Muy Alta",P14="Menor"),AND(L14="Muy Alta",P14="Moderado"),AND(L14="Muy Alta",P14="Mayor")),"Alto",IF(OR(AND(L14="Muy Baja",P14="Catastrófico"),AND(L14="Baja",P14="Catastrófico"),AND(L14="Media",P14="Catastrófico"),AND(L14="Alta",P14="Catastrófico"),AND(L14="Muy Alta",P14="Catastrófico")),"Extremo",""))))</f>
        <v>Bajo</v>
      </c>
      <c r="S14" s="145">
        <v>1</v>
      </c>
      <c r="T14" s="158" t="s">
        <v>145</v>
      </c>
      <c r="U14" s="158" t="s">
        <v>146</v>
      </c>
      <c r="V14" s="150" t="str">
        <f t="shared" si="0"/>
        <v>Probabilidad</v>
      </c>
      <c r="W14" s="151" t="s">
        <v>147</v>
      </c>
      <c r="X14" s="151" t="s">
        <v>119</v>
      </c>
      <c r="Y14" s="152" t="str">
        <f>IF(AND(W14="Preventivo",X14="Automático"),"50%",IF(AND(W14="Preventivo",X14="Manual"),"40%",IF(AND(W14="Detectivo",X14="Automático"),"40%",IF(AND(W14="Detectivo",X14="Manual"),"30%",IF(AND(W14="Correctivo",X14="Automático"),"35%",IF(AND(W14="Correctivo",X14="Manual"),"25%",""))))))</f>
        <v>30%</v>
      </c>
      <c r="Z14" s="151" t="s">
        <v>131</v>
      </c>
      <c r="AA14" s="151" t="s">
        <v>121</v>
      </c>
      <c r="AB14" s="151" t="s">
        <v>122</v>
      </c>
      <c r="AC14" s="153">
        <f>IFERROR(IF(V14="Probabilidad",(M14-(+M14*Y14)),IF(V14="Impacto",M14,"")),"")</f>
        <v>0.14000000000000001</v>
      </c>
      <c r="AD14" s="154" t="str">
        <f>IFERROR(IF(AC14="","",IF(AC14&lt;=0.2,"Muy Baja",IF(AC14&lt;=0.4,"Baja",IF(AC14&lt;=0.6,"Media",IF(AC14&lt;=0.8,"Alta","Muy Alta"))))),"")</f>
        <v>Muy Baja</v>
      </c>
      <c r="AE14" s="152">
        <f>+AC14</f>
        <v>0.14000000000000001</v>
      </c>
      <c r="AF14" s="154" t="str">
        <f>IFERROR(IF(AG14="","",IF(AG14&lt;=0.2,"Leve",IF(AG14&lt;=0.4,"Menor",IF(AG14&lt;=0.6,"Moderado",IF(AG14&lt;=0.8,"Mayor","Catastrófico"))))),"")</f>
        <v>Mayor</v>
      </c>
      <c r="AG14" s="152">
        <v>0.8</v>
      </c>
      <c r="AH14" s="155" t="str">
        <f>IFERROR(IF(OR(AND(AD14="Muy Baja",AF14="Leve"),AND(AD14="Muy Baja",AF14="Menor"),AND(AD14="Baja",AF14="Leve")),"Bajo",IF(OR(AND(AD14="Muy baja",AF14="Moderado"),AND(AD14="Baja",AF14="Menor"),AND(AD14="Baja",AF14="Moderado"),AND(AD14="Media",AF14="Leve"),AND(AD14="Media",AF14="Menor"),AND(AD14="Media",AF14="Moderado"),AND(AD14="Alta",AF14="Leve"),AND(AD14="Alta",AF14="Menor")),"Moderado",IF(OR(AND(AD14="Muy Baja",AF14="Mayor"),AND(AD14="Baja",AF14="Mayor"),AND(AD14="Media",AF14="Mayor"),AND(AD14="Alta",AF14="Moderado"),AND(AD14="Alta",AF14="Mayor"),AND(AD14="Muy Alta",AF14="Leve"),AND(AD14="Muy Alta",AF14="Menor"),AND(AD14="Muy Alta",AF14="Moderado"),AND(AD14="Muy Alta",AF14="Mayor")),"Alto",IF(OR(AND(AD14="Muy Baja",AF14="Catastrófico"),AND(AD14="Baja",AF14="Catastrófico"),AND(AD14="Media",AF14="Catastrófico"),AND(AD14="Alta",AF14="Catastrófico"),AND(AD14="Muy Alta",AF14="Catastrófico")),"Extremo","")))),"")</f>
        <v>Alto</v>
      </c>
      <c r="AI14" s="151" t="s">
        <v>148</v>
      </c>
      <c r="AJ14" s="116" t="s">
        <v>149</v>
      </c>
      <c r="AK14" s="116" t="s">
        <v>125</v>
      </c>
      <c r="AL14" s="122">
        <v>44926</v>
      </c>
      <c r="AM14" s="122" t="s">
        <v>150</v>
      </c>
      <c r="AN14" s="116" t="s">
        <v>151</v>
      </c>
      <c r="AO14" s="117" t="s">
        <v>128</v>
      </c>
      <c r="AP14" s="122">
        <v>44792</v>
      </c>
      <c r="AQ14" s="160" t="s">
        <v>152</v>
      </c>
      <c r="AR14" s="117" t="s">
        <v>128</v>
      </c>
      <c r="AS14" s="122">
        <v>44882</v>
      </c>
      <c r="AT14" s="160" t="s">
        <v>298</v>
      </c>
      <c r="AU14" s="117" t="s">
        <v>279</v>
      </c>
      <c r="AV14" s="157"/>
      <c r="AW14" s="157"/>
      <c r="AX14" s="157"/>
      <c r="AY14" s="157"/>
      <c r="AZ14" s="157"/>
      <c r="BA14" s="157"/>
      <c r="BB14" s="157"/>
      <c r="BC14" s="157"/>
      <c r="BD14" s="157"/>
      <c r="BE14" s="157"/>
      <c r="BF14" s="157"/>
      <c r="BG14" s="157"/>
      <c r="BH14" s="157"/>
      <c r="BI14" s="157"/>
      <c r="BJ14" s="157"/>
      <c r="BK14" s="157"/>
      <c r="BL14" s="157"/>
      <c r="BM14" s="157"/>
      <c r="BN14" s="157"/>
      <c r="BO14" s="157"/>
      <c r="BP14" s="157"/>
      <c r="BQ14" s="157"/>
      <c r="BR14" s="157"/>
      <c r="BS14" s="157"/>
      <c r="BT14" s="157"/>
      <c r="BU14" s="157"/>
    </row>
    <row r="15" spans="1:73" s="2" customFormat="1" ht="154.5" customHeight="1" x14ac:dyDescent="0.25">
      <c r="A15" s="145">
        <v>4</v>
      </c>
      <c r="B15" s="116" t="s">
        <v>106</v>
      </c>
      <c r="C15" s="116" t="s">
        <v>138</v>
      </c>
      <c r="D15" s="116" t="s">
        <v>139</v>
      </c>
      <c r="E15" s="116" t="s">
        <v>153</v>
      </c>
      <c r="F15" s="116" t="s">
        <v>154</v>
      </c>
      <c r="G15" s="156" t="s">
        <v>293</v>
      </c>
      <c r="H15" s="116" t="s">
        <v>155</v>
      </c>
      <c r="I15" s="147" t="s">
        <v>113</v>
      </c>
      <c r="J15" s="148" t="s">
        <v>143</v>
      </c>
      <c r="K15" s="117">
        <v>2</v>
      </c>
      <c r="L15" s="146" t="str">
        <f>IF(K15&lt;=0,"",IF(K15&lt;=2,"Muy Baja",IF(K15&lt;=24,"Baja",IF(K15&lt;=500,"Media",IF(K15&lt;=5000,"Alta","Muy Alta")))))</f>
        <v>Muy Baja</v>
      </c>
      <c r="M15" s="147">
        <f>IF(L15="","",IF(L15="Muy Baja",0.2,IF(L15="Baja",0.4,IF(L15="Media",0.6,IF(L15="Alta",0.8,IF(L15="Muy Alta",1,))))))</f>
        <v>0.2</v>
      </c>
      <c r="N15" s="148" t="s">
        <v>156</v>
      </c>
      <c r="O15" s="147" t="str">
        <f>IF(NOT(ISERROR(MATCH(N15,'[1]Tabla Impacto'!$B$221:$B$223,0))),'[1]Tabla Impacto'!$F$223&amp;"Por favor no seleccionar los criterios de impacto(Afectación Económica o presupuestal y Pérdida Reputacional)",N15)</f>
        <v xml:space="preserve">     El riesgo afecta la imagen de la entidad con algunos usuarios de relevancia frente al logro de los objetivos</v>
      </c>
      <c r="P15" s="146" t="str">
        <f>IF(OR(O15='[1]Tabla Impacto'!$C$11,O15='[1]Tabla Impacto'!$D$11),"Leve",IF(OR(O15='[1]Tabla Impacto'!$C$12,O15='[1]Tabla Impacto'!$D$12),"Menor",IF(OR(O15='[1]Tabla Impacto'!$C$13,O15='[1]Tabla Impacto'!$D$13),"Moderado",IF(OR(O15='[1]Tabla Impacto'!$C$14,O15='[1]Tabla Impacto'!$D$14),"Mayor",IF(OR(O15='[1]Tabla Impacto'!$C$15,O15='[1]Tabla Impacto'!$D$15),"Catastrófico","")))))</f>
        <v>Moderado</v>
      </c>
      <c r="Q15" s="147">
        <f>IF(P15="","",IF(P15="Leve",0.2,IF(P15="Menor",0.4,IF(P15="Moderado",0.6,IF(P15="Mayor",0.8,IF(P15="Catastrófico",1,))))))</f>
        <v>0.6</v>
      </c>
      <c r="R15" s="149" t="str">
        <f>IF(OR(AND(L15="Muy Baja",P15="Leve"),AND(L15="Muy Baja",P15="Menor"),AND(L15="Baja",P15="Leve")),"Bajo",IF(OR(AND(L15="Muy baja",P15="Moderado"),AND(L15="Baja",P15="Menor"),AND(L15="Baja",P15="Moderado"),AND(L15="Media",P15="Leve"),AND(L15="Media",P15="Menor"),AND(L15="Media",P15="Moderado"),AND(L15="Alta",P15="Leve"),AND(L15="Alta",P15="Menor")),"Moderado",IF(OR(AND(L15="Muy Baja",P15="Mayor"),AND(L15="Baja",P15="Mayor"),AND(L15="Media",P15="Mayor"),AND(L15="Alta",P15="Moderado"),AND(L15="Alta",P15="Mayor"),AND(L15="Muy Alta",P15="Leve"),AND(L15="Muy Alta",P15="Menor"),AND(L15="Muy Alta",P15="Moderado"),AND(L15="Muy Alta",P15="Mayor")),"Alto",IF(OR(AND(L15="Muy Baja",P15="Catastrófico"),AND(L15="Baja",P15="Catastrófico"),AND(L15="Media",P15="Catastrófico"),AND(L15="Alta",P15="Catastrófico"),AND(L15="Muy Alta",P15="Catastrófico")),"Extremo",""))))</f>
        <v>Moderado</v>
      </c>
      <c r="S15" s="145">
        <v>1</v>
      </c>
      <c r="T15" s="159" t="s">
        <v>157</v>
      </c>
      <c r="U15" s="159" t="s">
        <v>158</v>
      </c>
      <c r="V15" s="150" t="str">
        <f>IF(OR(W15="Preventivo",W15="Detectivo"),"Probabilidad",IF(W15="Correctivo","Impacto",""))</f>
        <v>Probabilidad</v>
      </c>
      <c r="W15" s="151" t="s">
        <v>118</v>
      </c>
      <c r="X15" s="151" t="s">
        <v>119</v>
      </c>
      <c r="Y15" s="152" t="str">
        <f>IF(AND(W15="Preventivo",X15="Automático"),"50%",IF(AND(W15="Preventivo",X15="Manual"),"40%",IF(AND(W15="Detectivo",X15="Automático"),"40%",IF(AND(W15="Detectivo",X15="Manual"),"30%",IF(AND(W15="Correctivo",X15="Automático"),"35%",IF(AND(W15="Correctivo",X15="Manual"),"25%",""))))))</f>
        <v>40%</v>
      </c>
      <c r="Z15" s="151" t="s">
        <v>120</v>
      </c>
      <c r="AA15" s="151" t="s">
        <v>121</v>
      </c>
      <c r="AB15" s="151" t="s">
        <v>122</v>
      </c>
      <c r="AC15" s="153">
        <f>IFERROR(IF(V15="Probabilidad",(M15-(+M15*Y15)),IF(V15="Impacto",M15,"")),"")</f>
        <v>0.12</v>
      </c>
      <c r="AD15" s="154" t="str">
        <f>IFERROR(IF(AC15="","",IF(AC15&lt;=0.2,"Muy Baja",IF(AC15&lt;=0.4,"Baja",IF(AC15&lt;=0.6,"Media",IF(AC15&lt;=0.8,"Alta","Muy Alta"))))),"")</f>
        <v>Muy Baja</v>
      </c>
      <c r="AE15" s="152">
        <f>+AC15</f>
        <v>0.12</v>
      </c>
      <c r="AF15" s="154" t="str">
        <f>IFERROR(IF(AG15="","",IF(AG15&lt;=0.2,"Leve",IF(AG15&lt;=0.4,"Menor",IF(AG15&lt;=0.6,"Moderado",IF(AG15&lt;=0.8,"Mayor","Catastrófico"))))),"")</f>
        <v>Moderado</v>
      </c>
      <c r="AG15" s="152">
        <f>IFERROR(IF(V15="Impacto",(Q15-(+Q15*Y15)),IF(V15="Probabilidad",Q15,"")),"")</f>
        <v>0.6</v>
      </c>
      <c r="AH15" s="155" t="str">
        <f>IFERROR(IF(OR(AND(AD15="Muy Baja",AF15="Leve"),AND(AD15="Muy Baja",AF15="Menor"),AND(AD15="Baja",AF15="Leve")),"Bajo",IF(OR(AND(AD15="Muy baja",AF15="Moderado"),AND(AD15="Baja",AF15="Menor"),AND(AD15="Baja",AF15="Moderado"),AND(AD15="Media",AF15="Leve"),AND(AD15="Media",AF15="Menor"),AND(AD15="Media",AF15="Moderado"),AND(AD15="Alta",AF15="Leve"),AND(AD15="Alta",AF15="Menor")),"Moderado",IF(OR(AND(AD15="Muy Baja",AF15="Mayor"),AND(AD15="Baja",AF15="Mayor"),AND(AD15="Media",AF15="Mayor"),AND(AD15="Alta",AF15="Moderado"),AND(AD15="Alta",AF15="Mayor"),AND(AD15="Muy Alta",AF15="Leve"),AND(AD15="Muy Alta",AF15="Menor"),AND(AD15="Muy Alta",AF15="Moderado"),AND(AD15="Muy Alta",AF15="Mayor")),"Alto",IF(OR(AND(AD15="Muy Baja",AF15="Catastrófico"),AND(AD15="Baja",AF15="Catastrófico"),AND(AD15="Media",AF15="Catastrófico"),AND(AD15="Alta",AF15="Catastrófico"),AND(AD15="Muy Alta",AF15="Catastrófico")),"Extremo","")))),"")</f>
        <v>Moderado</v>
      </c>
      <c r="AI15" s="151" t="s">
        <v>123</v>
      </c>
      <c r="AJ15" s="158" t="s">
        <v>159</v>
      </c>
      <c r="AK15" s="117" t="s">
        <v>160</v>
      </c>
      <c r="AL15" s="122">
        <v>44926</v>
      </c>
      <c r="AM15" s="122"/>
      <c r="AN15" s="116" t="s">
        <v>294</v>
      </c>
      <c r="AO15" s="117"/>
      <c r="AP15" s="122">
        <v>44792</v>
      </c>
      <c r="AQ15" s="160" t="s">
        <v>289</v>
      </c>
      <c r="AR15" s="117" t="s">
        <v>128</v>
      </c>
      <c r="AS15" s="122">
        <v>44882</v>
      </c>
      <c r="AT15" s="116" t="s">
        <v>299</v>
      </c>
      <c r="AU15" s="117" t="s">
        <v>279</v>
      </c>
      <c r="AV15" s="157"/>
      <c r="AW15" s="157"/>
      <c r="AX15" s="157"/>
      <c r="AY15" s="157"/>
      <c r="AZ15" s="157"/>
      <c r="BA15" s="157"/>
      <c r="BB15" s="157"/>
      <c r="BC15" s="157"/>
      <c r="BD15" s="157"/>
      <c r="BE15" s="157"/>
      <c r="BF15" s="157"/>
      <c r="BG15" s="157"/>
      <c r="BH15" s="157"/>
      <c r="BI15" s="157"/>
      <c r="BJ15" s="157"/>
      <c r="BK15" s="157"/>
      <c r="BL15" s="157"/>
      <c r="BM15" s="157"/>
      <c r="BN15" s="157"/>
      <c r="BO15" s="157"/>
      <c r="BP15" s="157"/>
      <c r="BQ15" s="157"/>
      <c r="BR15" s="157"/>
      <c r="BS15" s="157"/>
      <c r="BT15" s="157"/>
      <c r="BU15" s="157"/>
    </row>
    <row r="16" spans="1:73" ht="49.5" customHeight="1" x14ac:dyDescent="0.3">
      <c r="A16" s="115"/>
      <c r="B16" s="137"/>
      <c r="C16" s="137"/>
      <c r="D16" s="220" t="s">
        <v>161</v>
      </c>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c r="AO16" s="222"/>
    </row>
    <row r="18" spans="1:43" x14ac:dyDescent="0.3">
      <c r="A18" s="123"/>
      <c r="B18" s="124"/>
      <c r="C18" s="124"/>
      <c r="D18" s="124"/>
      <c r="E18" s="124"/>
      <c r="F18" s="124"/>
      <c r="G18" s="124"/>
      <c r="H18" s="1"/>
      <c r="I18" s="1"/>
      <c r="J18" s="1"/>
      <c r="L18" s="127"/>
      <c r="M18" s="124"/>
      <c r="N18" s="124"/>
      <c r="O18" s="124"/>
      <c r="P18" s="124"/>
      <c r="Q18" s="124"/>
      <c r="R18" s="124"/>
      <c r="S18" s="124"/>
      <c r="T18" s="124"/>
      <c r="U18" s="124"/>
      <c r="V18" s="128"/>
      <c r="W18" s="128"/>
      <c r="X18" s="124"/>
      <c r="Y18" s="124"/>
      <c r="Z18" s="124"/>
      <c r="AA18" s="124"/>
      <c r="AB18" s="124"/>
      <c r="AC18" s="124"/>
      <c r="AD18" s="124"/>
      <c r="AE18" s="124"/>
      <c r="AF18" s="124"/>
      <c r="AG18" s="124"/>
      <c r="AH18" s="124"/>
      <c r="AI18" s="129"/>
      <c r="AJ18" s="129"/>
      <c r="AK18" s="124"/>
      <c r="AL18" s="124"/>
      <c r="AM18" s="124"/>
      <c r="AN18" s="124"/>
      <c r="AO18" s="124"/>
      <c r="AP18" s="124"/>
      <c r="AQ18" s="124"/>
    </row>
    <row r="19" spans="1:43" ht="24.75" customHeight="1" x14ac:dyDescent="0.3">
      <c r="A19" s="223" t="s">
        <v>162</v>
      </c>
      <c r="B19" s="223"/>
      <c r="C19" s="223"/>
      <c r="D19" s="223"/>
      <c r="E19" s="223"/>
      <c r="F19" s="223"/>
      <c r="G19" s="223"/>
      <c r="H19" s="1"/>
      <c r="I19" s="1"/>
      <c r="J19" s="1"/>
      <c r="K19" s="217" t="s">
        <v>300</v>
      </c>
      <c r="L19" s="218"/>
      <c r="M19" s="218"/>
      <c r="N19" s="219"/>
      <c r="O19" s="124"/>
      <c r="P19" s="124"/>
      <c r="Q19" s="124"/>
      <c r="R19" s="124"/>
      <c r="S19" s="124"/>
      <c r="T19" s="124"/>
      <c r="U19" s="129"/>
      <c r="V19" s="128"/>
      <c r="W19" s="128"/>
      <c r="X19" s="124"/>
      <c r="Y19" s="128"/>
      <c r="Z19" s="128"/>
      <c r="AA19" s="124"/>
      <c r="AB19" s="124"/>
      <c r="AC19" s="124"/>
      <c r="AD19" s="124"/>
      <c r="AE19" s="124"/>
      <c r="AF19" s="124"/>
      <c r="AG19" s="124"/>
      <c r="AH19" s="124"/>
      <c r="AI19" s="124"/>
      <c r="AJ19" s="124"/>
      <c r="AK19" s="124"/>
      <c r="AL19" s="124"/>
      <c r="AM19" s="124"/>
      <c r="AN19" s="124"/>
      <c r="AO19" s="124"/>
      <c r="AP19" s="124"/>
      <c r="AQ19" s="124"/>
    </row>
    <row r="20" spans="1:43" ht="17.25" thickBot="1" x14ac:dyDescent="0.35">
      <c r="A20" s="133"/>
      <c r="B20"/>
      <c r="C20"/>
      <c r="D20"/>
      <c r="E20"/>
      <c r="F20"/>
      <c r="G20"/>
      <c r="H20" s="1"/>
      <c r="I20" s="1"/>
      <c r="J20" s="1"/>
      <c r="L20" s="125" t="str">
        <f>+IFERROR(VLOOKUP(H20,$H$175:$L$179,3,FALSE)*VLOOKUP(K20,$K$175:$L$179,3,FALSE),"")</f>
        <v/>
      </c>
      <c r="M20"/>
      <c r="N20"/>
      <c r="O20"/>
      <c r="P20"/>
      <c r="Q20"/>
      <c r="R20"/>
      <c r="S20"/>
      <c r="T20"/>
      <c r="U20"/>
      <c r="V20" s="125"/>
      <c r="W20" s="126"/>
      <c r="X20"/>
      <c r="Y20" s="126"/>
      <c r="Z20" s="126"/>
      <c r="AA20" s="132"/>
      <c r="AB20" s="132"/>
      <c r="AC20" s="132"/>
      <c r="AD20" s="132"/>
      <c r="AE20" s="130"/>
      <c r="AF20" s="130"/>
      <c r="AG20" s="132"/>
      <c r="AH20" s="133"/>
      <c r="AI20"/>
      <c r="AJ20"/>
      <c r="AK20"/>
      <c r="AL20" s="132"/>
      <c r="AM20"/>
      <c r="AN20" s="132"/>
      <c r="AO20"/>
      <c r="AP20" s="132"/>
      <c r="AQ20"/>
    </row>
    <row r="21" spans="1:43" ht="17.45" customHeight="1" thickTop="1" thickBot="1" x14ac:dyDescent="0.35">
      <c r="A21" s="215" t="s">
        <v>163</v>
      </c>
      <c r="B21" s="215"/>
      <c r="C21" s="215"/>
      <c r="D21" s="215"/>
      <c r="E21" s="215"/>
      <c r="F21" s="215"/>
      <c r="G21" s="135" t="s">
        <v>164</v>
      </c>
      <c r="H21" s="215" t="s">
        <v>165</v>
      </c>
      <c r="I21" s="215"/>
      <c r="J21" s="215"/>
      <c r="K21" s="215"/>
      <c r="L21" s="215"/>
      <c r="M21" s="215"/>
      <c r="N21" s="215"/>
      <c r="O21" s="136"/>
      <c r="P21" s="216" t="s">
        <v>166</v>
      </c>
      <c r="Q21" s="216"/>
      <c r="R21" s="216"/>
      <c r="S21" s="215" t="s">
        <v>167</v>
      </c>
      <c r="T21" s="215"/>
      <c r="U21" s="215"/>
      <c r="V21" s="215"/>
      <c r="W21" s="216">
        <v>1</v>
      </c>
      <c r="X21" s="216"/>
      <c r="Y21" s="216"/>
      <c r="Z21" s="216"/>
      <c r="AA21" s="134"/>
      <c r="AB21" s="134"/>
      <c r="AC21" s="134"/>
      <c r="AD21" s="134"/>
      <c r="AE21" s="134"/>
      <c r="AF21" s="134"/>
      <c r="AG21" s="134"/>
      <c r="AH21" s="134"/>
      <c r="AI21" s="134"/>
      <c r="AJ21" s="134"/>
      <c r="AK21" s="134"/>
      <c r="AL21" s="134"/>
      <c r="AM21" s="134"/>
      <c r="AN21" s="134"/>
      <c r="AO21" s="134"/>
      <c r="AP21" s="134"/>
      <c r="AQ21" s="131"/>
    </row>
    <row r="22" spans="1:43" ht="17.25" thickTop="1" x14ac:dyDescent="0.3"/>
  </sheetData>
  <dataConsolidate/>
  <mergeCells count="89">
    <mergeCell ref="R11:R13"/>
    <mergeCell ref="K11:K13"/>
    <mergeCell ref="L11:L13"/>
    <mergeCell ref="M11:M13"/>
    <mergeCell ref="N11:N13"/>
    <mergeCell ref="H11:H13"/>
    <mergeCell ref="I11:I13"/>
    <mergeCell ref="J11:J13"/>
    <mergeCell ref="P11:P13"/>
    <mergeCell ref="Q11:Q13"/>
    <mergeCell ref="A11:A13"/>
    <mergeCell ref="C11:C13"/>
    <mergeCell ref="D11:D13"/>
    <mergeCell ref="E11:E13"/>
    <mergeCell ref="G11:G13"/>
    <mergeCell ref="F11:F13"/>
    <mergeCell ref="AT1:AU1"/>
    <mergeCell ref="AT2:AU2"/>
    <mergeCell ref="AT3:AU3"/>
    <mergeCell ref="AT4:AU4"/>
    <mergeCell ref="AJ9:AJ10"/>
    <mergeCell ref="C7:AU7"/>
    <mergeCell ref="C6:AU6"/>
    <mergeCell ref="C5:AU5"/>
    <mergeCell ref="I9:I10"/>
    <mergeCell ref="J9:J10"/>
    <mergeCell ref="AI9:AI10"/>
    <mergeCell ref="AH9:AH10"/>
    <mergeCell ref="AG9:AG10"/>
    <mergeCell ref="AC9:AC10"/>
    <mergeCell ref="U9:U10"/>
    <mergeCell ref="AU9:AU10"/>
    <mergeCell ref="A1:D4"/>
    <mergeCell ref="AF9:AF10"/>
    <mergeCell ref="AD9:AD10"/>
    <mergeCell ref="AE9:AE10"/>
    <mergeCell ref="K9:K10"/>
    <mergeCell ref="L9:L10"/>
    <mergeCell ref="M9:M10"/>
    <mergeCell ref="P9:P10"/>
    <mergeCell ref="Q9:Q10"/>
    <mergeCell ref="W9:AB9"/>
    <mergeCell ref="AC8:AI8"/>
    <mergeCell ref="A9:A10"/>
    <mergeCell ref="H9:H10"/>
    <mergeCell ref="E1:AS4"/>
    <mergeCell ref="AP9:AP10"/>
    <mergeCell ref="AQ9:AQ10"/>
    <mergeCell ref="D16:AO16"/>
    <mergeCell ref="A19:G19"/>
    <mergeCell ref="G9:G10"/>
    <mergeCell ref="F9:F10"/>
    <mergeCell ref="E9:E10"/>
    <mergeCell ref="D9:D10"/>
    <mergeCell ref="R9:R10"/>
    <mergeCell ref="N9:N10"/>
    <mergeCell ref="O9:O10"/>
    <mergeCell ref="AO9:AO10"/>
    <mergeCell ref="AN9:AN10"/>
    <mergeCell ref="AM9:AM10"/>
    <mergeCell ref="AL9:AL10"/>
    <mergeCell ref="AK9:AK10"/>
    <mergeCell ref="C9:C10"/>
    <mergeCell ref="B11:B13"/>
    <mergeCell ref="S21:V21"/>
    <mergeCell ref="W21:Z21"/>
    <mergeCell ref="A21:F21"/>
    <mergeCell ref="K19:N19"/>
    <mergeCell ref="H21:N21"/>
    <mergeCell ref="P21:R21"/>
    <mergeCell ref="S8:AB8"/>
    <mergeCell ref="S9:S10"/>
    <mergeCell ref="T9:T10"/>
    <mergeCell ref="B9:B10"/>
    <mergeCell ref="V9:V10"/>
    <mergeCell ref="A5:B5"/>
    <mergeCell ref="A6:B6"/>
    <mergeCell ref="A7:B7"/>
    <mergeCell ref="A8:K8"/>
    <mergeCell ref="L8:R8"/>
    <mergeCell ref="AJ11:AJ13"/>
    <mergeCell ref="AK11:AK13"/>
    <mergeCell ref="AL11:AL13"/>
    <mergeCell ref="AM11:AM13"/>
    <mergeCell ref="AJ8:AU8"/>
    <mergeCell ref="AR9:AR10"/>
    <mergeCell ref="AS9:AS10"/>
    <mergeCell ref="AT9:AT10"/>
    <mergeCell ref="AU11:AU13"/>
  </mergeCells>
  <conditionalFormatting sqref="AE18:AE20">
    <cfRule type="cellIs" dxfId="37" priority="175" stopIfTrue="1" operator="equal">
      <formula>#REF!</formula>
    </cfRule>
    <cfRule type="cellIs" dxfId="36" priority="176" operator="equal">
      <formula>#REF!</formula>
    </cfRule>
    <cfRule type="cellIs" dxfId="35" priority="177" operator="equal">
      <formula>#REF!</formula>
    </cfRule>
  </conditionalFormatting>
  <conditionalFormatting sqref="AF18:AF20">
    <cfRule type="cellIs" dxfId="34" priority="178" stopIfTrue="1" operator="equal">
      <formula>#REF!</formula>
    </cfRule>
    <cfRule type="cellIs" dxfId="33" priority="179" stopIfTrue="1" operator="equal">
      <formula>#REF!</formula>
    </cfRule>
    <cfRule type="cellIs" dxfId="32" priority="180" stopIfTrue="1" operator="equal">
      <formula>#REF!</formula>
    </cfRule>
  </conditionalFormatting>
  <conditionalFormatting sqref="L11 L14 AD11:AD15">
    <cfRule type="cellIs" dxfId="31" priority="65" operator="equal">
      <formula>"Muy Alta"</formula>
    </cfRule>
    <cfRule type="cellIs" dxfId="30" priority="66" operator="equal">
      <formula>"Alta"</formula>
    </cfRule>
    <cfRule type="cellIs" dxfId="29" priority="67" operator="equal">
      <formula>"Media"</formula>
    </cfRule>
    <cfRule type="cellIs" dxfId="28" priority="68" operator="equal">
      <formula>"Baja"</formula>
    </cfRule>
    <cfRule type="cellIs" dxfId="27" priority="69" operator="equal">
      <formula>"Muy Baja"</formula>
    </cfRule>
  </conditionalFormatting>
  <conditionalFormatting sqref="P11 AF11:AF15 P14:P15">
    <cfRule type="cellIs" dxfId="26" priority="60" operator="equal">
      <formula>"Catastrófico"</formula>
    </cfRule>
    <cfRule type="cellIs" dxfId="25" priority="61" operator="equal">
      <formula>"Mayor"</formula>
    </cfRule>
    <cfRule type="cellIs" dxfId="24" priority="62" operator="equal">
      <formula>"Moderado"</formula>
    </cfRule>
    <cfRule type="cellIs" dxfId="23" priority="63" operator="equal">
      <formula>"Menor"</formula>
    </cfRule>
    <cfRule type="cellIs" dxfId="22" priority="64" operator="equal">
      <formula>"Leve"</formula>
    </cfRule>
  </conditionalFormatting>
  <conditionalFormatting sqref="R11 AH11:AH15">
    <cfRule type="cellIs" dxfId="21" priority="56" operator="equal">
      <formula>"Extremo"</formula>
    </cfRule>
    <cfRule type="cellIs" dxfId="20" priority="57" operator="equal">
      <formula>"Alto"</formula>
    </cfRule>
    <cfRule type="cellIs" dxfId="19" priority="58" operator="equal">
      <formula>"Moderado"</formula>
    </cfRule>
    <cfRule type="cellIs" dxfId="18" priority="59" operator="equal">
      <formula>"Bajo"</formula>
    </cfRule>
  </conditionalFormatting>
  <conditionalFormatting sqref="R14">
    <cfRule type="cellIs" dxfId="17" priority="52" operator="equal">
      <formula>"Extremo"</formula>
    </cfRule>
    <cfRule type="cellIs" dxfId="16" priority="53" operator="equal">
      <formula>"Alto"</formula>
    </cfRule>
    <cfRule type="cellIs" dxfId="15" priority="54" operator="equal">
      <formula>"Moderado"</formula>
    </cfRule>
    <cfRule type="cellIs" dxfId="14" priority="55" operator="equal">
      <formula>"Bajo"</formula>
    </cfRule>
  </conditionalFormatting>
  <conditionalFormatting sqref="L15">
    <cfRule type="cellIs" dxfId="13" priority="24" operator="equal">
      <formula>"Muy Alta"</formula>
    </cfRule>
    <cfRule type="cellIs" dxfId="12" priority="25" operator="equal">
      <formula>"Alta"</formula>
    </cfRule>
    <cfRule type="cellIs" dxfId="11" priority="26" operator="equal">
      <formula>"Media"</formula>
    </cfRule>
    <cfRule type="cellIs" dxfId="10" priority="27" operator="equal">
      <formula>"Baja"</formula>
    </cfRule>
    <cfRule type="cellIs" dxfId="9" priority="28" operator="equal">
      <formula>"Muy Baja"</formula>
    </cfRule>
  </conditionalFormatting>
  <conditionalFormatting sqref="R15">
    <cfRule type="cellIs" dxfId="8" priority="20" operator="equal">
      <formula>"Extremo"</formula>
    </cfRule>
    <cfRule type="cellIs" dxfId="7" priority="21" operator="equal">
      <formula>"Alto"</formula>
    </cfRule>
    <cfRule type="cellIs" dxfId="6" priority="22" operator="equal">
      <formula>"Moderado"</formula>
    </cfRule>
    <cfRule type="cellIs" dxfId="5" priority="23" operator="equal">
      <formula>"Bajo"</formula>
    </cfRule>
  </conditionalFormatting>
  <conditionalFormatting sqref="O11:O15">
    <cfRule type="containsText" dxfId="4" priority="1" operator="containsText" text="❌">
      <formula>NOT(ISERROR(SEARCH("❌",O11)))</formula>
    </cfRule>
  </conditionalFormatting>
  <dataValidations count="6">
    <dataValidation type="list" allowBlank="1" showInputMessage="1" showErrorMessage="1" sqref="G18" xr:uid="{00000000-0002-0000-0100-000000000000}">
      <formula1>$G$175:$G$184</formula1>
    </dataValidation>
    <dataValidation type="list" allowBlank="1" showInputMessage="1" showErrorMessage="1" sqref="G20 AE20:AF20" xr:uid="{00000000-0002-0000-0100-000001000000}">
      <formula1>#REF!</formula1>
    </dataValidation>
    <dataValidation type="list" allowBlank="1" showInputMessage="1" showErrorMessage="1" sqref="V20" xr:uid="{00000000-0002-0000-0100-000002000000}">
      <formula1>$N$175:$N$176</formula1>
    </dataValidation>
    <dataValidation type="list" allowBlank="1" showInputMessage="1" showErrorMessage="1" sqref="K20" xr:uid="{00000000-0002-0000-0100-000003000000}">
      <formula1>$K$175:$K$179</formula1>
    </dataValidation>
    <dataValidation type="list" allowBlank="1" showInputMessage="1" showErrorMessage="1" sqref="H20:J20" xr:uid="{00000000-0002-0000-0100-000004000000}">
      <formula1>$H$175:$H$179</formula1>
    </dataValidation>
    <dataValidation type="list" allowBlank="1" showInputMessage="1" showErrorMessage="1" sqref="AP20 Y20:AD20 W20 AL20 AN20" xr:uid="{00000000-0002-0000-0100-000005000000}">
      <formula1>$AL$175:$AL$182</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6000000}">
          <x14:formula1>
            <xm:f>Listas!$A$2:$A$9</xm:f>
          </x14:formula1>
          <xm:sqref>B11 B14:B15</xm:sqref>
        </x14:dataValidation>
        <x14:dataValidation type="list" allowBlank="1" showInputMessage="1" showErrorMessage="1" xr:uid="{00000000-0002-0000-0100-000007000000}">
          <x14:formula1>
            <xm:f>Listas!$B$2:$B$7</xm:f>
          </x14:formula1>
          <xm:sqref>C11 C14:C15</xm:sqref>
        </x14:dataValidation>
        <x14:dataValidation type="list" allowBlank="1" showInputMessage="1" showErrorMessage="1" xr:uid="{00000000-0002-0000-0100-000008000000}">
          <x14:formula1>
            <xm:f>Listas!$C$2:$C$6</xm:f>
          </x14:formula1>
          <xm:sqref>I11 I14:I15</xm:sqref>
        </x14:dataValidation>
        <x14:dataValidation type="list" allowBlank="1" showInputMessage="1" showErrorMessage="1" xr:uid="{00000000-0002-0000-0100-000009000000}">
          <x14:formula1>
            <xm:f>Listas!$D$2:$D$5</xm:f>
          </x14:formula1>
          <xm:sqref>J11 J14:J15</xm:sqref>
        </x14:dataValidation>
        <x14:dataValidation type="list" allowBlank="1" showInputMessage="1" showErrorMessage="1" xr:uid="{00000000-0002-0000-0100-00000A000000}">
          <x14:formula1>
            <xm:f>'Opciones Tratamiento'!$B$9:$B$10</xm:f>
          </x14:formula1>
          <xm:sqref>AR11:AR15 AU11 AU14:AU15</xm:sqref>
        </x14:dataValidation>
        <x14:dataValidation type="custom" allowBlank="1" showInputMessage="1" showErrorMessage="1" error="Recuerde que las acciones se generan bajo la medida de mitigar el riesgo" xr:uid="{00000000-0002-0000-0100-00000B000000}">
          <x14:formula1>
            <xm:f>IF(OR(AO11='Opciones Tratamiento'!$B$2,AO11='Opciones Tratamiento'!$B$3,AO11='Opciones Tratamiento'!$B$4),ISBLANK(AO11),ISTEXT(AO11))</xm:f>
          </x14:formula1>
          <xm:sqref>AS11:AS15</xm:sqref>
        </x14:dataValidation>
        <x14:dataValidation type="custom" allowBlank="1" showInputMessage="1" showErrorMessage="1" error="Recuerde que las acciones se generan bajo la medida de mitigar el riesgo" xr:uid="{00000000-0002-0000-0100-00000C000000}">
          <x14:formula1>
            <xm:f>IF(OR(AO11='Opciones Tratamiento'!$B$2,AO11='Opciones Tratamiento'!$B$3,AO11='Opciones Tratamiento'!$B$4),ISBLANK(AO11),ISTEXT(AO11))</xm:f>
          </x14:formula1>
          <xm:sqref>AT11:AT15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ColWidth="11.42578125" defaultRowHeight="15" x14ac:dyDescent="0.25"/>
  <sheetData>
    <row r="1" spans="1:4" x14ac:dyDescent="0.25">
      <c r="A1" t="s">
        <v>168</v>
      </c>
      <c r="B1" t="s">
        <v>79</v>
      </c>
      <c r="C1" t="s">
        <v>169</v>
      </c>
      <c r="D1" t="s">
        <v>170</v>
      </c>
    </row>
    <row r="2" spans="1:4" x14ac:dyDescent="0.25">
      <c r="A2" t="s">
        <v>171</v>
      </c>
      <c r="B2" t="s">
        <v>107</v>
      </c>
      <c r="C2" t="s">
        <v>172</v>
      </c>
      <c r="D2" t="s">
        <v>173</v>
      </c>
    </row>
    <row r="3" spans="1:4" x14ac:dyDescent="0.25">
      <c r="A3" t="s">
        <v>137</v>
      </c>
      <c r="B3" t="s">
        <v>174</v>
      </c>
      <c r="C3" t="s">
        <v>175</v>
      </c>
      <c r="D3" t="s">
        <v>176</v>
      </c>
    </row>
    <row r="4" spans="1:4" x14ac:dyDescent="0.25">
      <c r="A4" t="s">
        <v>177</v>
      </c>
      <c r="B4" t="s">
        <v>178</v>
      </c>
      <c r="C4" t="s">
        <v>113</v>
      </c>
      <c r="D4" t="s">
        <v>143</v>
      </c>
    </row>
    <row r="5" spans="1:4" x14ac:dyDescent="0.25">
      <c r="A5" t="s">
        <v>174</v>
      </c>
      <c r="B5" t="s">
        <v>179</v>
      </c>
      <c r="C5" t="s">
        <v>180</v>
      </c>
      <c r="D5" t="s">
        <v>114</v>
      </c>
    </row>
    <row r="6" spans="1:4" x14ac:dyDescent="0.25">
      <c r="A6" t="s">
        <v>106</v>
      </c>
      <c r="B6" t="s">
        <v>138</v>
      </c>
      <c r="C6" t="s">
        <v>114</v>
      </c>
    </row>
    <row r="7" spans="1:4" x14ac:dyDescent="0.25">
      <c r="A7" t="s">
        <v>181</v>
      </c>
      <c r="B7" t="s">
        <v>182</v>
      </c>
    </row>
    <row r="8" spans="1:4" x14ac:dyDescent="0.25">
      <c r="A8" t="s">
        <v>183</v>
      </c>
    </row>
    <row r="9" spans="1:4" x14ac:dyDescent="0.25">
      <c r="A9" t="s">
        <v>184</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L8" sqref="L8:M9"/>
    </sheetView>
  </sheetViews>
  <sheetFormatPr baseColWidth="10" defaultColWidth="11.42578125" defaultRowHeight="15" x14ac:dyDescent="0.25"/>
  <cols>
    <col min="2" max="39" width="5.5703125" customWidth="1"/>
    <col min="41" max="46" width="5.5703125" customWidth="1"/>
  </cols>
  <sheetData>
    <row r="1" spans="1:99"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row>
    <row r="2" spans="1:99" ht="18" customHeight="1" x14ac:dyDescent="0.25">
      <c r="A2" s="75"/>
      <c r="B2" s="345" t="s">
        <v>185</v>
      </c>
      <c r="C2" s="345"/>
      <c r="D2" s="345"/>
      <c r="E2" s="345"/>
      <c r="F2" s="345"/>
      <c r="G2" s="345"/>
      <c r="H2" s="345"/>
      <c r="I2" s="345"/>
      <c r="J2" s="313" t="s">
        <v>15</v>
      </c>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row>
    <row r="3" spans="1:99" ht="18.75" customHeight="1" x14ac:dyDescent="0.25">
      <c r="A3" s="75"/>
      <c r="B3" s="345"/>
      <c r="C3" s="345"/>
      <c r="D3" s="345"/>
      <c r="E3" s="345"/>
      <c r="F3" s="345"/>
      <c r="G3" s="345"/>
      <c r="H3" s="345"/>
      <c r="I3" s="345"/>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row>
    <row r="4" spans="1:99" ht="15" customHeight="1" x14ac:dyDescent="0.25">
      <c r="A4" s="75"/>
      <c r="B4" s="345"/>
      <c r="C4" s="345"/>
      <c r="D4" s="345"/>
      <c r="E4" s="345"/>
      <c r="F4" s="345"/>
      <c r="G4" s="345"/>
      <c r="H4" s="345"/>
      <c r="I4" s="345"/>
      <c r="J4" s="313"/>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row>
    <row r="5" spans="1:99"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row>
    <row r="6" spans="1:99" ht="15" customHeight="1" x14ac:dyDescent="0.25">
      <c r="A6" s="75"/>
      <c r="B6" s="260" t="s">
        <v>186</v>
      </c>
      <c r="C6" s="260"/>
      <c r="D6" s="261"/>
      <c r="E6" s="298" t="s">
        <v>187</v>
      </c>
      <c r="F6" s="299"/>
      <c r="G6" s="299"/>
      <c r="H6" s="299"/>
      <c r="I6" s="300"/>
      <c r="J6" s="309" t="e">
        <f>IF(AND('Mapa final'!#REF!="Muy Alta",'Mapa final'!#REF!="Leve"),CONCATENATE("R",'Mapa final'!#REF!),"")</f>
        <v>#REF!</v>
      </c>
      <c r="K6" s="310"/>
      <c r="L6" s="310" t="str">
        <f>IF(AND('Mapa final'!$L$11="Muy Alta",'Mapa final'!$P$11="Leve"),CONCATENATE("R",'Mapa final'!$A$11),"")</f>
        <v/>
      </c>
      <c r="M6" s="310"/>
      <c r="N6" s="310" t="e">
        <f>IF(AND('Mapa final'!#REF!="Muy Alta",'Mapa final'!#REF!="Leve"),CONCATENATE("R",'Mapa final'!#REF!),"")</f>
        <v>#REF!</v>
      </c>
      <c r="O6" s="312"/>
      <c r="P6" s="309" t="e">
        <f>IF(AND('Mapa final'!#REF!="Muy Alta",'Mapa final'!#REF!="Menor"),CONCATENATE("R",'Mapa final'!#REF!),"")</f>
        <v>#REF!</v>
      </c>
      <c r="Q6" s="310"/>
      <c r="R6" s="310" t="str">
        <f>IF(AND('Mapa final'!$L$11="Muy Alta",'Mapa final'!$P$11="Menor"),CONCATENATE("R",'Mapa final'!$A$11),"")</f>
        <v/>
      </c>
      <c r="S6" s="310"/>
      <c r="T6" s="310" t="e">
        <f>IF(AND('Mapa final'!#REF!="Muy Alta",'Mapa final'!#REF!="Menor"),CONCATENATE("R",'Mapa final'!#REF!),"")</f>
        <v>#REF!</v>
      </c>
      <c r="U6" s="312"/>
      <c r="V6" s="309" t="e">
        <f>IF(AND('Mapa final'!#REF!="Muy Alta",'Mapa final'!#REF!="Moderado"),CONCATENATE("R",'Mapa final'!#REF!),"")</f>
        <v>#REF!</v>
      </c>
      <c r="W6" s="310"/>
      <c r="X6" s="310" t="str">
        <f>IF(AND('Mapa final'!$L$11="Muy Alta",'Mapa final'!$P$11="Moderado"),CONCATENATE("R",'Mapa final'!$A$11),"")</f>
        <v/>
      </c>
      <c r="Y6" s="310"/>
      <c r="Z6" s="310" t="e">
        <f>IF(AND('Mapa final'!#REF!="Muy Alta",'Mapa final'!#REF!="Moderado"),CONCATENATE("R",'Mapa final'!#REF!),"")</f>
        <v>#REF!</v>
      </c>
      <c r="AA6" s="312"/>
      <c r="AB6" s="309" t="e">
        <f>IF(AND('Mapa final'!#REF!="Muy Alta",'Mapa final'!#REF!="Mayor"),CONCATENATE("R",'Mapa final'!#REF!),"")</f>
        <v>#REF!</v>
      </c>
      <c r="AC6" s="310"/>
      <c r="AD6" s="310" t="str">
        <f>IF(AND('Mapa final'!$L$11="Muy Alta",'Mapa final'!$P$11="Mayor"),CONCATENATE("R",'Mapa final'!$A$11),"")</f>
        <v/>
      </c>
      <c r="AE6" s="310"/>
      <c r="AF6" s="310" t="e">
        <f>IF(AND('Mapa final'!#REF!="Muy Alta",'Mapa final'!#REF!="Mayor"),CONCATENATE("R",'Mapa final'!#REF!),"")</f>
        <v>#REF!</v>
      </c>
      <c r="AG6" s="312"/>
      <c r="AH6" s="324" t="e">
        <f>IF(AND('Mapa final'!#REF!="Muy Alta",'Mapa final'!#REF!="Catastrófico"),CONCATENATE("R",'Mapa final'!#REF!),"")</f>
        <v>#REF!</v>
      </c>
      <c r="AI6" s="325"/>
      <c r="AJ6" s="325" t="str">
        <f>IF(AND('Mapa final'!$L$11="Muy Alta",'Mapa final'!$P$11="Catastrófico"),CONCATENATE("R",'Mapa final'!$A$11),"")</f>
        <v/>
      </c>
      <c r="AK6" s="325"/>
      <c r="AL6" s="325" t="e">
        <f>IF(AND('Mapa final'!#REF!="Muy Alta",'Mapa final'!#REF!="Catastrófico"),CONCATENATE("R",'Mapa final'!#REF!),"")</f>
        <v>#REF!</v>
      </c>
      <c r="AM6" s="326"/>
      <c r="AO6" s="262" t="s">
        <v>188</v>
      </c>
      <c r="AP6" s="263"/>
      <c r="AQ6" s="263"/>
      <c r="AR6" s="263"/>
      <c r="AS6" s="263"/>
      <c r="AT6" s="264"/>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row>
    <row r="7" spans="1:99" ht="15" customHeight="1" x14ac:dyDescent="0.25">
      <c r="A7" s="75"/>
      <c r="B7" s="260"/>
      <c r="C7" s="260"/>
      <c r="D7" s="261"/>
      <c r="E7" s="301"/>
      <c r="F7" s="302"/>
      <c r="G7" s="302"/>
      <c r="H7" s="302"/>
      <c r="I7" s="303"/>
      <c r="J7" s="311"/>
      <c r="K7" s="307"/>
      <c r="L7" s="307"/>
      <c r="M7" s="307"/>
      <c r="N7" s="307"/>
      <c r="O7" s="308"/>
      <c r="P7" s="311"/>
      <c r="Q7" s="307"/>
      <c r="R7" s="307"/>
      <c r="S7" s="307"/>
      <c r="T7" s="307"/>
      <c r="U7" s="308"/>
      <c r="V7" s="311"/>
      <c r="W7" s="307"/>
      <c r="X7" s="307"/>
      <c r="Y7" s="307"/>
      <c r="Z7" s="307"/>
      <c r="AA7" s="308"/>
      <c r="AB7" s="311"/>
      <c r="AC7" s="307"/>
      <c r="AD7" s="307"/>
      <c r="AE7" s="307"/>
      <c r="AF7" s="307"/>
      <c r="AG7" s="308"/>
      <c r="AH7" s="318"/>
      <c r="AI7" s="319"/>
      <c r="AJ7" s="319"/>
      <c r="AK7" s="319"/>
      <c r="AL7" s="319"/>
      <c r="AM7" s="320"/>
      <c r="AN7" s="75"/>
      <c r="AO7" s="265"/>
      <c r="AP7" s="266"/>
      <c r="AQ7" s="266"/>
      <c r="AR7" s="266"/>
      <c r="AS7" s="266"/>
      <c r="AT7" s="267"/>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row>
    <row r="8" spans="1:99" ht="15" customHeight="1" x14ac:dyDescent="0.25">
      <c r="A8" s="75"/>
      <c r="B8" s="260"/>
      <c r="C8" s="260"/>
      <c r="D8" s="261"/>
      <c r="E8" s="301"/>
      <c r="F8" s="302"/>
      <c r="G8" s="302"/>
      <c r="H8" s="302"/>
      <c r="I8" s="303"/>
      <c r="J8" s="311" t="e">
        <f>IF(AND('Mapa final'!#REF!="Muy Alta",'Mapa final'!#REF!="Leve"),CONCATENATE("R",'Mapa final'!#REF!),"")</f>
        <v>#REF!</v>
      </c>
      <c r="K8" s="307"/>
      <c r="L8" s="307" t="e">
        <f>IF(AND('Mapa final'!#REF!="Muy Alta",'Mapa final'!#REF!="Leve"),CONCATENATE("R",'Mapa final'!#REF!),"")</f>
        <v>#REF!</v>
      </c>
      <c r="M8" s="307"/>
      <c r="N8" s="307" t="e">
        <f>IF(AND('Mapa final'!#REF!="Muy Alta",'Mapa final'!#REF!="Leve"),CONCATENATE("R",'Mapa final'!#REF!),"")</f>
        <v>#REF!</v>
      </c>
      <c r="O8" s="308"/>
      <c r="P8" s="311" t="e">
        <f>IF(AND('Mapa final'!#REF!="Muy Alta",'Mapa final'!#REF!="Menor"),CONCATENATE("R",'Mapa final'!#REF!),"")</f>
        <v>#REF!</v>
      </c>
      <c r="Q8" s="307"/>
      <c r="R8" s="307" t="e">
        <f>IF(AND('Mapa final'!#REF!="Muy Alta",'Mapa final'!#REF!="Menor"),CONCATENATE("R",'Mapa final'!#REF!),"")</f>
        <v>#REF!</v>
      </c>
      <c r="S8" s="307"/>
      <c r="T8" s="307" t="e">
        <f>IF(AND('Mapa final'!#REF!="Muy Alta",'Mapa final'!#REF!="Menor"),CONCATENATE("R",'Mapa final'!#REF!),"")</f>
        <v>#REF!</v>
      </c>
      <c r="U8" s="308"/>
      <c r="V8" s="311" t="e">
        <f>IF(AND('Mapa final'!#REF!="Muy Alta",'Mapa final'!#REF!="Moderado"),CONCATENATE("R",'Mapa final'!#REF!),"")</f>
        <v>#REF!</v>
      </c>
      <c r="W8" s="307"/>
      <c r="X8" s="307" t="e">
        <f>IF(AND('Mapa final'!#REF!="Muy Alta",'Mapa final'!#REF!="Moderado"),CONCATENATE("R",'Mapa final'!#REF!),"")</f>
        <v>#REF!</v>
      </c>
      <c r="Y8" s="307"/>
      <c r="Z8" s="307" t="e">
        <f>IF(AND('Mapa final'!#REF!="Muy Alta",'Mapa final'!#REF!="Moderado"),CONCATENATE("R",'Mapa final'!#REF!),"")</f>
        <v>#REF!</v>
      </c>
      <c r="AA8" s="308"/>
      <c r="AB8" s="311" t="e">
        <f>IF(AND('Mapa final'!#REF!="Muy Alta",'Mapa final'!#REF!="Mayor"),CONCATENATE("R",'Mapa final'!#REF!),"")</f>
        <v>#REF!</v>
      </c>
      <c r="AC8" s="307"/>
      <c r="AD8" s="307" t="e">
        <f>IF(AND('Mapa final'!#REF!="Muy Alta",'Mapa final'!#REF!="Mayor"),CONCATENATE("R",'Mapa final'!#REF!),"")</f>
        <v>#REF!</v>
      </c>
      <c r="AE8" s="307"/>
      <c r="AF8" s="307" t="e">
        <f>IF(AND('Mapa final'!#REF!="Muy Alta",'Mapa final'!#REF!="Mayor"),CONCATENATE("R",'Mapa final'!#REF!),"")</f>
        <v>#REF!</v>
      </c>
      <c r="AG8" s="308"/>
      <c r="AH8" s="318" t="e">
        <f>IF(AND('Mapa final'!#REF!="Muy Alta",'Mapa final'!#REF!="Catastrófico"),CONCATENATE("R",'Mapa final'!#REF!),"")</f>
        <v>#REF!</v>
      </c>
      <c r="AI8" s="319"/>
      <c r="AJ8" s="319" t="e">
        <f>IF(AND('Mapa final'!#REF!="Muy Alta",'Mapa final'!#REF!="Catastrófico"),CONCATENATE("R",'Mapa final'!#REF!),"")</f>
        <v>#REF!</v>
      </c>
      <c r="AK8" s="319"/>
      <c r="AL8" s="319" t="e">
        <f>IF(AND('Mapa final'!#REF!="Muy Alta",'Mapa final'!#REF!="Catastrófico"),CONCATENATE("R",'Mapa final'!#REF!),"")</f>
        <v>#REF!</v>
      </c>
      <c r="AM8" s="320"/>
      <c r="AN8" s="75"/>
      <c r="AO8" s="265"/>
      <c r="AP8" s="266"/>
      <c r="AQ8" s="266"/>
      <c r="AR8" s="266"/>
      <c r="AS8" s="266"/>
      <c r="AT8" s="267"/>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row>
    <row r="9" spans="1:99" ht="15" customHeight="1" x14ac:dyDescent="0.25">
      <c r="A9" s="75"/>
      <c r="B9" s="260"/>
      <c r="C9" s="260"/>
      <c r="D9" s="261"/>
      <c r="E9" s="301"/>
      <c r="F9" s="302"/>
      <c r="G9" s="302"/>
      <c r="H9" s="302"/>
      <c r="I9" s="303"/>
      <c r="J9" s="311"/>
      <c r="K9" s="307"/>
      <c r="L9" s="307"/>
      <c r="M9" s="307"/>
      <c r="N9" s="307"/>
      <c r="O9" s="308"/>
      <c r="P9" s="311"/>
      <c r="Q9" s="307"/>
      <c r="R9" s="307"/>
      <c r="S9" s="307"/>
      <c r="T9" s="307"/>
      <c r="U9" s="308"/>
      <c r="V9" s="311"/>
      <c r="W9" s="307"/>
      <c r="X9" s="307"/>
      <c r="Y9" s="307"/>
      <c r="Z9" s="307"/>
      <c r="AA9" s="308"/>
      <c r="AB9" s="311"/>
      <c r="AC9" s="307"/>
      <c r="AD9" s="307"/>
      <c r="AE9" s="307"/>
      <c r="AF9" s="307"/>
      <c r="AG9" s="308"/>
      <c r="AH9" s="318"/>
      <c r="AI9" s="319"/>
      <c r="AJ9" s="319"/>
      <c r="AK9" s="319"/>
      <c r="AL9" s="319"/>
      <c r="AM9" s="320"/>
      <c r="AN9" s="75"/>
      <c r="AO9" s="265"/>
      <c r="AP9" s="266"/>
      <c r="AQ9" s="266"/>
      <c r="AR9" s="266"/>
      <c r="AS9" s="266"/>
      <c r="AT9" s="267"/>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row>
    <row r="10" spans="1:99" ht="15" customHeight="1" x14ac:dyDescent="0.25">
      <c r="A10" s="75"/>
      <c r="B10" s="260"/>
      <c r="C10" s="260"/>
      <c r="D10" s="261"/>
      <c r="E10" s="301"/>
      <c r="F10" s="302"/>
      <c r="G10" s="302"/>
      <c r="H10" s="302"/>
      <c r="I10" s="303"/>
      <c r="J10" s="311" t="e">
        <f>IF(AND('Mapa final'!#REF!="Muy Alta",'Mapa final'!#REF!="Leve"),CONCATENATE("R",'Mapa final'!#REF!),"")</f>
        <v>#REF!</v>
      </c>
      <c r="K10" s="307"/>
      <c r="L10" s="307" t="e">
        <f>IF(AND('Mapa final'!#REF!="Muy Alta",'Mapa final'!#REF!="Leve"),CONCATENATE("R",'Mapa final'!#REF!),"")</f>
        <v>#REF!</v>
      </c>
      <c r="M10" s="307"/>
      <c r="N10" s="307" t="e">
        <f>IF(AND('Mapa final'!#REF!="Muy Alta",'Mapa final'!#REF!="Leve"),CONCATENATE("R",'Mapa final'!#REF!),"")</f>
        <v>#REF!</v>
      </c>
      <c r="O10" s="308"/>
      <c r="P10" s="311" t="e">
        <f>IF(AND('Mapa final'!#REF!="Muy Alta",'Mapa final'!#REF!="Menor"),CONCATENATE("R",'Mapa final'!#REF!),"")</f>
        <v>#REF!</v>
      </c>
      <c r="Q10" s="307"/>
      <c r="R10" s="307" t="e">
        <f>IF(AND('Mapa final'!#REF!="Muy Alta",'Mapa final'!#REF!="Menor"),CONCATENATE("R",'Mapa final'!#REF!),"")</f>
        <v>#REF!</v>
      </c>
      <c r="S10" s="307"/>
      <c r="T10" s="307" t="e">
        <f>IF(AND('Mapa final'!#REF!="Muy Alta",'Mapa final'!#REF!="Menor"),CONCATENATE("R",'Mapa final'!#REF!),"")</f>
        <v>#REF!</v>
      </c>
      <c r="U10" s="308"/>
      <c r="V10" s="311" t="e">
        <f>IF(AND('Mapa final'!#REF!="Muy Alta",'Mapa final'!#REF!="Moderado"),CONCATENATE("R",'Mapa final'!#REF!),"")</f>
        <v>#REF!</v>
      </c>
      <c r="W10" s="307"/>
      <c r="X10" s="307" t="e">
        <f>IF(AND('Mapa final'!#REF!="Muy Alta",'Mapa final'!#REF!="Moderado"),CONCATENATE("R",'Mapa final'!#REF!),"")</f>
        <v>#REF!</v>
      </c>
      <c r="Y10" s="307"/>
      <c r="Z10" s="307" t="e">
        <f>IF(AND('Mapa final'!#REF!="Muy Alta",'Mapa final'!#REF!="Moderado"),CONCATENATE("R",'Mapa final'!#REF!),"")</f>
        <v>#REF!</v>
      </c>
      <c r="AA10" s="308"/>
      <c r="AB10" s="311" t="e">
        <f>IF(AND('Mapa final'!#REF!="Muy Alta",'Mapa final'!#REF!="Mayor"),CONCATENATE("R",'Mapa final'!#REF!),"")</f>
        <v>#REF!</v>
      </c>
      <c r="AC10" s="307"/>
      <c r="AD10" s="307" t="e">
        <f>IF(AND('Mapa final'!#REF!="Muy Alta",'Mapa final'!#REF!="Mayor"),CONCATENATE("R",'Mapa final'!#REF!),"")</f>
        <v>#REF!</v>
      </c>
      <c r="AE10" s="307"/>
      <c r="AF10" s="307" t="e">
        <f>IF(AND('Mapa final'!#REF!="Muy Alta",'Mapa final'!#REF!="Mayor"),CONCATENATE("R",'Mapa final'!#REF!),"")</f>
        <v>#REF!</v>
      </c>
      <c r="AG10" s="308"/>
      <c r="AH10" s="318" t="e">
        <f>IF(AND('Mapa final'!#REF!="Muy Alta",'Mapa final'!#REF!="Catastrófico"),CONCATENATE("R",'Mapa final'!#REF!),"")</f>
        <v>#REF!</v>
      </c>
      <c r="AI10" s="319"/>
      <c r="AJ10" s="319" t="e">
        <f>IF(AND('Mapa final'!#REF!="Muy Alta",'Mapa final'!#REF!="Catastrófico"),CONCATENATE("R",'Mapa final'!#REF!),"")</f>
        <v>#REF!</v>
      </c>
      <c r="AK10" s="319"/>
      <c r="AL10" s="319" t="e">
        <f>IF(AND('Mapa final'!#REF!="Muy Alta",'Mapa final'!#REF!="Catastrófico"),CONCATENATE("R",'Mapa final'!#REF!),"")</f>
        <v>#REF!</v>
      </c>
      <c r="AM10" s="320"/>
      <c r="AN10" s="75"/>
      <c r="AO10" s="265"/>
      <c r="AP10" s="266"/>
      <c r="AQ10" s="266"/>
      <c r="AR10" s="266"/>
      <c r="AS10" s="266"/>
      <c r="AT10" s="267"/>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row>
    <row r="11" spans="1:99" ht="15" customHeight="1" x14ac:dyDescent="0.25">
      <c r="A11" s="75"/>
      <c r="B11" s="260"/>
      <c r="C11" s="260"/>
      <c r="D11" s="261"/>
      <c r="E11" s="301"/>
      <c r="F11" s="302"/>
      <c r="G11" s="302"/>
      <c r="H11" s="302"/>
      <c r="I11" s="303"/>
      <c r="J11" s="311"/>
      <c r="K11" s="307"/>
      <c r="L11" s="307"/>
      <c r="M11" s="307"/>
      <c r="N11" s="307"/>
      <c r="O11" s="308"/>
      <c r="P11" s="311"/>
      <c r="Q11" s="307"/>
      <c r="R11" s="307"/>
      <c r="S11" s="307"/>
      <c r="T11" s="307"/>
      <c r="U11" s="308"/>
      <c r="V11" s="311"/>
      <c r="W11" s="307"/>
      <c r="X11" s="307"/>
      <c r="Y11" s="307"/>
      <c r="Z11" s="307"/>
      <c r="AA11" s="308"/>
      <c r="AB11" s="311"/>
      <c r="AC11" s="307"/>
      <c r="AD11" s="307"/>
      <c r="AE11" s="307"/>
      <c r="AF11" s="307"/>
      <c r="AG11" s="308"/>
      <c r="AH11" s="318"/>
      <c r="AI11" s="319"/>
      <c r="AJ11" s="319"/>
      <c r="AK11" s="319"/>
      <c r="AL11" s="319"/>
      <c r="AM11" s="320"/>
      <c r="AN11" s="75"/>
      <c r="AO11" s="265"/>
      <c r="AP11" s="266"/>
      <c r="AQ11" s="266"/>
      <c r="AR11" s="266"/>
      <c r="AS11" s="266"/>
      <c r="AT11" s="267"/>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row>
    <row r="12" spans="1:99" ht="15" customHeight="1" x14ac:dyDescent="0.25">
      <c r="A12" s="75"/>
      <c r="B12" s="260"/>
      <c r="C12" s="260"/>
      <c r="D12" s="261"/>
      <c r="E12" s="301"/>
      <c r="F12" s="302"/>
      <c r="G12" s="302"/>
      <c r="H12" s="302"/>
      <c r="I12" s="303"/>
      <c r="J12" s="311" t="e">
        <f>IF(AND('Mapa final'!#REF!="Muy Alta",'Mapa final'!#REF!="Leve"),CONCATENATE("R",'Mapa final'!#REF!),"")</f>
        <v>#REF!</v>
      </c>
      <c r="K12" s="307"/>
      <c r="L12" s="307" t="str">
        <f>IF(AND('Mapa final'!$L$16="Muy Alta",'Mapa final'!$P$16="Leve"),CONCATENATE("R",'Mapa final'!$A$16),"")</f>
        <v/>
      </c>
      <c r="M12" s="307"/>
      <c r="N12" s="307" t="str">
        <f>IF(AND('Mapa final'!$L$18="Muy Alta",'Mapa final'!$P$18="Leve"),CONCATENATE("R",'Mapa final'!$A$18),"")</f>
        <v/>
      </c>
      <c r="O12" s="308"/>
      <c r="P12" s="311" t="e">
        <f>IF(AND('Mapa final'!#REF!="Muy Alta",'Mapa final'!#REF!="Menor"),CONCATENATE("R",'Mapa final'!#REF!),"")</f>
        <v>#REF!</v>
      </c>
      <c r="Q12" s="307"/>
      <c r="R12" s="307" t="str">
        <f>IF(AND('Mapa final'!$L$16="Muy Alta",'Mapa final'!$P$16="Menor"),CONCATENATE("R",'Mapa final'!$A$16),"")</f>
        <v/>
      </c>
      <c r="S12" s="307"/>
      <c r="T12" s="307" t="str">
        <f>IF(AND('Mapa final'!$L$18="Muy Alta",'Mapa final'!$P$18="Menor"),CONCATENATE("R",'Mapa final'!$A$18),"")</f>
        <v/>
      </c>
      <c r="U12" s="308"/>
      <c r="V12" s="311" t="e">
        <f>IF(AND('Mapa final'!#REF!="Muy Alta",'Mapa final'!#REF!="Moderado"),CONCATENATE("R",'Mapa final'!#REF!),"")</f>
        <v>#REF!</v>
      </c>
      <c r="W12" s="307"/>
      <c r="X12" s="307" t="str">
        <f>IF(AND('Mapa final'!$L$16="Muy Alta",'Mapa final'!$P$16="Moderado"),CONCATENATE("R",'Mapa final'!$A$16),"")</f>
        <v/>
      </c>
      <c r="Y12" s="307"/>
      <c r="Z12" s="307" t="str">
        <f>IF(AND('Mapa final'!$L$18="Muy Alta",'Mapa final'!$P$18="Moderado"),CONCATENATE("R",'Mapa final'!$A$18),"")</f>
        <v/>
      </c>
      <c r="AA12" s="308"/>
      <c r="AB12" s="311" t="e">
        <f>IF(AND('Mapa final'!#REF!="Muy Alta",'Mapa final'!#REF!="Mayor"),CONCATENATE("R",'Mapa final'!#REF!),"")</f>
        <v>#REF!</v>
      </c>
      <c r="AC12" s="307"/>
      <c r="AD12" s="307" t="str">
        <f>IF(AND('Mapa final'!$L$16="Muy Alta",'Mapa final'!$P$16="Mayor"),CONCATENATE("R",'Mapa final'!$A$16),"")</f>
        <v/>
      </c>
      <c r="AE12" s="307"/>
      <c r="AF12" s="307" t="str">
        <f>IF(AND('Mapa final'!$L$18="Muy Alta",'Mapa final'!$P$18="Mayor"),CONCATENATE("R",'Mapa final'!$A$18),"")</f>
        <v/>
      </c>
      <c r="AG12" s="308"/>
      <c r="AH12" s="318" t="e">
        <f>IF(AND('Mapa final'!#REF!="Muy Alta",'Mapa final'!#REF!="Catastrófico"),CONCATENATE("R",'Mapa final'!#REF!),"")</f>
        <v>#REF!</v>
      </c>
      <c r="AI12" s="319"/>
      <c r="AJ12" s="319" t="str">
        <f>IF(AND('Mapa final'!$L$16="Muy Alta",'Mapa final'!$P$16="Catastrófico"),CONCATENATE("R",'Mapa final'!$A$16),"")</f>
        <v/>
      </c>
      <c r="AK12" s="319"/>
      <c r="AL12" s="319" t="str">
        <f>IF(AND('Mapa final'!$L$18="Muy Alta",'Mapa final'!$P$18="Catastrófico"),CONCATENATE("R",'Mapa final'!$A$18),"")</f>
        <v/>
      </c>
      <c r="AM12" s="320"/>
      <c r="AN12" s="75"/>
      <c r="AO12" s="265"/>
      <c r="AP12" s="266"/>
      <c r="AQ12" s="266"/>
      <c r="AR12" s="266"/>
      <c r="AS12" s="266"/>
      <c r="AT12" s="267"/>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row>
    <row r="13" spans="1:99" ht="15.75" customHeight="1" thickBot="1" x14ac:dyDescent="0.3">
      <c r="A13" s="75"/>
      <c r="B13" s="260"/>
      <c r="C13" s="260"/>
      <c r="D13" s="261"/>
      <c r="E13" s="304"/>
      <c r="F13" s="305"/>
      <c r="G13" s="305"/>
      <c r="H13" s="305"/>
      <c r="I13" s="306"/>
      <c r="J13" s="311"/>
      <c r="K13" s="307"/>
      <c r="L13" s="307"/>
      <c r="M13" s="307"/>
      <c r="N13" s="307"/>
      <c r="O13" s="308"/>
      <c r="P13" s="311"/>
      <c r="Q13" s="307"/>
      <c r="R13" s="307"/>
      <c r="S13" s="307"/>
      <c r="T13" s="307"/>
      <c r="U13" s="308"/>
      <c r="V13" s="311"/>
      <c r="W13" s="307"/>
      <c r="X13" s="307"/>
      <c r="Y13" s="307"/>
      <c r="Z13" s="307"/>
      <c r="AA13" s="308"/>
      <c r="AB13" s="311"/>
      <c r="AC13" s="307"/>
      <c r="AD13" s="307"/>
      <c r="AE13" s="307"/>
      <c r="AF13" s="307"/>
      <c r="AG13" s="308"/>
      <c r="AH13" s="321"/>
      <c r="AI13" s="322"/>
      <c r="AJ13" s="322"/>
      <c r="AK13" s="322"/>
      <c r="AL13" s="322"/>
      <c r="AM13" s="323"/>
      <c r="AN13" s="75"/>
      <c r="AO13" s="268"/>
      <c r="AP13" s="269"/>
      <c r="AQ13" s="269"/>
      <c r="AR13" s="269"/>
      <c r="AS13" s="269"/>
      <c r="AT13" s="270"/>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row>
    <row r="14" spans="1:99" ht="15" customHeight="1" x14ac:dyDescent="0.25">
      <c r="A14" s="75"/>
      <c r="B14" s="260"/>
      <c r="C14" s="260"/>
      <c r="D14" s="261"/>
      <c r="E14" s="298" t="s">
        <v>189</v>
      </c>
      <c r="F14" s="299"/>
      <c r="G14" s="299"/>
      <c r="H14" s="299"/>
      <c r="I14" s="299"/>
      <c r="J14" s="333" t="e">
        <f>IF(AND('Mapa final'!#REF!="Alta",'Mapa final'!#REF!="Leve"),CONCATENATE("R",'Mapa final'!#REF!),"")</f>
        <v>#REF!</v>
      </c>
      <c r="K14" s="334"/>
      <c r="L14" s="334" t="str">
        <f>IF(AND('Mapa final'!$L$11="Alta",'Mapa final'!$P$11="Leve"),CONCATENATE("R",'Mapa final'!$A$11),"")</f>
        <v/>
      </c>
      <c r="M14" s="334"/>
      <c r="N14" s="334" t="e">
        <f>IF(AND('Mapa final'!#REF!="Alta",'Mapa final'!#REF!="Leve"),CONCATENATE("R",'Mapa final'!#REF!),"")</f>
        <v>#REF!</v>
      </c>
      <c r="O14" s="335"/>
      <c r="P14" s="333" t="e">
        <f>IF(AND('Mapa final'!#REF!="Alta",'Mapa final'!#REF!="Menor"),CONCATENATE("R",'Mapa final'!#REF!),"")</f>
        <v>#REF!</v>
      </c>
      <c r="Q14" s="334"/>
      <c r="R14" s="334" t="str">
        <f>IF(AND('Mapa final'!$L$11="Alta",'Mapa final'!$P$11="Menor"),CONCATENATE("R",'Mapa final'!$A$11),"")</f>
        <v/>
      </c>
      <c r="S14" s="334"/>
      <c r="T14" s="334" t="e">
        <f>IF(AND('Mapa final'!#REF!="Alta",'Mapa final'!#REF!="Menor"),CONCATENATE("R",'Mapa final'!#REF!),"")</f>
        <v>#REF!</v>
      </c>
      <c r="U14" s="335"/>
      <c r="V14" s="309" t="e">
        <f>IF(AND('Mapa final'!#REF!="Alta",'Mapa final'!#REF!="Moderado"),CONCATENATE("R",'Mapa final'!#REF!),"")</f>
        <v>#REF!</v>
      </c>
      <c r="W14" s="310"/>
      <c r="X14" s="310" t="str">
        <f>IF(AND('Mapa final'!$L$11="Alta",'Mapa final'!$P$11="Moderado"),CONCATENATE("R",'Mapa final'!$A$11),"")</f>
        <v/>
      </c>
      <c r="Y14" s="310"/>
      <c r="Z14" s="310" t="e">
        <f>IF(AND('Mapa final'!#REF!="Alta",'Mapa final'!#REF!="Moderado"),CONCATENATE("R",'Mapa final'!#REF!),"")</f>
        <v>#REF!</v>
      </c>
      <c r="AA14" s="312"/>
      <c r="AB14" s="309" t="e">
        <f>IF(AND('Mapa final'!#REF!="Alta",'Mapa final'!#REF!="Mayor"),CONCATENATE("R",'Mapa final'!#REF!),"")</f>
        <v>#REF!</v>
      </c>
      <c r="AC14" s="310"/>
      <c r="AD14" s="310" t="str">
        <f>IF(AND('Mapa final'!$L$11="Alta",'Mapa final'!$P$11="Mayor"),CONCATENATE("R",'Mapa final'!$A$11),"")</f>
        <v/>
      </c>
      <c r="AE14" s="310"/>
      <c r="AF14" s="310" t="e">
        <f>IF(AND('Mapa final'!#REF!="Alta",'Mapa final'!#REF!="Mayor"),CONCATENATE("R",'Mapa final'!#REF!),"")</f>
        <v>#REF!</v>
      </c>
      <c r="AG14" s="312"/>
      <c r="AH14" s="324" t="e">
        <f>IF(AND('Mapa final'!#REF!="Alta",'Mapa final'!#REF!="Catastrófico"),CONCATENATE("R",'Mapa final'!#REF!),"")</f>
        <v>#REF!</v>
      </c>
      <c r="AI14" s="325"/>
      <c r="AJ14" s="325" t="str">
        <f>IF(AND('Mapa final'!$L$11="Alta",'Mapa final'!$P$11="Catastrófico"),CONCATENATE("R",'Mapa final'!$A$11),"")</f>
        <v/>
      </c>
      <c r="AK14" s="325"/>
      <c r="AL14" s="325" t="e">
        <f>IF(AND('Mapa final'!#REF!="Alta",'Mapa final'!#REF!="Catastrófico"),CONCATENATE("R",'Mapa final'!#REF!),"")</f>
        <v>#REF!</v>
      </c>
      <c r="AM14" s="326"/>
      <c r="AN14" s="75"/>
      <c r="AO14" s="271" t="s">
        <v>190</v>
      </c>
      <c r="AP14" s="272"/>
      <c r="AQ14" s="272"/>
      <c r="AR14" s="272"/>
      <c r="AS14" s="272"/>
      <c r="AT14" s="273"/>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row>
    <row r="15" spans="1:99" ht="15" customHeight="1" x14ac:dyDescent="0.25">
      <c r="A15" s="75"/>
      <c r="B15" s="260"/>
      <c r="C15" s="260"/>
      <c r="D15" s="261"/>
      <c r="E15" s="301"/>
      <c r="F15" s="302"/>
      <c r="G15" s="302"/>
      <c r="H15" s="302"/>
      <c r="I15" s="302"/>
      <c r="J15" s="327"/>
      <c r="K15" s="328"/>
      <c r="L15" s="328"/>
      <c r="M15" s="328"/>
      <c r="N15" s="328"/>
      <c r="O15" s="329"/>
      <c r="P15" s="327"/>
      <c r="Q15" s="328"/>
      <c r="R15" s="328"/>
      <c r="S15" s="328"/>
      <c r="T15" s="328"/>
      <c r="U15" s="329"/>
      <c r="V15" s="311"/>
      <c r="W15" s="307"/>
      <c r="X15" s="307"/>
      <c r="Y15" s="307"/>
      <c r="Z15" s="307"/>
      <c r="AA15" s="308"/>
      <c r="AB15" s="311"/>
      <c r="AC15" s="307"/>
      <c r="AD15" s="307"/>
      <c r="AE15" s="307"/>
      <c r="AF15" s="307"/>
      <c r="AG15" s="308"/>
      <c r="AH15" s="318"/>
      <c r="AI15" s="319"/>
      <c r="AJ15" s="319"/>
      <c r="AK15" s="319"/>
      <c r="AL15" s="319"/>
      <c r="AM15" s="320"/>
      <c r="AN15" s="75"/>
      <c r="AO15" s="274"/>
      <c r="AP15" s="275"/>
      <c r="AQ15" s="275"/>
      <c r="AR15" s="275"/>
      <c r="AS15" s="275"/>
      <c r="AT15" s="276"/>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row>
    <row r="16" spans="1:99" ht="15" customHeight="1" x14ac:dyDescent="0.25">
      <c r="A16" s="75"/>
      <c r="B16" s="260"/>
      <c r="C16" s="260"/>
      <c r="D16" s="261"/>
      <c r="E16" s="301"/>
      <c r="F16" s="302"/>
      <c r="G16" s="302"/>
      <c r="H16" s="302"/>
      <c r="I16" s="302"/>
      <c r="J16" s="327" t="e">
        <f>IF(AND('Mapa final'!#REF!="Alta",'Mapa final'!#REF!="Leve"),CONCATENATE("R",'Mapa final'!#REF!),"")</f>
        <v>#REF!</v>
      </c>
      <c r="K16" s="328"/>
      <c r="L16" s="328" t="e">
        <f>IF(AND('Mapa final'!#REF!="Alta",'Mapa final'!#REF!="Leve"),CONCATENATE("R",'Mapa final'!#REF!),"")</f>
        <v>#REF!</v>
      </c>
      <c r="M16" s="328"/>
      <c r="N16" s="328" t="e">
        <f>IF(AND('Mapa final'!#REF!="Alta",'Mapa final'!#REF!="Leve"),CONCATENATE("R",'Mapa final'!#REF!),"")</f>
        <v>#REF!</v>
      </c>
      <c r="O16" s="329"/>
      <c r="P16" s="327" t="e">
        <f>IF(AND('Mapa final'!#REF!="Alta",'Mapa final'!#REF!="Menor"),CONCATENATE("R",'Mapa final'!#REF!),"")</f>
        <v>#REF!</v>
      </c>
      <c r="Q16" s="328"/>
      <c r="R16" s="328" t="e">
        <f>IF(AND('Mapa final'!#REF!="Alta",'Mapa final'!#REF!="Menor"),CONCATENATE("R",'Mapa final'!#REF!),"")</f>
        <v>#REF!</v>
      </c>
      <c r="S16" s="328"/>
      <c r="T16" s="328" t="e">
        <f>IF(AND('Mapa final'!#REF!="Alta",'Mapa final'!#REF!="Menor"),CONCATENATE("R",'Mapa final'!#REF!),"")</f>
        <v>#REF!</v>
      </c>
      <c r="U16" s="329"/>
      <c r="V16" s="311" t="e">
        <f>IF(AND('Mapa final'!#REF!="Alta",'Mapa final'!#REF!="Moderado"),CONCATENATE("R",'Mapa final'!#REF!),"")</f>
        <v>#REF!</v>
      </c>
      <c r="W16" s="307"/>
      <c r="X16" s="307" t="e">
        <f>IF(AND('Mapa final'!#REF!="Alta",'Mapa final'!#REF!="Moderado"),CONCATENATE("R",'Mapa final'!#REF!),"")</f>
        <v>#REF!</v>
      </c>
      <c r="Y16" s="307"/>
      <c r="Z16" s="307" t="e">
        <f>IF(AND('Mapa final'!#REF!="Alta",'Mapa final'!#REF!="Moderado"),CONCATENATE("R",'Mapa final'!#REF!),"")</f>
        <v>#REF!</v>
      </c>
      <c r="AA16" s="308"/>
      <c r="AB16" s="311" t="e">
        <f>IF(AND('Mapa final'!#REF!="Alta",'Mapa final'!#REF!="Mayor"),CONCATENATE("R",'Mapa final'!#REF!),"")</f>
        <v>#REF!</v>
      </c>
      <c r="AC16" s="307"/>
      <c r="AD16" s="307" t="e">
        <f>IF(AND('Mapa final'!#REF!="Alta",'Mapa final'!#REF!="Mayor"),CONCATENATE("R",'Mapa final'!#REF!),"")</f>
        <v>#REF!</v>
      </c>
      <c r="AE16" s="307"/>
      <c r="AF16" s="307" t="e">
        <f>IF(AND('Mapa final'!#REF!="Alta",'Mapa final'!#REF!="Mayor"),CONCATENATE("R",'Mapa final'!#REF!),"")</f>
        <v>#REF!</v>
      </c>
      <c r="AG16" s="308"/>
      <c r="AH16" s="318" t="e">
        <f>IF(AND('Mapa final'!#REF!="Alta",'Mapa final'!#REF!="Catastrófico"),CONCATENATE("R",'Mapa final'!#REF!),"")</f>
        <v>#REF!</v>
      </c>
      <c r="AI16" s="319"/>
      <c r="AJ16" s="319" t="e">
        <f>IF(AND('Mapa final'!#REF!="Alta",'Mapa final'!#REF!="Catastrófico"),CONCATENATE("R",'Mapa final'!#REF!),"")</f>
        <v>#REF!</v>
      </c>
      <c r="AK16" s="319"/>
      <c r="AL16" s="319" t="e">
        <f>IF(AND('Mapa final'!#REF!="Alta",'Mapa final'!#REF!="Catastrófico"),CONCATENATE("R",'Mapa final'!#REF!),"")</f>
        <v>#REF!</v>
      </c>
      <c r="AM16" s="320"/>
      <c r="AN16" s="75"/>
      <c r="AO16" s="274"/>
      <c r="AP16" s="275"/>
      <c r="AQ16" s="275"/>
      <c r="AR16" s="275"/>
      <c r="AS16" s="275"/>
      <c r="AT16" s="276"/>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row>
    <row r="17" spans="1:80" ht="15" customHeight="1" x14ac:dyDescent="0.25">
      <c r="A17" s="75"/>
      <c r="B17" s="260"/>
      <c r="C17" s="260"/>
      <c r="D17" s="261"/>
      <c r="E17" s="301"/>
      <c r="F17" s="302"/>
      <c r="G17" s="302"/>
      <c r="H17" s="302"/>
      <c r="I17" s="302"/>
      <c r="J17" s="327"/>
      <c r="K17" s="328"/>
      <c r="L17" s="328"/>
      <c r="M17" s="328"/>
      <c r="N17" s="328"/>
      <c r="O17" s="329"/>
      <c r="P17" s="327"/>
      <c r="Q17" s="328"/>
      <c r="R17" s="328"/>
      <c r="S17" s="328"/>
      <c r="T17" s="328"/>
      <c r="U17" s="329"/>
      <c r="V17" s="311"/>
      <c r="W17" s="307"/>
      <c r="X17" s="307"/>
      <c r="Y17" s="307"/>
      <c r="Z17" s="307"/>
      <c r="AA17" s="308"/>
      <c r="AB17" s="311"/>
      <c r="AC17" s="307"/>
      <c r="AD17" s="307"/>
      <c r="AE17" s="307"/>
      <c r="AF17" s="307"/>
      <c r="AG17" s="308"/>
      <c r="AH17" s="318"/>
      <c r="AI17" s="319"/>
      <c r="AJ17" s="319"/>
      <c r="AK17" s="319"/>
      <c r="AL17" s="319"/>
      <c r="AM17" s="320"/>
      <c r="AN17" s="75"/>
      <c r="AO17" s="274"/>
      <c r="AP17" s="275"/>
      <c r="AQ17" s="275"/>
      <c r="AR17" s="275"/>
      <c r="AS17" s="275"/>
      <c r="AT17" s="276"/>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row>
    <row r="18" spans="1:80" ht="15" customHeight="1" x14ac:dyDescent="0.25">
      <c r="A18" s="75"/>
      <c r="B18" s="260"/>
      <c r="C18" s="260"/>
      <c r="D18" s="261"/>
      <c r="E18" s="301"/>
      <c r="F18" s="302"/>
      <c r="G18" s="302"/>
      <c r="H18" s="302"/>
      <c r="I18" s="302"/>
      <c r="J18" s="327" t="e">
        <f>IF(AND('Mapa final'!#REF!="Alta",'Mapa final'!#REF!="Leve"),CONCATENATE("R",'Mapa final'!#REF!),"")</f>
        <v>#REF!</v>
      </c>
      <c r="K18" s="328"/>
      <c r="L18" s="328" t="e">
        <f>IF(AND('Mapa final'!#REF!="Alta",'Mapa final'!#REF!="Leve"),CONCATENATE("R",'Mapa final'!#REF!),"")</f>
        <v>#REF!</v>
      </c>
      <c r="M18" s="328"/>
      <c r="N18" s="328" t="e">
        <f>IF(AND('Mapa final'!#REF!="Alta",'Mapa final'!#REF!="Leve"),CONCATENATE("R",'Mapa final'!#REF!),"")</f>
        <v>#REF!</v>
      </c>
      <c r="O18" s="329"/>
      <c r="P18" s="327" t="e">
        <f>IF(AND('Mapa final'!#REF!="Alta",'Mapa final'!#REF!="Menor"),CONCATENATE("R",'Mapa final'!#REF!),"")</f>
        <v>#REF!</v>
      </c>
      <c r="Q18" s="328"/>
      <c r="R18" s="328" t="e">
        <f>IF(AND('Mapa final'!#REF!="Alta",'Mapa final'!#REF!="Menor"),CONCATENATE("R",'Mapa final'!#REF!),"")</f>
        <v>#REF!</v>
      </c>
      <c r="S18" s="328"/>
      <c r="T18" s="328" t="e">
        <f>IF(AND('Mapa final'!#REF!="Alta",'Mapa final'!#REF!="Menor"),CONCATENATE("R",'Mapa final'!#REF!),"")</f>
        <v>#REF!</v>
      </c>
      <c r="U18" s="329"/>
      <c r="V18" s="311" t="e">
        <f>IF(AND('Mapa final'!#REF!="Alta",'Mapa final'!#REF!="Moderado"),CONCATENATE("R",'Mapa final'!#REF!),"")</f>
        <v>#REF!</v>
      </c>
      <c r="W18" s="307"/>
      <c r="X18" s="307" t="e">
        <f>IF(AND('Mapa final'!#REF!="Alta",'Mapa final'!#REF!="Moderado"),CONCATENATE("R",'Mapa final'!#REF!),"")</f>
        <v>#REF!</v>
      </c>
      <c r="Y18" s="307"/>
      <c r="Z18" s="307" t="e">
        <f>IF(AND('Mapa final'!#REF!="Alta",'Mapa final'!#REF!="Moderado"),CONCATENATE("R",'Mapa final'!#REF!),"")</f>
        <v>#REF!</v>
      </c>
      <c r="AA18" s="308"/>
      <c r="AB18" s="311" t="e">
        <f>IF(AND('Mapa final'!#REF!="Alta",'Mapa final'!#REF!="Mayor"),CONCATENATE("R",'Mapa final'!#REF!),"")</f>
        <v>#REF!</v>
      </c>
      <c r="AC18" s="307"/>
      <c r="AD18" s="307" t="e">
        <f>IF(AND('Mapa final'!#REF!="Alta",'Mapa final'!#REF!="Mayor"),CONCATENATE("R",'Mapa final'!#REF!),"")</f>
        <v>#REF!</v>
      </c>
      <c r="AE18" s="307"/>
      <c r="AF18" s="307" t="e">
        <f>IF(AND('Mapa final'!#REF!="Alta",'Mapa final'!#REF!="Mayor"),CONCATENATE("R",'Mapa final'!#REF!),"")</f>
        <v>#REF!</v>
      </c>
      <c r="AG18" s="308"/>
      <c r="AH18" s="318" t="e">
        <f>IF(AND('Mapa final'!#REF!="Alta",'Mapa final'!#REF!="Catastrófico"),CONCATENATE("R",'Mapa final'!#REF!),"")</f>
        <v>#REF!</v>
      </c>
      <c r="AI18" s="319"/>
      <c r="AJ18" s="319" t="e">
        <f>IF(AND('Mapa final'!#REF!="Alta",'Mapa final'!#REF!="Catastrófico"),CONCATENATE("R",'Mapa final'!#REF!),"")</f>
        <v>#REF!</v>
      </c>
      <c r="AK18" s="319"/>
      <c r="AL18" s="319" t="e">
        <f>IF(AND('Mapa final'!#REF!="Alta",'Mapa final'!#REF!="Catastrófico"),CONCATENATE("R",'Mapa final'!#REF!),"")</f>
        <v>#REF!</v>
      </c>
      <c r="AM18" s="320"/>
      <c r="AN18" s="75"/>
      <c r="AO18" s="274"/>
      <c r="AP18" s="275"/>
      <c r="AQ18" s="275"/>
      <c r="AR18" s="275"/>
      <c r="AS18" s="275"/>
      <c r="AT18" s="276"/>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row>
    <row r="19" spans="1:80" ht="15" customHeight="1" x14ac:dyDescent="0.25">
      <c r="A19" s="75"/>
      <c r="B19" s="260"/>
      <c r="C19" s="260"/>
      <c r="D19" s="261"/>
      <c r="E19" s="301"/>
      <c r="F19" s="302"/>
      <c r="G19" s="302"/>
      <c r="H19" s="302"/>
      <c r="I19" s="302"/>
      <c r="J19" s="327"/>
      <c r="K19" s="328"/>
      <c r="L19" s="328"/>
      <c r="M19" s="328"/>
      <c r="N19" s="328"/>
      <c r="O19" s="329"/>
      <c r="P19" s="327"/>
      <c r="Q19" s="328"/>
      <c r="R19" s="328"/>
      <c r="S19" s="328"/>
      <c r="T19" s="328"/>
      <c r="U19" s="329"/>
      <c r="V19" s="311"/>
      <c r="W19" s="307"/>
      <c r="X19" s="307"/>
      <c r="Y19" s="307"/>
      <c r="Z19" s="307"/>
      <c r="AA19" s="308"/>
      <c r="AB19" s="311"/>
      <c r="AC19" s="307"/>
      <c r="AD19" s="307"/>
      <c r="AE19" s="307"/>
      <c r="AF19" s="307"/>
      <c r="AG19" s="308"/>
      <c r="AH19" s="318"/>
      <c r="AI19" s="319"/>
      <c r="AJ19" s="319"/>
      <c r="AK19" s="319"/>
      <c r="AL19" s="319"/>
      <c r="AM19" s="320"/>
      <c r="AN19" s="75"/>
      <c r="AO19" s="274"/>
      <c r="AP19" s="275"/>
      <c r="AQ19" s="275"/>
      <c r="AR19" s="275"/>
      <c r="AS19" s="275"/>
      <c r="AT19" s="276"/>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row>
    <row r="20" spans="1:80" ht="15" customHeight="1" x14ac:dyDescent="0.25">
      <c r="A20" s="75"/>
      <c r="B20" s="260"/>
      <c r="C20" s="260"/>
      <c r="D20" s="261"/>
      <c r="E20" s="301"/>
      <c r="F20" s="302"/>
      <c r="G20" s="302"/>
      <c r="H20" s="302"/>
      <c r="I20" s="302"/>
      <c r="J20" s="327" t="e">
        <f>IF(AND('Mapa final'!#REF!="Alta",'Mapa final'!#REF!="Leve"),CONCATENATE("R",'Mapa final'!#REF!),"")</f>
        <v>#REF!</v>
      </c>
      <c r="K20" s="328"/>
      <c r="L20" s="328" t="str">
        <f>IF(AND('Mapa final'!$L$16="Alta",'Mapa final'!$P$16="Leve"),CONCATENATE("R",'Mapa final'!$A$16),"")</f>
        <v/>
      </c>
      <c r="M20" s="328"/>
      <c r="N20" s="328" t="str">
        <f>IF(AND('Mapa final'!$L$18="Alta",'Mapa final'!$P$18="Leve"),CONCATENATE("R",'Mapa final'!$A$18),"")</f>
        <v/>
      </c>
      <c r="O20" s="329"/>
      <c r="P20" s="327" t="e">
        <f>IF(AND('Mapa final'!#REF!="Alta",'Mapa final'!#REF!="Menor"),CONCATENATE("R",'Mapa final'!#REF!),"")</f>
        <v>#REF!</v>
      </c>
      <c r="Q20" s="328"/>
      <c r="R20" s="328" t="str">
        <f>IF(AND('Mapa final'!$L$16="Alta",'Mapa final'!$P$16="Menor"),CONCATENATE("R",'Mapa final'!$A$16),"")</f>
        <v/>
      </c>
      <c r="S20" s="328"/>
      <c r="T20" s="328" t="str">
        <f>IF(AND('Mapa final'!$L$18="Alta",'Mapa final'!$P$18="Menor"),CONCATENATE("R",'Mapa final'!$A$18),"")</f>
        <v/>
      </c>
      <c r="U20" s="329"/>
      <c r="V20" s="311" t="e">
        <f>IF(AND('Mapa final'!#REF!="Alta",'Mapa final'!#REF!="Moderado"),CONCATENATE("R",'Mapa final'!#REF!),"")</f>
        <v>#REF!</v>
      </c>
      <c r="W20" s="307"/>
      <c r="X20" s="307" t="str">
        <f>IF(AND('Mapa final'!$L$16="Alta",'Mapa final'!$P$16="Moderado"),CONCATENATE("R",'Mapa final'!$A$16),"")</f>
        <v/>
      </c>
      <c r="Y20" s="307"/>
      <c r="Z20" s="307" t="str">
        <f>IF(AND('Mapa final'!$L$18="Alta",'Mapa final'!$P$18="Moderado"),CONCATENATE("R",'Mapa final'!$A$18),"")</f>
        <v/>
      </c>
      <c r="AA20" s="308"/>
      <c r="AB20" s="311" t="e">
        <f>IF(AND('Mapa final'!#REF!="Alta",'Mapa final'!#REF!="Mayor"),CONCATENATE("R",'Mapa final'!#REF!),"")</f>
        <v>#REF!</v>
      </c>
      <c r="AC20" s="307"/>
      <c r="AD20" s="307" t="str">
        <f>IF(AND('Mapa final'!$L$16="Alta",'Mapa final'!$P$16="Mayor"),CONCATENATE("R",'Mapa final'!$A$16),"")</f>
        <v/>
      </c>
      <c r="AE20" s="307"/>
      <c r="AF20" s="307" t="str">
        <f>IF(AND('Mapa final'!$L$18="Alta",'Mapa final'!$P$18="Mayor"),CONCATENATE("R",'Mapa final'!$A$18),"")</f>
        <v/>
      </c>
      <c r="AG20" s="308"/>
      <c r="AH20" s="318" t="e">
        <f>IF(AND('Mapa final'!#REF!="Alta",'Mapa final'!#REF!="Catastrófico"),CONCATENATE("R",'Mapa final'!#REF!),"")</f>
        <v>#REF!</v>
      </c>
      <c r="AI20" s="319"/>
      <c r="AJ20" s="319" t="str">
        <f>IF(AND('Mapa final'!$L$16="Alta",'Mapa final'!$P$16="Catastrófico"),CONCATENATE("R",'Mapa final'!$A$16),"")</f>
        <v/>
      </c>
      <c r="AK20" s="319"/>
      <c r="AL20" s="319" t="str">
        <f>IF(AND('Mapa final'!$L$18="Alta",'Mapa final'!$P$18="Catastrófico"),CONCATENATE("R",'Mapa final'!$A$18),"")</f>
        <v/>
      </c>
      <c r="AM20" s="320"/>
      <c r="AN20" s="75"/>
      <c r="AO20" s="274"/>
      <c r="AP20" s="275"/>
      <c r="AQ20" s="275"/>
      <c r="AR20" s="275"/>
      <c r="AS20" s="275"/>
      <c r="AT20" s="276"/>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row>
    <row r="21" spans="1:80" ht="15.75" customHeight="1" thickBot="1" x14ac:dyDescent="0.3">
      <c r="A21" s="75"/>
      <c r="B21" s="260"/>
      <c r="C21" s="260"/>
      <c r="D21" s="261"/>
      <c r="E21" s="304"/>
      <c r="F21" s="305"/>
      <c r="G21" s="305"/>
      <c r="H21" s="305"/>
      <c r="I21" s="305"/>
      <c r="J21" s="330"/>
      <c r="K21" s="331"/>
      <c r="L21" s="331"/>
      <c r="M21" s="331"/>
      <c r="N21" s="331"/>
      <c r="O21" s="332"/>
      <c r="P21" s="330"/>
      <c r="Q21" s="331"/>
      <c r="R21" s="331"/>
      <c r="S21" s="331"/>
      <c r="T21" s="331"/>
      <c r="U21" s="332"/>
      <c r="V21" s="315"/>
      <c r="W21" s="316"/>
      <c r="X21" s="316"/>
      <c r="Y21" s="316"/>
      <c r="Z21" s="316"/>
      <c r="AA21" s="317"/>
      <c r="AB21" s="315"/>
      <c r="AC21" s="316"/>
      <c r="AD21" s="316"/>
      <c r="AE21" s="316"/>
      <c r="AF21" s="316"/>
      <c r="AG21" s="317"/>
      <c r="AH21" s="321"/>
      <c r="AI21" s="322"/>
      <c r="AJ21" s="322"/>
      <c r="AK21" s="322"/>
      <c r="AL21" s="322"/>
      <c r="AM21" s="323"/>
      <c r="AN21" s="75"/>
      <c r="AO21" s="277"/>
      <c r="AP21" s="278"/>
      <c r="AQ21" s="278"/>
      <c r="AR21" s="278"/>
      <c r="AS21" s="278"/>
      <c r="AT21" s="279"/>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row>
    <row r="22" spans="1:80" x14ac:dyDescent="0.25">
      <c r="A22" s="75"/>
      <c r="B22" s="260"/>
      <c r="C22" s="260"/>
      <c r="D22" s="261"/>
      <c r="E22" s="298" t="s">
        <v>191</v>
      </c>
      <c r="F22" s="299"/>
      <c r="G22" s="299"/>
      <c r="H22" s="299"/>
      <c r="I22" s="300"/>
      <c r="J22" s="333" t="e">
        <f>IF(AND('Mapa final'!#REF!="Media",'Mapa final'!#REF!="Leve"),CONCATENATE("R",'Mapa final'!#REF!),"")</f>
        <v>#REF!</v>
      </c>
      <c r="K22" s="334"/>
      <c r="L22" s="334" t="str">
        <f>IF(AND('Mapa final'!$L$11="Media",'Mapa final'!$P$11="Leve"),CONCATENATE("R",'Mapa final'!$A$11),"")</f>
        <v/>
      </c>
      <c r="M22" s="334"/>
      <c r="N22" s="334" t="e">
        <f>IF(AND('Mapa final'!#REF!="Media",'Mapa final'!#REF!="Leve"),CONCATENATE("R",'Mapa final'!#REF!),"")</f>
        <v>#REF!</v>
      </c>
      <c r="O22" s="335"/>
      <c r="P22" s="333" t="e">
        <f>IF(AND('Mapa final'!#REF!="Media",'Mapa final'!#REF!="Menor"),CONCATENATE("R",'Mapa final'!#REF!),"")</f>
        <v>#REF!</v>
      </c>
      <c r="Q22" s="334"/>
      <c r="R22" s="334" t="str">
        <f>IF(AND('Mapa final'!$L$11="Media",'Mapa final'!$P$11="Menor"),CONCATENATE("R",'Mapa final'!$A$11),"")</f>
        <v/>
      </c>
      <c r="S22" s="334"/>
      <c r="T22" s="334" t="e">
        <f>IF(AND('Mapa final'!#REF!="Media",'Mapa final'!#REF!="Menor"),CONCATENATE("R",'Mapa final'!#REF!),"")</f>
        <v>#REF!</v>
      </c>
      <c r="U22" s="335"/>
      <c r="V22" s="333" t="e">
        <f>IF(AND('Mapa final'!#REF!="Media",'Mapa final'!#REF!="Moderado"),CONCATENATE("R",'Mapa final'!#REF!),"")</f>
        <v>#REF!</v>
      </c>
      <c r="W22" s="334"/>
      <c r="X22" s="334" t="str">
        <f>IF(AND('Mapa final'!$L$11="Media",'Mapa final'!$P$11="Moderado"),CONCATENATE("R",'Mapa final'!$A$11),"")</f>
        <v/>
      </c>
      <c r="Y22" s="334"/>
      <c r="Z22" s="334" t="e">
        <f>IF(AND('Mapa final'!#REF!="Media",'Mapa final'!#REF!="Moderado"),CONCATENATE("R",'Mapa final'!#REF!),"")</f>
        <v>#REF!</v>
      </c>
      <c r="AA22" s="335"/>
      <c r="AB22" s="309" t="e">
        <f>IF(AND('Mapa final'!#REF!="Media",'Mapa final'!#REF!="Mayor"),CONCATENATE("R",'Mapa final'!#REF!),"")</f>
        <v>#REF!</v>
      </c>
      <c r="AC22" s="310"/>
      <c r="AD22" s="310" t="str">
        <f>IF(AND('Mapa final'!$L$11="Media",'Mapa final'!$P$11="Mayor"),CONCATENATE("R",'Mapa final'!$A$11),"")</f>
        <v/>
      </c>
      <c r="AE22" s="310"/>
      <c r="AF22" s="310" t="e">
        <f>IF(AND('Mapa final'!#REF!="Media",'Mapa final'!#REF!="Mayor"),CONCATENATE("R",'Mapa final'!#REF!),"")</f>
        <v>#REF!</v>
      </c>
      <c r="AG22" s="312"/>
      <c r="AH22" s="324" t="e">
        <f>IF(AND('Mapa final'!#REF!="Media",'Mapa final'!#REF!="Catastrófico"),CONCATENATE("R",'Mapa final'!#REF!),"")</f>
        <v>#REF!</v>
      </c>
      <c r="AI22" s="325"/>
      <c r="AJ22" s="325" t="str">
        <f>IF(AND('Mapa final'!$L$11="Media",'Mapa final'!$P$11="Catastrófico"),CONCATENATE("R",'Mapa final'!$A$11),"")</f>
        <v/>
      </c>
      <c r="AK22" s="325"/>
      <c r="AL22" s="325" t="e">
        <f>IF(AND('Mapa final'!#REF!="Media",'Mapa final'!#REF!="Catastrófico"),CONCATENATE("R",'Mapa final'!#REF!),"")</f>
        <v>#REF!</v>
      </c>
      <c r="AM22" s="326"/>
      <c r="AN22" s="75"/>
      <c r="AO22" s="280" t="s">
        <v>192</v>
      </c>
      <c r="AP22" s="281"/>
      <c r="AQ22" s="281"/>
      <c r="AR22" s="281"/>
      <c r="AS22" s="281"/>
      <c r="AT22" s="282"/>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row>
    <row r="23" spans="1:80" x14ac:dyDescent="0.25">
      <c r="A23" s="75"/>
      <c r="B23" s="260"/>
      <c r="C23" s="260"/>
      <c r="D23" s="261"/>
      <c r="E23" s="301"/>
      <c r="F23" s="302"/>
      <c r="G23" s="302"/>
      <c r="H23" s="302"/>
      <c r="I23" s="303"/>
      <c r="J23" s="327"/>
      <c r="K23" s="328"/>
      <c r="L23" s="328"/>
      <c r="M23" s="328"/>
      <c r="N23" s="328"/>
      <c r="O23" s="329"/>
      <c r="P23" s="327"/>
      <c r="Q23" s="328"/>
      <c r="R23" s="328"/>
      <c r="S23" s="328"/>
      <c r="T23" s="328"/>
      <c r="U23" s="329"/>
      <c r="V23" s="327"/>
      <c r="W23" s="328"/>
      <c r="X23" s="328"/>
      <c r="Y23" s="328"/>
      <c r="Z23" s="328"/>
      <c r="AA23" s="329"/>
      <c r="AB23" s="311"/>
      <c r="AC23" s="307"/>
      <c r="AD23" s="307"/>
      <c r="AE23" s="307"/>
      <c r="AF23" s="307"/>
      <c r="AG23" s="308"/>
      <c r="AH23" s="318"/>
      <c r="AI23" s="319"/>
      <c r="AJ23" s="319"/>
      <c r="AK23" s="319"/>
      <c r="AL23" s="319"/>
      <c r="AM23" s="320"/>
      <c r="AN23" s="75"/>
      <c r="AO23" s="283"/>
      <c r="AP23" s="284"/>
      <c r="AQ23" s="284"/>
      <c r="AR23" s="284"/>
      <c r="AS23" s="284"/>
      <c r="AT23" s="28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row>
    <row r="24" spans="1:80" x14ac:dyDescent="0.25">
      <c r="A24" s="75"/>
      <c r="B24" s="260"/>
      <c r="C24" s="260"/>
      <c r="D24" s="261"/>
      <c r="E24" s="301"/>
      <c r="F24" s="302"/>
      <c r="G24" s="302"/>
      <c r="H24" s="302"/>
      <c r="I24" s="303"/>
      <c r="J24" s="327" t="e">
        <f>IF(AND('Mapa final'!#REF!="Media",'Mapa final'!#REF!="Leve"),CONCATENATE("R",'Mapa final'!#REF!),"")</f>
        <v>#REF!</v>
      </c>
      <c r="K24" s="328"/>
      <c r="L24" s="328" t="e">
        <f>IF(AND('Mapa final'!#REF!="Media",'Mapa final'!#REF!="Leve"),CONCATENATE("R",'Mapa final'!#REF!),"")</f>
        <v>#REF!</v>
      </c>
      <c r="M24" s="328"/>
      <c r="N24" s="328" t="e">
        <f>IF(AND('Mapa final'!#REF!="Media",'Mapa final'!#REF!="Leve"),CONCATENATE("R",'Mapa final'!#REF!),"")</f>
        <v>#REF!</v>
      </c>
      <c r="O24" s="329"/>
      <c r="P24" s="327" t="e">
        <f>IF(AND('Mapa final'!#REF!="Media",'Mapa final'!#REF!="Menor"),CONCATENATE("R",'Mapa final'!#REF!),"")</f>
        <v>#REF!</v>
      </c>
      <c r="Q24" s="328"/>
      <c r="R24" s="328" t="e">
        <f>IF(AND('Mapa final'!#REF!="Media",'Mapa final'!#REF!="Menor"),CONCATENATE("R",'Mapa final'!#REF!),"")</f>
        <v>#REF!</v>
      </c>
      <c r="S24" s="328"/>
      <c r="T24" s="328" t="e">
        <f>IF(AND('Mapa final'!#REF!="Media",'Mapa final'!#REF!="Menor"),CONCATENATE("R",'Mapa final'!#REF!),"")</f>
        <v>#REF!</v>
      </c>
      <c r="U24" s="329"/>
      <c r="V24" s="327" t="e">
        <f>IF(AND('Mapa final'!#REF!="Media",'Mapa final'!#REF!="Moderado"),CONCATENATE("R",'Mapa final'!#REF!),"")</f>
        <v>#REF!</v>
      </c>
      <c r="W24" s="328"/>
      <c r="X24" s="328" t="e">
        <f>IF(AND('Mapa final'!#REF!="Media",'Mapa final'!#REF!="Moderado"),CONCATENATE("R",'Mapa final'!#REF!),"")</f>
        <v>#REF!</v>
      </c>
      <c r="Y24" s="328"/>
      <c r="Z24" s="328" t="e">
        <f>IF(AND('Mapa final'!#REF!="Media",'Mapa final'!#REF!="Moderado"),CONCATENATE("R",'Mapa final'!#REF!),"")</f>
        <v>#REF!</v>
      </c>
      <c r="AA24" s="329"/>
      <c r="AB24" s="311" t="e">
        <f>IF(AND('Mapa final'!#REF!="Media",'Mapa final'!#REF!="Mayor"),CONCATENATE("R",'Mapa final'!#REF!),"")</f>
        <v>#REF!</v>
      </c>
      <c r="AC24" s="307"/>
      <c r="AD24" s="307" t="e">
        <f>IF(AND('Mapa final'!#REF!="Media",'Mapa final'!#REF!="Mayor"),CONCATENATE("R",'Mapa final'!#REF!),"")</f>
        <v>#REF!</v>
      </c>
      <c r="AE24" s="307"/>
      <c r="AF24" s="307" t="e">
        <f>IF(AND('Mapa final'!#REF!="Media",'Mapa final'!#REF!="Mayor"),CONCATENATE("R",'Mapa final'!#REF!),"")</f>
        <v>#REF!</v>
      </c>
      <c r="AG24" s="308"/>
      <c r="AH24" s="318" t="e">
        <f>IF(AND('Mapa final'!#REF!="Media",'Mapa final'!#REF!="Catastrófico"),CONCATENATE("R",'Mapa final'!#REF!),"")</f>
        <v>#REF!</v>
      </c>
      <c r="AI24" s="319"/>
      <c r="AJ24" s="319" t="e">
        <f>IF(AND('Mapa final'!#REF!="Media",'Mapa final'!#REF!="Catastrófico"),CONCATENATE("R",'Mapa final'!#REF!),"")</f>
        <v>#REF!</v>
      </c>
      <c r="AK24" s="319"/>
      <c r="AL24" s="319" t="e">
        <f>IF(AND('Mapa final'!#REF!="Media",'Mapa final'!#REF!="Catastrófico"),CONCATENATE("R",'Mapa final'!#REF!),"")</f>
        <v>#REF!</v>
      </c>
      <c r="AM24" s="320"/>
      <c r="AN24" s="75"/>
      <c r="AO24" s="283"/>
      <c r="AP24" s="284"/>
      <c r="AQ24" s="284"/>
      <c r="AR24" s="284"/>
      <c r="AS24" s="284"/>
      <c r="AT24" s="28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row>
    <row r="25" spans="1:80" x14ac:dyDescent="0.25">
      <c r="A25" s="75"/>
      <c r="B25" s="260"/>
      <c r="C25" s="260"/>
      <c r="D25" s="261"/>
      <c r="E25" s="301"/>
      <c r="F25" s="302"/>
      <c r="G25" s="302"/>
      <c r="H25" s="302"/>
      <c r="I25" s="303"/>
      <c r="J25" s="327"/>
      <c r="K25" s="328"/>
      <c r="L25" s="328"/>
      <c r="M25" s="328"/>
      <c r="N25" s="328"/>
      <c r="O25" s="329"/>
      <c r="P25" s="327"/>
      <c r="Q25" s="328"/>
      <c r="R25" s="328"/>
      <c r="S25" s="328"/>
      <c r="T25" s="328"/>
      <c r="U25" s="329"/>
      <c r="V25" s="327"/>
      <c r="W25" s="328"/>
      <c r="X25" s="328"/>
      <c r="Y25" s="328"/>
      <c r="Z25" s="328"/>
      <c r="AA25" s="329"/>
      <c r="AB25" s="311"/>
      <c r="AC25" s="307"/>
      <c r="AD25" s="307"/>
      <c r="AE25" s="307"/>
      <c r="AF25" s="307"/>
      <c r="AG25" s="308"/>
      <c r="AH25" s="318"/>
      <c r="AI25" s="319"/>
      <c r="AJ25" s="319"/>
      <c r="AK25" s="319"/>
      <c r="AL25" s="319"/>
      <c r="AM25" s="320"/>
      <c r="AN25" s="75"/>
      <c r="AO25" s="283"/>
      <c r="AP25" s="284"/>
      <c r="AQ25" s="284"/>
      <c r="AR25" s="284"/>
      <c r="AS25" s="284"/>
      <c r="AT25" s="28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row>
    <row r="26" spans="1:80" x14ac:dyDescent="0.25">
      <c r="A26" s="75"/>
      <c r="B26" s="260"/>
      <c r="C26" s="260"/>
      <c r="D26" s="261"/>
      <c r="E26" s="301"/>
      <c r="F26" s="302"/>
      <c r="G26" s="302"/>
      <c r="H26" s="302"/>
      <c r="I26" s="303"/>
      <c r="J26" s="327" t="e">
        <f>IF(AND('Mapa final'!#REF!="Media",'Mapa final'!#REF!="Leve"),CONCATENATE("R",'Mapa final'!#REF!),"")</f>
        <v>#REF!</v>
      </c>
      <c r="K26" s="328"/>
      <c r="L26" s="328" t="e">
        <f>IF(AND('Mapa final'!#REF!="Media",'Mapa final'!#REF!="Leve"),CONCATENATE("R",'Mapa final'!#REF!),"")</f>
        <v>#REF!</v>
      </c>
      <c r="M26" s="328"/>
      <c r="N26" s="328" t="e">
        <f>IF(AND('Mapa final'!#REF!="Media",'Mapa final'!#REF!="Leve"),CONCATENATE("R",'Mapa final'!#REF!),"")</f>
        <v>#REF!</v>
      </c>
      <c r="O26" s="329"/>
      <c r="P26" s="327" t="e">
        <f>IF(AND('Mapa final'!#REF!="Media",'Mapa final'!#REF!="Menor"),CONCATENATE("R",'Mapa final'!#REF!),"")</f>
        <v>#REF!</v>
      </c>
      <c r="Q26" s="328"/>
      <c r="R26" s="328" t="e">
        <f>IF(AND('Mapa final'!#REF!="Media",'Mapa final'!#REF!="Menor"),CONCATENATE("R",'Mapa final'!#REF!),"")</f>
        <v>#REF!</v>
      </c>
      <c r="S26" s="328"/>
      <c r="T26" s="328" t="e">
        <f>IF(AND('Mapa final'!#REF!="Media",'Mapa final'!#REF!="Menor"),CONCATENATE("R",'Mapa final'!#REF!),"")</f>
        <v>#REF!</v>
      </c>
      <c r="U26" s="329"/>
      <c r="V26" s="327" t="e">
        <f>IF(AND('Mapa final'!#REF!="Media",'Mapa final'!#REF!="Moderado"),CONCATENATE("R",'Mapa final'!#REF!),"")</f>
        <v>#REF!</v>
      </c>
      <c r="W26" s="328"/>
      <c r="X26" s="328" t="e">
        <f>IF(AND('Mapa final'!#REF!="Media",'Mapa final'!#REF!="Moderado"),CONCATENATE("R",'Mapa final'!#REF!),"")</f>
        <v>#REF!</v>
      </c>
      <c r="Y26" s="328"/>
      <c r="Z26" s="328" t="e">
        <f>IF(AND('Mapa final'!#REF!="Media",'Mapa final'!#REF!="Moderado"),CONCATENATE("R",'Mapa final'!#REF!),"")</f>
        <v>#REF!</v>
      </c>
      <c r="AA26" s="329"/>
      <c r="AB26" s="311" t="e">
        <f>IF(AND('Mapa final'!#REF!="Media",'Mapa final'!#REF!="Mayor"),CONCATENATE("R",'Mapa final'!#REF!),"")</f>
        <v>#REF!</v>
      </c>
      <c r="AC26" s="307"/>
      <c r="AD26" s="307" t="e">
        <f>IF(AND('Mapa final'!#REF!="Media",'Mapa final'!#REF!="Mayor"),CONCATENATE("R",'Mapa final'!#REF!),"")</f>
        <v>#REF!</v>
      </c>
      <c r="AE26" s="307"/>
      <c r="AF26" s="307" t="e">
        <f>IF(AND('Mapa final'!#REF!="Media",'Mapa final'!#REF!="Mayor"),CONCATENATE("R",'Mapa final'!#REF!),"")</f>
        <v>#REF!</v>
      </c>
      <c r="AG26" s="308"/>
      <c r="AH26" s="318" t="e">
        <f>IF(AND('Mapa final'!#REF!="Media",'Mapa final'!#REF!="Catastrófico"),CONCATENATE("R",'Mapa final'!#REF!),"")</f>
        <v>#REF!</v>
      </c>
      <c r="AI26" s="319"/>
      <c r="AJ26" s="319" t="e">
        <f>IF(AND('Mapa final'!#REF!="Media",'Mapa final'!#REF!="Catastrófico"),CONCATENATE("R",'Mapa final'!#REF!),"")</f>
        <v>#REF!</v>
      </c>
      <c r="AK26" s="319"/>
      <c r="AL26" s="319" t="e">
        <f>IF(AND('Mapa final'!#REF!="Media",'Mapa final'!#REF!="Catastrófico"),CONCATENATE("R",'Mapa final'!#REF!),"")</f>
        <v>#REF!</v>
      </c>
      <c r="AM26" s="320"/>
      <c r="AN26" s="75"/>
      <c r="AO26" s="283"/>
      <c r="AP26" s="284"/>
      <c r="AQ26" s="284"/>
      <c r="AR26" s="284"/>
      <c r="AS26" s="284"/>
      <c r="AT26" s="28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row>
    <row r="27" spans="1:80" x14ac:dyDescent="0.25">
      <c r="A27" s="75"/>
      <c r="B27" s="260"/>
      <c r="C27" s="260"/>
      <c r="D27" s="261"/>
      <c r="E27" s="301"/>
      <c r="F27" s="302"/>
      <c r="G27" s="302"/>
      <c r="H27" s="302"/>
      <c r="I27" s="303"/>
      <c r="J27" s="327"/>
      <c r="K27" s="328"/>
      <c r="L27" s="328"/>
      <c r="M27" s="328"/>
      <c r="N27" s="328"/>
      <c r="O27" s="329"/>
      <c r="P27" s="327"/>
      <c r="Q27" s="328"/>
      <c r="R27" s="328"/>
      <c r="S27" s="328"/>
      <c r="T27" s="328"/>
      <c r="U27" s="329"/>
      <c r="V27" s="327"/>
      <c r="W27" s="328"/>
      <c r="X27" s="328"/>
      <c r="Y27" s="328"/>
      <c r="Z27" s="328"/>
      <c r="AA27" s="329"/>
      <c r="AB27" s="311"/>
      <c r="AC27" s="307"/>
      <c r="AD27" s="307"/>
      <c r="AE27" s="307"/>
      <c r="AF27" s="307"/>
      <c r="AG27" s="308"/>
      <c r="AH27" s="318"/>
      <c r="AI27" s="319"/>
      <c r="AJ27" s="319"/>
      <c r="AK27" s="319"/>
      <c r="AL27" s="319"/>
      <c r="AM27" s="320"/>
      <c r="AN27" s="75"/>
      <c r="AO27" s="283"/>
      <c r="AP27" s="284"/>
      <c r="AQ27" s="284"/>
      <c r="AR27" s="284"/>
      <c r="AS27" s="284"/>
      <c r="AT27" s="28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row>
    <row r="28" spans="1:80" x14ac:dyDescent="0.25">
      <c r="A28" s="75"/>
      <c r="B28" s="260"/>
      <c r="C28" s="260"/>
      <c r="D28" s="261"/>
      <c r="E28" s="301"/>
      <c r="F28" s="302"/>
      <c r="G28" s="302"/>
      <c r="H28" s="302"/>
      <c r="I28" s="303"/>
      <c r="J28" s="327" t="e">
        <f>IF(AND('Mapa final'!#REF!="Media",'Mapa final'!#REF!="Leve"),CONCATENATE("R",'Mapa final'!#REF!),"")</f>
        <v>#REF!</v>
      </c>
      <c r="K28" s="328"/>
      <c r="L28" s="328" t="str">
        <f>IF(AND('Mapa final'!$L$16="Media",'Mapa final'!$P$16="Leve"),CONCATENATE("R",'Mapa final'!$A$16),"")</f>
        <v/>
      </c>
      <c r="M28" s="328"/>
      <c r="N28" s="328" t="str">
        <f>IF(AND('Mapa final'!$L$18="Media",'Mapa final'!$P$18="Leve"),CONCATENATE("R",'Mapa final'!$A$18),"")</f>
        <v/>
      </c>
      <c r="O28" s="329"/>
      <c r="P28" s="327" t="e">
        <f>IF(AND('Mapa final'!#REF!="Media",'Mapa final'!#REF!="Menor"),CONCATENATE("R",'Mapa final'!#REF!),"")</f>
        <v>#REF!</v>
      </c>
      <c r="Q28" s="328"/>
      <c r="R28" s="328" t="str">
        <f>IF(AND('Mapa final'!$L$16="Media",'Mapa final'!$P$16="Menor"),CONCATENATE("R",'Mapa final'!$A$16),"")</f>
        <v/>
      </c>
      <c r="S28" s="328"/>
      <c r="T28" s="328" t="str">
        <f>IF(AND('Mapa final'!$L$18="Media",'Mapa final'!$P$18="Menor"),CONCATENATE("R",'Mapa final'!$A$18),"")</f>
        <v/>
      </c>
      <c r="U28" s="329"/>
      <c r="V28" s="327" t="e">
        <f>IF(AND('Mapa final'!#REF!="Media",'Mapa final'!#REF!="Moderado"),CONCATENATE("R",'Mapa final'!#REF!),"")</f>
        <v>#REF!</v>
      </c>
      <c r="W28" s="328"/>
      <c r="X28" s="328" t="str">
        <f>IF(AND('Mapa final'!$L$16="Media",'Mapa final'!$P$16="Moderado"),CONCATENATE("R",'Mapa final'!$A$16),"")</f>
        <v/>
      </c>
      <c r="Y28" s="328"/>
      <c r="Z28" s="328" t="str">
        <f>IF(AND('Mapa final'!$L$18="Media",'Mapa final'!$P$18="Moderado"),CONCATENATE("R",'Mapa final'!$A$18),"")</f>
        <v/>
      </c>
      <c r="AA28" s="329"/>
      <c r="AB28" s="311" t="e">
        <f>IF(AND('Mapa final'!#REF!="Media",'Mapa final'!#REF!="Mayor"),CONCATENATE("R",'Mapa final'!#REF!),"")</f>
        <v>#REF!</v>
      </c>
      <c r="AC28" s="307"/>
      <c r="AD28" s="307" t="str">
        <f>IF(AND('Mapa final'!$L$16="Media",'Mapa final'!$P$16="Mayor"),CONCATENATE("R",'Mapa final'!$A$16),"")</f>
        <v/>
      </c>
      <c r="AE28" s="307"/>
      <c r="AF28" s="307" t="str">
        <f>IF(AND('Mapa final'!$L$18="Media",'Mapa final'!$P$18="Mayor"),CONCATENATE("R",'Mapa final'!$A$18),"")</f>
        <v/>
      </c>
      <c r="AG28" s="308"/>
      <c r="AH28" s="318" t="e">
        <f>IF(AND('Mapa final'!#REF!="Media",'Mapa final'!#REF!="Catastrófico"),CONCATENATE("R",'Mapa final'!#REF!),"")</f>
        <v>#REF!</v>
      </c>
      <c r="AI28" s="319"/>
      <c r="AJ28" s="319" t="str">
        <f>IF(AND('Mapa final'!$L$16="Media",'Mapa final'!$P$16="Catastrófico"),CONCATENATE("R",'Mapa final'!$A$16),"")</f>
        <v/>
      </c>
      <c r="AK28" s="319"/>
      <c r="AL28" s="319" t="str">
        <f>IF(AND('Mapa final'!$L$18="Media",'Mapa final'!$P$18="Catastrófico"),CONCATENATE("R",'Mapa final'!$A$18),"")</f>
        <v/>
      </c>
      <c r="AM28" s="320"/>
      <c r="AN28" s="75"/>
      <c r="AO28" s="283"/>
      <c r="AP28" s="284"/>
      <c r="AQ28" s="284"/>
      <c r="AR28" s="284"/>
      <c r="AS28" s="284"/>
      <c r="AT28" s="28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row>
    <row r="29" spans="1:80" ht="15.75" thickBot="1" x14ac:dyDescent="0.3">
      <c r="A29" s="75"/>
      <c r="B29" s="260"/>
      <c r="C29" s="260"/>
      <c r="D29" s="261"/>
      <c r="E29" s="304"/>
      <c r="F29" s="305"/>
      <c r="G29" s="305"/>
      <c r="H29" s="305"/>
      <c r="I29" s="306"/>
      <c r="J29" s="327"/>
      <c r="K29" s="328"/>
      <c r="L29" s="328"/>
      <c r="M29" s="328"/>
      <c r="N29" s="328"/>
      <c r="O29" s="329"/>
      <c r="P29" s="330"/>
      <c r="Q29" s="331"/>
      <c r="R29" s="331"/>
      <c r="S29" s="331"/>
      <c r="T29" s="331"/>
      <c r="U29" s="332"/>
      <c r="V29" s="330"/>
      <c r="W29" s="331"/>
      <c r="X29" s="331"/>
      <c r="Y29" s="331"/>
      <c r="Z29" s="331"/>
      <c r="AA29" s="332"/>
      <c r="AB29" s="315"/>
      <c r="AC29" s="316"/>
      <c r="AD29" s="316"/>
      <c r="AE29" s="316"/>
      <c r="AF29" s="316"/>
      <c r="AG29" s="317"/>
      <c r="AH29" s="321"/>
      <c r="AI29" s="322"/>
      <c r="AJ29" s="322"/>
      <c r="AK29" s="322"/>
      <c r="AL29" s="322"/>
      <c r="AM29" s="323"/>
      <c r="AN29" s="75"/>
      <c r="AO29" s="286"/>
      <c r="AP29" s="287"/>
      <c r="AQ29" s="287"/>
      <c r="AR29" s="287"/>
      <c r="AS29" s="287"/>
      <c r="AT29" s="288"/>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row>
    <row r="30" spans="1:80" x14ac:dyDescent="0.25">
      <c r="A30" s="75"/>
      <c r="B30" s="260"/>
      <c r="C30" s="260"/>
      <c r="D30" s="261"/>
      <c r="E30" s="298" t="s">
        <v>193</v>
      </c>
      <c r="F30" s="299"/>
      <c r="G30" s="299"/>
      <c r="H30" s="299"/>
      <c r="I30" s="299"/>
      <c r="J30" s="342" t="e">
        <f>IF(AND('Mapa final'!#REF!="Baja",'Mapa final'!#REF!="Leve"),CONCATENATE("R",'Mapa final'!#REF!),"")</f>
        <v>#REF!</v>
      </c>
      <c r="K30" s="343"/>
      <c r="L30" s="343" t="str">
        <f>IF(AND('Mapa final'!$L$11="Baja",'Mapa final'!$P$11="Leve"),CONCATENATE("R",'Mapa final'!$A$11),"")</f>
        <v/>
      </c>
      <c r="M30" s="343"/>
      <c r="N30" s="343" t="e">
        <f>IF(AND('Mapa final'!#REF!="Baja",'Mapa final'!#REF!="Leve"),CONCATENATE("R",'Mapa final'!#REF!),"")</f>
        <v>#REF!</v>
      </c>
      <c r="O30" s="344"/>
      <c r="P30" s="334" t="e">
        <f>IF(AND('Mapa final'!#REF!="Baja",'Mapa final'!#REF!="Menor"),CONCATENATE("R",'Mapa final'!#REF!),"")</f>
        <v>#REF!</v>
      </c>
      <c r="Q30" s="334"/>
      <c r="R30" s="334" t="str">
        <f>IF(AND('Mapa final'!$L$11="Baja",'Mapa final'!$P$11="Menor"),CONCATENATE("R",'Mapa final'!$A$11),"")</f>
        <v/>
      </c>
      <c r="S30" s="334"/>
      <c r="T30" s="334" t="e">
        <f>IF(AND('Mapa final'!#REF!="Baja",'Mapa final'!#REF!="Menor"),CONCATENATE("R",'Mapa final'!#REF!),"")</f>
        <v>#REF!</v>
      </c>
      <c r="U30" s="335"/>
      <c r="V30" s="333" t="e">
        <f>IF(AND('Mapa final'!#REF!="Baja",'Mapa final'!#REF!="Moderado"),CONCATENATE("R",'Mapa final'!#REF!),"")</f>
        <v>#REF!</v>
      </c>
      <c r="W30" s="334"/>
      <c r="X30" s="334" t="str">
        <f>IF(AND('Mapa final'!$L$11="Baja",'Mapa final'!$P$11="Moderado"),CONCATENATE("R",'Mapa final'!$A$11),"")</f>
        <v/>
      </c>
      <c r="Y30" s="334"/>
      <c r="Z30" s="334" t="e">
        <f>IF(AND('Mapa final'!#REF!="Baja",'Mapa final'!#REF!="Moderado"),CONCATENATE("R",'Mapa final'!#REF!),"")</f>
        <v>#REF!</v>
      </c>
      <c r="AA30" s="335"/>
      <c r="AB30" s="309" t="e">
        <f>IF(AND('Mapa final'!#REF!="Baja",'Mapa final'!#REF!="Mayor"),CONCATENATE("R",'Mapa final'!#REF!),"")</f>
        <v>#REF!</v>
      </c>
      <c r="AC30" s="310"/>
      <c r="AD30" s="310" t="str">
        <f>IF(AND('Mapa final'!$L$11="Baja",'Mapa final'!$P$11="Mayor"),CONCATENATE("R",'Mapa final'!$A$11),"")</f>
        <v/>
      </c>
      <c r="AE30" s="310"/>
      <c r="AF30" s="310" t="e">
        <f>IF(AND('Mapa final'!#REF!="Baja",'Mapa final'!#REF!="Mayor"),CONCATENATE("R",'Mapa final'!#REF!),"")</f>
        <v>#REF!</v>
      </c>
      <c r="AG30" s="312"/>
      <c r="AH30" s="324" t="e">
        <f>IF(AND('Mapa final'!#REF!="Baja",'Mapa final'!#REF!="Catastrófico"),CONCATENATE("R",'Mapa final'!#REF!),"")</f>
        <v>#REF!</v>
      </c>
      <c r="AI30" s="325"/>
      <c r="AJ30" s="325" t="str">
        <f>IF(AND('Mapa final'!$L$11="Baja",'Mapa final'!$P$11="Catastrófico"),CONCATENATE("R",'Mapa final'!$A$11),"")</f>
        <v/>
      </c>
      <c r="AK30" s="325"/>
      <c r="AL30" s="325" t="e">
        <f>IF(AND('Mapa final'!#REF!="Baja",'Mapa final'!#REF!="Catastrófico"),CONCATENATE("R",'Mapa final'!#REF!),"")</f>
        <v>#REF!</v>
      </c>
      <c r="AM30" s="326"/>
      <c r="AN30" s="75"/>
      <c r="AO30" s="289" t="s">
        <v>194</v>
      </c>
      <c r="AP30" s="290"/>
      <c r="AQ30" s="290"/>
      <c r="AR30" s="290"/>
      <c r="AS30" s="290"/>
      <c r="AT30" s="291"/>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row>
    <row r="31" spans="1:80" x14ac:dyDescent="0.25">
      <c r="A31" s="75"/>
      <c r="B31" s="260"/>
      <c r="C31" s="260"/>
      <c r="D31" s="261"/>
      <c r="E31" s="301"/>
      <c r="F31" s="302"/>
      <c r="G31" s="302"/>
      <c r="H31" s="302"/>
      <c r="I31" s="302"/>
      <c r="J31" s="338"/>
      <c r="K31" s="336"/>
      <c r="L31" s="336"/>
      <c r="M31" s="336"/>
      <c r="N31" s="336"/>
      <c r="O31" s="337"/>
      <c r="P31" s="328"/>
      <c r="Q31" s="328"/>
      <c r="R31" s="328"/>
      <c r="S31" s="328"/>
      <c r="T31" s="328"/>
      <c r="U31" s="329"/>
      <c r="V31" s="327"/>
      <c r="W31" s="328"/>
      <c r="X31" s="328"/>
      <c r="Y31" s="328"/>
      <c r="Z31" s="328"/>
      <c r="AA31" s="329"/>
      <c r="AB31" s="311"/>
      <c r="AC31" s="307"/>
      <c r="AD31" s="307"/>
      <c r="AE31" s="307"/>
      <c r="AF31" s="307"/>
      <c r="AG31" s="308"/>
      <c r="AH31" s="318"/>
      <c r="AI31" s="319"/>
      <c r="AJ31" s="319"/>
      <c r="AK31" s="319"/>
      <c r="AL31" s="319"/>
      <c r="AM31" s="320"/>
      <c r="AN31" s="75"/>
      <c r="AO31" s="292"/>
      <c r="AP31" s="293"/>
      <c r="AQ31" s="293"/>
      <c r="AR31" s="293"/>
      <c r="AS31" s="293"/>
      <c r="AT31" s="294"/>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row>
    <row r="32" spans="1:80" x14ac:dyDescent="0.25">
      <c r="A32" s="75"/>
      <c r="B32" s="260"/>
      <c r="C32" s="260"/>
      <c r="D32" s="261"/>
      <c r="E32" s="301"/>
      <c r="F32" s="302"/>
      <c r="G32" s="302"/>
      <c r="H32" s="302"/>
      <c r="I32" s="302"/>
      <c r="J32" s="338" t="e">
        <f>IF(AND('Mapa final'!#REF!="Baja",'Mapa final'!#REF!="Leve"),CONCATENATE("R",'Mapa final'!#REF!),"")</f>
        <v>#REF!</v>
      </c>
      <c r="K32" s="336"/>
      <c r="L32" s="336" t="e">
        <f>IF(AND('Mapa final'!#REF!="Baja",'Mapa final'!#REF!="Leve"),CONCATENATE("R",'Mapa final'!#REF!),"")</f>
        <v>#REF!</v>
      </c>
      <c r="M32" s="336"/>
      <c r="N32" s="336" t="e">
        <f>IF(AND('Mapa final'!#REF!="Baja",'Mapa final'!#REF!="Leve"),CONCATENATE("R",'Mapa final'!#REF!),"")</f>
        <v>#REF!</v>
      </c>
      <c r="O32" s="337"/>
      <c r="P32" s="328" t="e">
        <f>IF(AND('Mapa final'!#REF!="Baja",'Mapa final'!#REF!="Menor"),CONCATENATE("R",'Mapa final'!#REF!),"")</f>
        <v>#REF!</v>
      </c>
      <c r="Q32" s="328"/>
      <c r="R32" s="328" t="e">
        <f>IF(AND('Mapa final'!#REF!="Baja",'Mapa final'!#REF!="Menor"),CONCATENATE("R",'Mapa final'!#REF!),"")</f>
        <v>#REF!</v>
      </c>
      <c r="S32" s="328"/>
      <c r="T32" s="328" t="e">
        <f>IF(AND('Mapa final'!#REF!="Baja",'Mapa final'!#REF!="Menor"),CONCATENATE("R",'Mapa final'!#REF!),"")</f>
        <v>#REF!</v>
      </c>
      <c r="U32" s="329"/>
      <c r="V32" s="327" t="e">
        <f>IF(AND('Mapa final'!#REF!="Baja",'Mapa final'!#REF!="Moderado"),CONCATENATE("R",'Mapa final'!#REF!),"")</f>
        <v>#REF!</v>
      </c>
      <c r="W32" s="328"/>
      <c r="X32" s="328" t="e">
        <f>IF(AND('Mapa final'!#REF!="Baja",'Mapa final'!#REF!="Moderado"),CONCATENATE("R",'Mapa final'!#REF!),"")</f>
        <v>#REF!</v>
      </c>
      <c r="Y32" s="328"/>
      <c r="Z32" s="328" t="e">
        <f>IF(AND('Mapa final'!#REF!="Baja",'Mapa final'!#REF!="Moderado"),CONCATENATE("R",'Mapa final'!#REF!),"")</f>
        <v>#REF!</v>
      </c>
      <c r="AA32" s="329"/>
      <c r="AB32" s="311" t="e">
        <f>IF(AND('Mapa final'!#REF!="Baja",'Mapa final'!#REF!="Mayor"),CONCATENATE("R",'Mapa final'!#REF!),"")</f>
        <v>#REF!</v>
      </c>
      <c r="AC32" s="307"/>
      <c r="AD32" s="307" t="e">
        <f>IF(AND('Mapa final'!#REF!="Baja",'Mapa final'!#REF!="Mayor"),CONCATENATE("R",'Mapa final'!#REF!),"")</f>
        <v>#REF!</v>
      </c>
      <c r="AE32" s="307"/>
      <c r="AF32" s="307" t="e">
        <f>IF(AND('Mapa final'!#REF!="Baja",'Mapa final'!#REF!="Mayor"),CONCATENATE("R",'Mapa final'!#REF!),"")</f>
        <v>#REF!</v>
      </c>
      <c r="AG32" s="308"/>
      <c r="AH32" s="318" t="e">
        <f>IF(AND('Mapa final'!#REF!="Baja",'Mapa final'!#REF!="Catastrófico"),CONCATENATE("R",'Mapa final'!#REF!),"")</f>
        <v>#REF!</v>
      </c>
      <c r="AI32" s="319"/>
      <c r="AJ32" s="319" t="e">
        <f>IF(AND('Mapa final'!#REF!="Baja",'Mapa final'!#REF!="Catastrófico"),CONCATENATE("R",'Mapa final'!#REF!),"")</f>
        <v>#REF!</v>
      </c>
      <c r="AK32" s="319"/>
      <c r="AL32" s="319" t="e">
        <f>IF(AND('Mapa final'!#REF!="Baja",'Mapa final'!#REF!="Catastrófico"),CONCATENATE("R",'Mapa final'!#REF!),"")</f>
        <v>#REF!</v>
      </c>
      <c r="AM32" s="320"/>
      <c r="AN32" s="75"/>
      <c r="AO32" s="292"/>
      <c r="AP32" s="293"/>
      <c r="AQ32" s="293"/>
      <c r="AR32" s="293"/>
      <c r="AS32" s="293"/>
      <c r="AT32" s="294"/>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row>
    <row r="33" spans="1:80" x14ac:dyDescent="0.25">
      <c r="A33" s="75"/>
      <c r="B33" s="260"/>
      <c r="C33" s="260"/>
      <c r="D33" s="261"/>
      <c r="E33" s="301"/>
      <c r="F33" s="302"/>
      <c r="G33" s="302"/>
      <c r="H33" s="302"/>
      <c r="I33" s="302"/>
      <c r="J33" s="338"/>
      <c r="K33" s="336"/>
      <c r="L33" s="336"/>
      <c r="M33" s="336"/>
      <c r="N33" s="336"/>
      <c r="O33" s="337"/>
      <c r="P33" s="328"/>
      <c r="Q33" s="328"/>
      <c r="R33" s="328"/>
      <c r="S33" s="328"/>
      <c r="T33" s="328"/>
      <c r="U33" s="329"/>
      <c r="V33" s="327"/>
      <c r="W33" s="328"/>
      <c r="X33" s="328"/>
      <c r="Y33" s="328"/>
      <c r="Z33" s="328"/>
      <c r="AA33" s="329"/>
      <c r="AB33" s="311"/>
      <c r="AC33" s="307"/>
      <c r="AD33" s="307"/>
      <c r="AE33" s="307"/>
      <c r="AF33" s="307"/>
      <c r="AG33" s="308"/>
      <c r="AH33" s="318"/>
      <c r="AI33" s="319"/>
      <c r="AJ33" s="319"/>
      <c r="AK33" s="319"/>
      <c r="AL33" s="319"/>
      <c r="AM33" s="320"/>
      <c r="AN33" s="75"/>
      <c r="AO33" s="292"/>
      <c r="AP33" s="293"/>
      <c r="AQ33" s="293"/>
      <c r="AR33" s="293"/>
      <c r="AS33" s="293"/>
      <c r="AT33" s="294"/>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row>
    <row r="34" spans="1:80" x14ac:dyDescent="0.25">
      <c r="A34" s="75"/>
      <c r="B34" s="260"/>
      <c r="C34" s="260"/>
      <c r="D34" s="261"/>
      <c r="E34" s="301"/>
      <c r="F34" s="302"/>
      <c r="G34" s="302"/>
      <c r="H34" s="302"/>
      <c r="I34" s="302"/>
      <c r="J34" s="338" t="e">
        <f>IF(AND('Mapa final'!#REF!="Baja",'Mapa final'!#REF!="Leve"),CONCATENATE("R",'Mapa final'!#REF!),"")</f>
        <v>#REF!</v>
      </c>
      <c r="K34" s="336"/>
      <c r="L34" s="336" t="e">
        <f>IF(AND('Mapa final'!#REF!="Baja",'Mapa final'!#REF!="Leve"),CONCATENATE("R",'Mapa final'!#REF!),"")</f>
        <v>#REF!</v>
      </c>
      <c r="M34" s="336"/>
      <c r="N34" s="336" t="e">
        <f>IF(AND('Mapa final'!#REF!="Baja",'Mapa final'!#REF!="Leve"),CONCATENATE("R",'Mapa final'!#REF!),"")</f>
        <v>#REF!</v>
      </c>
      <c r="O34" s="337"/>
      <c r="P34" s="328" t="e">
        <f>IF(AND('Mapa final'!#REF!="Baja",'Mapa final'!#REF!="Menor"),CONCATENATE("R",'Mapa final'!#REF!),"")</f>
        <v>#REF!</v>
      </c>
      <c r="Q34" s="328"/>
      <c r="R34" s="328" t="e">
        <f>IF(AND('Mapa final'!#REF!="Baja",'Mapa final'!#REF!="Menor"),CONCATENATE("R",'Mapa final'!#REF!),"")</f>
        <v>#REF!</v>
      </c>
      <c r="S34" s="328"/>
      <c r="T34" s="328" t="e">
        <f>IF(AND('Mapa final'!#REF!="Baja",'Mapa final'!#REF!="Menor"),CONCATENATE("R",'Mapa final'!#REF!),"")</f>
        <v>#REF!</v>
      </c>
      <c r="U34" s="329"/>
      <c r="V34" s="327" t="e">
        <f>IF(AND('Mapa final'!#REF!="Baja",'Mapa final'!#REF!="Moderado"),CONCATENATE("R",'Mapa final'!#REF!),"")</f>
        <v>#REF!</v>
      </c>
      <c r="W34" s="328"/>
      <c r="X34" s="328" t="e">
        <f>IF(AND('Mapa final'!#REF!="Baja",'Mapa final'!#REF!="Moderado"),CONCATENATE("R",'Mapa final'!#REF!),"")</f>
        <v>#REF!</v>
      </c>
      <c r="Y34" s="328"/>
      <c r="Z34" s="328" t="e">
        <f>IF(AND('Mapa final'!#REF!="Baja",'Mapa final'!#REF!="Moderado"),CONCATENATE("R",'Mapa final'!#REF!),"")</f>
        <v>#REF!</v>
      </c>
      <c r="AA34" s="329"/>
      <c r="AB34" s="311" t="e">
        <f>IF(AND('Mapa final'!#REF!="Baja",'Mapa final'!#REF!="Mayor"),CONCATENATE("R",'Mapa final'!#REF!),"")</f>
        <v>#REF!</v>
      </c>
      <c r="AC34" s="307"/>
      <c r="AD34" s="307" t="e">
        <f>IF(AND('Mapa final'!#REF!="Baja",'Mapa final'!#REF!="Mayor"),CONCATENATE("R",'Mapa final'!#REF!),"")</f>
        <v>#REF!</v>
      </c>
      <c r="AE34" s="307"/>
      <c r="AF34" s="307" t="e">
        <f>IF(AND('Mapa final'!#REF!="Baja",'Mapa final'!#REF!="Mayor"),CONCATENATE("R",'Mapa final'!#REF!),"")</f>
        <v>#REF!</v>
      </c>
      <c r="AG34" s="308"/>
      <c r="AH34" s="318" t="e">
        <f>IF(AND('Mapa final'!#REF!="Baja",'Mapa final'!#REF!="Catastrófico"),CONCATENATE("R",'Mapa final'!#REF!),"")</f>
        <v>#REF!</v>
      </c>
      <c r="AI34" s="319"/>
      <c r="AJ34" s="319" t="e">
        <f>IF(AND('Mapa final'!#REF!="Baja",'Mapa final'!#REF!="Catastrófico"),CONCATENATE("R",'Mapa final'!#REF!),"")</f>
        <v>#REF!</v>
      </c>
      <c r="AK34" s="319"/>
      <c r="AL34" s="319" t="e">
        <f>IF(AND('Mapa final'!#REF!="Baja",'Mapa final'!#REF!="Catastrófico"),CONCATENATE("R",'Mapa final'!#REF!),"")</f>
        <v>#REF!</v>
      </c>
      <c r="AM34" s="320"/>
      <c r="AN34" s="75"/>
      <c r="AO34" s="292"/>
      <c r="AP34" s="293"/>
      <c r="AQ34" s="293"/>
      <c r="AR34" s="293"/>
      <c r="AS34" s="293"/>
      <c r="AT34" s="294"/>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row>
    <row r="35" spans="1:80" x14ac:dyDescent="0.25">
      <c r="A35" s="75"/>
      <c r="B35" s="260"/>
      <c r="C35" s="260"/>
      <c r="D35" s="261"/>
      <c r="E35" s="301"/>
      <c r="F35" s="302"/>
      <c r="G35" s="302"/>
      <c r="H35" s="302"/>
      <c r="I35" s="302"/>
      <c r="J35" s="338"/>
      <c r="K35" s="336"/>
      <c r="L35" s="336"/>
      <c r="M35" s="336"/>
      <c r="N35" s="336"/>
      <c r="O35" s="337"/>
      <c r="P35" s="328"/>
      <c r="Q35" s="328"/>
      <c r="R35" s="328"/>
      <c r="S35" s="328"/>
      <c r="T35" s="328"/>
      <c r="U35" s="329"/>
      <c r="V35" s="327"/>
      <c r="W35" s="328"/>
      <c r="X35" s="328"/>
      <c r="Y35" s="328"/>
      <c r="Z35" s="328"/>
      <c r="AA35" s="329"/>
      <c r="AB35" s="311"/>
      <c r="AC35" s="307"/>
      <c r="AD35" s="307"/>
      <c r="AE35" s="307"/>
      <c r="AF35" s="307"/>
      <c r="AG35" s="308"/>
      <c r="AH35" s="318"/>
      <c r="AI35" s="319"/>
      <c r="AJ35" s="319"/>
      <c r="AK35" s="319"/>
      <c r="AL35" s="319"/>
      <c r="AM35" s="320"/>
      <c r="AN35" s="75"/>
      <c r="AO35" s="292"/>
      <c r="AP35" s="293"/>
      <c r="AQ35" s="293"/>
      <c r="AR35" s="293"/>
      <c r="AS35" s="293"/>
      <c r="AT35" s="294"/>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row>
    <row r="36" spans="1:80" x14ac:dyDescent="0.25">
      <c r="A36" s="75"/>
      <c r="B36" s="260"/>
      <c r="C36" s="260"/>
      <c r="D36" s="261"/>
      <c r="E36" s="301"/>
      <c r="F36" s="302"/>
      <c r="G36" s="302"/>
      <c r="H36" s="302"/>
      <c r="I36" s="302"/>
      <c r="J36" s="338" t="e">
        <f>IF(AND('Mapa final'!#REF!="Baja",'Mapa final'!#REF!="Leve"),CONCATENATE("R",'Mapa final'!#REF!),"")</f>
        <v>#REF!</v>
      </c>
      <c r="K36" s="336"/>
      <c r="L36" s="336" t="str">
        <f>IF(AND('Mapa final'!$L$16="Baja",'Mapa final'!$P$16="Leve"),CONCATENATE("R",'Mapa final'!$A$16),"")</f>
        <v/>
      </c>
      <c r="M36" s="336"/>
      <c r="N36" s="336" t="str">
        <f>IF(AND('Mapa final'!$L$18="Baja",'Mapa final'!$P$18="Leve"),CONCATENATE("R",'Mapa final'!$A$18),"")</f>
        <v/>
      </c>
      <c r="O36" s="337"/>
      <c r="P36" s="328" t="e">
        <f>IF(AND('Mapa final'!#REF!="Baja",'Mapa final'!#REF!="Menor"),CONCATENATE("R",'Mapa final'!#REF!),"")</f>
        <v>#REF!</v>
      </c>
      <c r="Q36" s="328"/>
      <c r="R36" s="328" t="str">
        <f>IF(AND('Mapa final'!$L$16="Baja",'Mapa final'!$P$16="Menor"),CONCATENATE("R",'Mapa final'!$A$16),"")</f>
        <v/>
      </c>
      <c r="S36" s="328"/>
      <c r="T36" s="328" t="str">
        <f>IF(AND('Mapa final'!$L$18="Baja",'Mapa final'!$P$18="Menor"),CONCATENATE("R",'Mapa final'!$A$18),"")</f>
        <v/>
      </c>
      <c r="U36" s="329"/>
      <c r="V36" s="327" t="e">
        <f>IF(AND('Mapa final'!#REF!="Baja",'Mapa final'!#REF!="Moderado"),CONCATENATE("R",'Mapa final'!#REF!),"")</f>
        <v>#REF!</v>
      </c>
      <c r="W36" s="328"/>
      <c r="X36" s="328" t="str">
        <f>IF(AND('Mapa final'!$L$16="Baja",'Mapa final'!$P$16="Moderado"),CONCATENATE("R",'Mapa final'!$A$16),"")</f>
        <v/>
      </c>
      <c r="Y36" s="328"/>
      <c r="Z36" s="328" t="str">
        <f>IF(AND('Mapa final'!$L$18="Baja",'Mapa final'!$P$18="Moderado"),CONCATENATE("R",'Mapa final'!$A$18),"")</f>
        <v/>
      </c>
      <c r="AA36" s="329"/>
      <c r="AB36" s="311" t="e">
        <f>IF(AND('Mapa final'!#REF!="Baja",'Mapa final'!#REF!="Mayor"),CONCATENATE("R",'Mapa final'!#REF!),"")</f>
        <v>#REF!</v>
      </c>
      <c r="AC36" s="307"/>
      <c r="AD36" s="307" t="str">
        <f>IF(AND('Mapa final'!$L$16="Baja",'Mapa final'!$P$16="Mayor"),CONCATENATE("R",'Mapa final'!$A$16),"")</f>
        <v/>
      </c>
      <c r="AE36" s="307"/>
      <c r="AF36" s="307" t="str">
        <f>IF(AND('Mapa final'!$L$18="Baja",'Mapa final'!$P$18="Mayor"),CONCATENATE("R",'Mapa final'!$A$18),"")</f>
        <v/>
      </c>
      <c r="AG36" s="308"/>
      <c r="AH36" s="318" t="e">
        <f>IF(AND('Mapa final'!#REF!="Baja",'Mapa final'!#REF!="Catastrófico"),CONCATENATE("R",'Mapa final'!#REF!),"")</f>
        <v>#REF!</v>
      </c>
      <c r="AI36" s="319"/>
      <c r="AJ36" s="319" t="str">
        <f>IF(AND('Mapa final'!$L$16="Baja",'Mapa final'!$P$16="Catastrófico"),CONCATENATE("R",'Mapa final'!$A$16),"")</f>
        <v/>
      </c>
      <c r="AK36" s="319"/>
      <c r="AL36" s="319" t="str">
        <f>IF(AND('Mapa final'!$L$18="Baja",'Mapa final'!$P$18="Catastrófico"),CONCATENATE("R",'Mapa final'!$A$18),"")</f>
        <v/>
      </c>
      <c r="AM36" s="320"/>
      <c r="AN36" s="75"/>
      <c r="AO36" s="292"/>
      <c r="AP36" s="293"/>
      <c r="AQ36" s="293"/>
      <c r="AR36" s="293"/>
      <c r="AS36" s="293"/>
      <c r="AT36" s="294"/>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row>
    <row r="37" spans="1:80" ht="15.75" thickBot="1" x14ac:dyDescent="0.3">
      <c r="A37" s="75"/>
      <c r="B37" s="260"/>
      <c r="C37" s="260"/>
      <c r="D37" s="261"/>
      <c r="E37" s="304"/>
      <c r="F37" s="305"/>
      <c r="G37" s="305"/>
      <c r="H37" s="305"/>
      <c r="I37" s="305"/>
      <c r="J37" s="339"/>
      <c r="K37" s="340"/>
      <c r="L37" s="340"/>
      <c r="M37" s="340"/>
      <c r="N37" s="340"/>
      <c r="O37" s="341"/>
      <c r="P37" s="331"/>
      <c r="Q37" s="331"/>
      <c r="R37" s="331"/>
      <c r="S37" s="331"/>
      <c r="T37" s="331"/>
      <c r="U37" s="332"/>
      <c r="V37" s="330"/>
      <c r="W37" s="331"/>
      <c r="X37" s="331"/>
      <c r="Y37" s="331"/>
      <c r="Z37" s="331"/>
      <c r="AA37" s="332"/>
      <c r="AB37" s="315"/>
      <c r="AC37" s="316"/>
      <c r="AD37" s="316"/>
      <c r="AE37" s="316"/>
      <c r="AF37" s="316"/>
      <c r="AG37" s="317"/>
      <c r="AH37" s="321"/>
      <c r="AI37" s="322"/>
      <c r="AJ37" s="322"/>
      <c r="AK37" s="322"/>
      <c r="AL37" s="322"/>
      <c r="AM37" s="323"/>
      <c r="AN37" s="75"/>
      <c r="AO37" s="295"/>
      <c r="AP37" s="296"/>
      <c r="AQ37" s="296"/>
      <c r="AR37" s="296"/>
      <c r="AS37" s="296"/>
      <c r="AT37" s="297"/>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row>
    <row r="38" spans="1:80" x14ac:dyDescent="0.25">
      <c r="A38" s="75"/>
      <c r="B38" s="260"/>
      <c r="C38" s="260"/>
      <c r="D38" s="261"/>
      <c r="E38" s="298" t="s">
        <v>195</v>
      </c>
      <c r="F38" s="299"/>
      <c r="G38" s="299"/>
      <c r="H38" s="299"/>
      <c r="I38" s="300"/>
      <c r="J38" s="342" t="e">
        <f>IF(AND('Mapa final'!#REF!="Muy Baja",'Mapa final'!#REF!="Leve"),CONCATENATE("R",'Mapa final'!#REF!),"")</f>
        <v>#REF!</v>
      </c>
      <c r="K38" s="343"/>
      <c r="L38" s="343" t="str">
        <f>IF(AND('Mapa final'!$L$11="Muy Baja",'Mapa final'!$P$11="Leve"),CONCATENATE("R",'Mapa final'!$A$11),"")</f>
        <v/>
      </c>
      <c r="M38" s="343"/>
      <c r="N38" s="343" t="e">
        <f>IF(AND('Mapa final'!#REF!="Muy Baja",'Mapa final'!#REF!="Leve"),CONCATENATE("R",'Mapa final'!#REF!),"")</f>
        <v>#REF!</v>
      </c>
      <c r="O38" s="344"/>
      <c r="P38" s="342" t="e">
        <f>IF(AND('Mapa final'!#REF!="Muy Baja",'Mapa final'!#REF!="Menor"),CONCATENATE("R",'Mapa final'!#REF!),"")</f>
        <v>#REF!</v>
      </c>
      <c r="Q38" s="343"/>
      <c r="R38" s="343" t="str">
        <f>IF(AND('Mapa final'!$L$11="Muy Baja",'Mapa final'!$P$11="Menor"),CONCATENATE("R",'Mapa final'!$A$11),"")</f>
        <v/>
      </c>
      <c r="S38" s="343"/>
      <c r="T38" s="343" t="e">
        <f>IF(AND('Mapa final'!#REF!="Muy Baja",'Mapa final'!#REF!="Menor"),CONCATENATE("R",'Mapa final'!#REF!),"")</f>
        <v>#REF!</v>
      </c>
      <c r="U38" s="344"/>
      <c r="V38" s="333" t="e">
        <f>IF(AND('Mapa final'!#REF!="Muy Baja",'Mapa final'!#REF!="Moderado"),CONCATENATE("R",'Mapa final'!#REF!),"")</f>
        <v>#REF!</v>
      </c>
      <c r="W38" s="334"/>
      <c r="X38" s="334" t="str">
        <f>IF(AND('Mapa final'!$L$11="Muy Baja",'Mapa final'!$P$11="Moderado"),CONCATENATE("R",'Mapa final'!$A$11),"")</f>
        <v>R1</v>
      </c>
      <c r="Y38" s="334"/>
      <c r="Z38" s="334" t="e">
        <f>IF(AND('Mapa final'!#REF!="Muy Baja",'Mapa final'!#REF!="Moderado"),CONCATENATE("R",'Mapa final'!#REF!),"")</f>
        <v>#REF!</v>
      </c>
      <c r="AA38" s="335"/>
      <c r="AB38" s="309" t="e">
        <f>IF(AND('Mapa final'!#REF!="Muy Baja",'Mapa final'!#REF!="Mayor"),CONCATENATE("R",'Mapa final'!#REF!),"")</f>
        <v>#REF!</v>
      </c>
      <c r="AC38" s="310"/>
      <c r="AD38" s="310" t="str">
        <f>IF(AND('Mapa final'!$L$11="Muy Baja",'Mapa final'!$P$11="Mayor"),CONCATENATE("R",'Mapa final'!$A$11),"")</f>
        <v/>
      </c>
      <c r="AE38" s="310"/>
      <c r="AF38" s="310" t="e">
        <f>IF(AND('Mapa final'!#REF!="Muy Baja",'Mapa final'!#REF!="Mayor"),CONCATENATE("R",'Mapa final'!#REF!),"")</f>
        <v>#REF!</v>
      </c>
      <c r="AG38" s="312"/>
      <c r="AH38" s="324" t="e">
        <f>IF(AND('Mapa final'!#REF!="Muy Baja",'Mapa final'!#REF!="Catastrófico"),CONCATENATE("R",'Mapa final'!#REF!),"")</f>
        <v>#REF!</v>
      </c>
      <c r="AI38" s="325"/>
      <c r="AJ38" s="325" t="str">
        <f>IF(AND('Mapa final'!$L$11="Muy Baja",'Mapa final'!$P$11="Catastrófico"),CONCATENATE("R",'Mapa final'!$A$11),"")</f>
        <v/>
      </c>
      <c r="AK38" s="325"/>
      <c r="AL38" s="325" t="e">
        <f>IF(AND('Mapa final'!#REF!="Muy Baja",'Mapa final'!#REF!="Catastrófico"),CONCATENATE("R",'Mapa final'!#REF!),"")</f>
        <v>#REF!</v>
      </c>
      <c r="AM38" s="326"/>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row>
    <row r="39" spans="1:80" x14ac:dyDescent="0.25">
      <c r="A39" s="75"/>
      <c r="B39" s="260"/>
      <c r="C39" s="260"/>
      <c r="D39" s="261"/>
      <c r="E39" s="301"/>
      <c r="F39" s="302"/>
      <c r="G39" s="302"/>
      <c r="H39" s="302"/>
      <c r="I39" s="303"/>
      <c r="J39" s="338"/>
      <c r="K39" s="336"/>
      <c r="L39" s="336"/>
      <c r="M39" s="336"/>
      <c r="N39" s="336"/>
      <c r="O39" s="337"/>
      <c r="P39" s="338"/>
      <c r="Q39" s="336"/>
      <c r="R39" s="336"/>
      <c r="S39" s="336"/>
      <c r="T39" s="336"/>
      <c r="U39" s="337"/>
      <c r="V39" s="327"/>
      <c r="W39" s="328"/>
      <c r="X39" s="328"/>
      <c r="Y39" s="328"/>
      <c r="Z39" s="328"/>
      <c r="AA39" s="329"/>
      <c r="AB39" s="311"/>
      <c r="AC39" s="307"/>
      <c r="AD39" s="307"/>
      <c r="AE39" s="307"/>
      <c r="AF39" s="307"/>
      <c r="AG39" s="308"/>
      <c r="AH39" s="318"/>
      <c r="AI39" s="319"/>
      <c r="AJ39" s="319"/>
      <c r="AK39" s="319"/>
      <c r="AL39" s="319"/>
      <c r="AM39" s="320"/>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row>
    <row r="40" spans="1:80" x14ac:dyDescent="0.25">
      <c r="A40" s="75"/>
      <c r="B40" s="260"/>
      <c r="C40" s="260"/>
      <c r="D40" s="261"/>
      <c r="E40" s="301"/>
      <c r="F40" s="302"/>
      <c r="G40" s="302"/>
      <c r="H40" s="302"/>
      <c r="I40" s="303"/>
      <c r="J40" s="338" t="e">
        <f>IF(AND('Mapa final'!#REF!="Muy Baja",'Mapa final'!#REF!="Leve"),CONCATENATE("R",'Mapa final'!#REF!),"")</f>
        <v>#REF!</v>
      </c>
      <c r="K40" s="336"/>
      <c r="L40" s="336" t="e">
        <f>IF(AND('Mapa final'!#REF!="Muy Baja",'Mapa final'!#REF!="Leve"),CONCATENATE("R",'Mapa final'!#REF!),"")</f>
        <v>#REF!</v>
      </c>
      <c r="M40" s="336"/>
      <c r="N40" s="336" t="e">
        <f>IF(AND('Mapa final'!#REF!="Muy Baja",'Mapa final'!#REF!="Leve"),CONCATENATE("R",'Mapa final'!#REF!),"")</f>
        <v>#REF!</v>
      </c>
      <c r="O40" s="337"/>
      <c r="P40" s="338" t="e">
        <f>IF(AND('Mapa final'!#REF!="Muy Baja",'Mapa final'!#REF!="Menor"),CONCATENATE("R",'Mapa final'!#REF!),"")</f>
        <v>#REF!</v>
      </c>
      <c r="Q40" s="336"/>
      <c r="R40" s="336" t="e">
        <f>IF(AND('Mapa final'!#REF!="Muy Baja",'Mapa final'!#REF!="Menor"),CONCATENATE("R",'Mapa final'!#REF!),"")</f>
        <v>#REF!</v>
      </c>
      <c r="S40" s="336"/>
      <c r="T40" s="336" t="e">
        <f>IF(AND('Mapa final'!#REF!="Muy Baja",'Mapa final'!#REF!="Menor"),CONCATENATE("R",'Mapa final'!#REF!),"")</f>
        <v>#REF!</v>
      </c>
      <c r="U40" s="337"/>
      <c r="V40" s="327" t="e">
        <f>IF(AND('Mapa final'!#REF!="Muy Baja",'Mapa final'!#REF!="Moderado"),CONCATENATE("R",'Mapa final'!#REF!),"")</f>
        <v>#REF!</v>
      </c>
      <c r="W40" s="328"/>
      <c r="X40" s="328" t="e">
        <f>IF(AND('Mapa final'!#REF!="Muy Baja",'Mapa final'!#REF!="Moderado"),CONCATENATE("R",'Mapa final'!#REF!),"")</f>
        <v>#REF!</v>
      </c>
      <c r="Y40" s="328"/>
      <c r="Z40" s="328" t="e">
        <f>IF(AND('Mapa final'!#REF!="Muy Baja",'Mapa final'!#REF!="Moderado"),CONCATENATE("R",'Mapa final'!#REF!),"")</f>
        <v>#REF!</v>
      </c>
      <c r="AA40" s="329"/>
      <c r="AB40" s="311" t="e">
        <f>IF(AND('Mapa final'!#REF!="Muy Baja",'Mapa final'!#REF!="Mayor"),CONCATENATE("R",'Mapa final'!#REF!),"")</f>
        <v>#REF!</v>
      </c>
      <c r="AC40" s="307"/>
      <c r="AD40" s="307" t="e">
        <f>IF(AND('Mapa final'!#REF!="Muy Baja",'Mapa final'!#REF!="Mayor"),CONCATENATE("R",'Mapa final'!#REF!),"")</f>
        <v>#REF!</v>
      </c>
      <c r="AE40" s="307"/>
      <c r="AF40" s="307" t="e">
        <f>IF(AND('Mapa final'!#REF!="Muy Baja",'Mapa final'!#REF!="Mayor"),CONCATENATE("R",'Mapa final'!#REF!),"")</f>
        <v>#REF!</v>
      </c>
      <c r="AG40" s="308"/>
      <c r="AH40" s="318" t="e">
        <f>IF(AND('Mapa final'!#REF!="Muy Baja",'Mapa final'!#REF!="Catastrófico"),CONCATENATE("R",'Mapa final'!#REF!),"")</f>
        <v>#REF!</v>
      </c>
      <c r="AI40" s="319"/>
      <c r="AJ40" s="319" t="e">
        <f>IF(AND('Mapa final'!#REF!="Muy Baja",'Mapa final'!#REF!="Catastrófico"),CONCATENATE("R",'Mapa final'!#REF!),"")</f>
        <v>#REF!</v>
      </c>
      <c r="AK40" s="319"/>
      <c r="AL40" s="319" t="e">
        <f>IF(AND('Mapa final'!#REF!="Muy Baja",'Mapa final'!#REF!="Catastrófico"),CONCATENATE("R",'Mapa final'!#REF!),"")</f>
        <v>#REF!</v>
      </c>
      <c r="AM40" s="320"/>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row>
    <row r="41" spans="1:80" x14ac:dyDescent="0.25">
      <c r="A41" s="75"/>
      <c r="B41" s="260"/>
      <c r="C41" s="260"/>
      <c r="D41" s="261"/>
      <c r="E41" s="301"/>
      <c r="F41" s="302"/>
      <c r="G41" s="302"/>
      <c r="H41" s="302"/>
      <c r="I41" s="303"/>
      <c r="J41" s="338"/>
      <c r="K41" s="336"/>
      <c r="L41" s="336"/>
      <c r="M41" s="336"/>
      <c r="N41" s="336"/>
      <c r="O41" s="337"/>
      <c r="P41" s="338"/>
      <c r="Q41" s="336"/>
      <c r="R41" s="336"/>
      <c r="S41" s="336"/>
      <c r="T41" s="336"/>
      <c r="U41" s="337"/>
      <c r="V41" s="327"/>
      <c r="W41" s="328"/>
      <c r="X41" s="328"/>
      <c r="Y41" s="328"/>
      <c r="Z41" s="328"/>
      <c r="AA41" s="329"/>
      <c r="AB41" s="311"/>
      <c r="AC41" s="307"/>
      <c r="AD41" s="307"/>
      <c r="AE41" s="307"/>
      <c r="AF41" s="307"/>
      <c r="AG41" s="308"/>
      <c r="AH41" s="318"/>
      <c r="AI41" s="319"/>
      <c r="AJ41" s="319"/>
      <c r="AK41" s="319"/>
      <c r="AL41" s="319"/>
      <c r="AM41" s="320"/>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row>
    <row r="42" spans="1:80" x14ac:dyDescent="0.25">
      <c r="A42" s="75"/>
      <c r="B42" s="260"/>
      <c r="C42" s="260"/>
      <c r="D42" s="261"/>
      <c r="E42" s="301"/>
      <c r="F42" s="302"/>
      <c r="G42" s="302"/>
      <c r="H42" s="302"/>
      <c r="I42" s="303"/>
      <c r="J42" s="338" t="e">
        <f>IF(AND('Mapa final'!#REF!="Muy Baja",'Mapa final'!#REF!="Leve"),CONCATENATE("R",'Mapa final'!#REF!),"")</f>
        <v>#REF!</v>
      </c>
      <c r="K42" s="336"/>
      <c r="L42" s="336" t="e">
        <f>IF(AND('Mapa final'!#REF!="Muy Baja",'Mapa final'!#REF!="Leve"),CONCATENATE("R",'Mapa final'!#REF!),"")</f>
        <v>#REF!</v>
      </c>
      <c r="M42" s="336"/>
      <c r="N42" s="336" t="e">
        <f>IF(AND('Mapa final'!#REF!="Muy Baja",'Mapa final'!#REF!="Leve"),CONCATENATE("R",'Mapa final'!#REF!),"")</f>
        <v>#REF!</v>
      </c>
      <c r="O42" s="337"/>
      <c r="P42" s="338" t="e">
        <f>IF(AND('Mapa final'!#REF!="Muy Baja",'Mapa final'!#REF!="Menor"),CONCATENATE("R",'Mapa final'!#REF!),"")</f>
        <v>#REF!</v>
      </c>
      <c r="Q42" s="336"/>
      <c r="R42" s="336" t="e">
        <f>IF(AND('Mapa final'!#REF!="Muy Baja",'Mapa final'!#REF!="Menor"),CONCATENATE("R",'Mapa final'!#REF!),"")</f>
        <v>#REF!</v>
      </c>
      <c r="S42" s="336"/>
      <c r="T42" s="336" t="e">
        <f>IF(AND('Mapa final'!#REF!="Muy Baja",'Mapa final'!#REF!="Menor"),CONCATENATE("R",'Mapa final'!#REF!),"")</f>
        <v>#REF!</v>
      </c>
      <c r="U42" s="337"/>
      <c r="V42" s="327" t="e">
        <f>IF(AND('Mapa final'!#REF!="Muy Baja",'Mapa final'!#REF!="Moderado"),CONCATENATE("R",'Mapa final'!#REF!),"")</f>
        <v>#REF!</v>
      </c>
      <c r="W42" s="328"/>
      <c r="X42" s="328" t="e">
        <f>IF(AND('Mapa final'!#REF!="Muy Baja",'Mapa final'!#REF!="Moderado"),CONCATENATE("R",'Mapa final'!#REF!),"")</f>
        <v>#REF!</v>
      </c>
      <c r="Y42" s="328"/>
      <c r="Z42" s="328" t="e">
        <f>IF(AND('Mapa final'!#REF!="Muy Baja",'Mapa final'!#REF!="Moderado"),CONCATENATE("R",'Mapa final'!#REF!),"")</f>
        <v>#REF!</v>
      </c>
      <c r="AA42" s="329"/>
      <c r="AB42" s="311" t="e">
        <f>IF(AND('Mapa final'!#REF!="Muy Baja",'Mapa final'!#REF!="Mayor"),CONCATENATE("R",'Mapa final'!#REF!),"")</f>
        <v>#REF!</v>
      </c>
      <c r="AC42" s="307"/>
      <c r="AD42" s="307" t="e">
        <f>IF(AND('Mapa final'!#REF!="Muy Baja",'Mapa final'!#REF!="Mayor"),CONCATENATE("R",'Mapa final'!#REF!),"")</f>
        <v>#REF!</v>
      </c>
      <c r="AE42" s="307"/>
      <c r="AF42" s="307" t="e">
        <f>IF(AND('Mapa final'!#REF!="Muy Baja",'Mapa final'!#REF!="Mayor"),CONCATENATE("R",'Mapa final'!#REF!),"")</f>
        <v>#REF!</v>
      </c>
      <c r="AG42" s="308"/>
      <c r="AH42" s="318" t="e">
        <f>IF(AND('Mapa final'!#REF!="Muy Baja",'Mapa final'!#REF!="Catastrófico"),CONCATENATE("R",'Mapa final'!#REF!),"")</f>
        <v>#REF!</v>
      </c>
      <c r="AI42" s="319"/>
      <c r="AJ42" s="319" t="e">
        <f>IF(AND('Mapa final'!#REF!="Muy Baja",'Mapa final'!#REF!="Catastrófico"),CONCATENATE("R",'Mapa final'!#REF!),"")</f>
        <v>#REF!</v>
      </c>
      <c r="AK42" s="319"/>
      <c r="AL42" s="319" t="e">
        <f>IF(AND('Mapa final'!#REF!="Muy Baja",'Mapa final'!#REF!="Catastrófico"),CONCATENATE("R",'Mapa final'!#REF!),"")</f>
        <v>#REF!</v>
      </c>
      <c r="AM42" s="320"/>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row>
    <row r="43" spans="1:80" x14ac:dyDescent="0.25">
      <c r="A43" s="75"/>
      <c r="B43" s="260"/>
      <c r="C43" s="260"/>
      <c r="D43" s="261"/>
      <c r="E43" s="301"/>
      <c r="F43" s="302"/>
      <c r="G43" s="302"/>
      <c r="H43" s="302"/>
      <c r="I43" s="303"/>
      <c r="J43" s="338"/>
      <c r="K43" s="336"/>
      <c r="L43" s="336"/>
      <c r="M43" s="336"/>
      <c r="N43" s="336"/>
      <c r="O43" s="337"/>
      <c r="P43" s="338"/>
      <c r="Q43" s="336"/>
      <c r="R43" s="336"/>
      <c r="S43" s="336"/>
      <c r="T43" s="336"/>
      <c r="U43" s="337"/>
      <c r="V43" s="327"/>
      <c r="W43" s="328"/>
      <c r="X43" s="328"/>
      <c r="Y43" s="328"/>
      <c r="Z43" s="328"/>
      <c r="AA43" s="329"/>
      <c r="AB43" s="311"/>
      <c r="AC43" s="307"/>
      <c r="AD43" s="307"/>
      <c r="AE43" s="307"/>
      <c r="AF43" s="307"/>
      <c r="AG43" s="308"/>
      <c r="AH43" s="318"/>
      <c r="AI43" s="319"/>
      <c r="AJ43" s="319"/>
      <c r="AK43" s="319"/>
      <c r="AL43" s="319"/>
      <c r="AM43" s="320"/>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row>
    <row r="44" spans="1:80" x14ac:dyDescent="0.25">
      <c r="A44" s="75"/>
      <c r="B44" s="260"/>
      <c r="C44" s="260"/>
      <c r="D44" s="261"/>
      <c r="E44" s="301"/>
      <c r="F44" s="302"/>
      <c r="G44" s="302"/>
      <c r="H44" s="302"/>
      <c r="I44" s="303"/>
      <c r="J44" s="338" t="e">
        <f>IF(AND('Mapa final'!#REF!="Muy Baja",'Mapa final'!#REF!="Leve"),CONCATENATE("R",'Mapa final'!#REF!),"")</f>
        <v>#REF!</v>
      </c>
      <c r="K44" s="336"/>
      <c r="L44" s="336" t="str">
        <f>IF(AND('Mapa final'!$L$16="Muy Baja",'Mapa final'!$P$16="Leve"),CONCATENATE("R",'Mapa final'!$A$16),"")</f>
        <v/>
      </c>
      <c r="M44" s="336"/>
      <c r="N44" s="336" t="str">
        <f>IF(AND('Mapa final'!$L$18="Muy Baja",'Mapa final'!$P$18="Leve"),CONCATENATE("R",'Mapa final'!$A$18),"")</f>
        <v/>
      </c>
      <c r="O44" s="337"/>
      <c r="P44" s="338" t="e">
        <f>IF(AND('Mapa final'!#REF!="Muy Baja",'Mapa final'!#REF!="Menor"),CONCATENATE("R",'Mapa final'!#REF!),"")</f>
        <v>#REF!</v>
      </c>
      <c r="Q44" s="336"/>
      <c r="R44" s="336" t="str">
        <f>IF(AND('Mapa final'!$L$16="Muy Baja",'Mapa final'!$P$16="Menor"),CONCATENATE("R",'Mapa final'!$A$16),"")</f>
        <v/>
      </c>
      <c r="S44" s="336"/>
      <c r="T44" s="336" t="str">
        <f>IF(AND('Mapa final'!$L$18="Muy Baja",'Mapa final'!$P$18="Menor"),CONCATENATE("R",'Mapa final'!$A$18),"")</f>
        <v/>
      </c>
      <c r="U44" s="337"/>
      <c r="V44" s="327" t="e">
        <f>IF(AND('Mapa final'!#REF!="Muy Baja",'Mapa final'!#REF!="Moderado"),CONCATENATE("R",'Mapa final'!#REF!),"")</f>
        <v>#REF!</v>
      </c>
      <c r="W44" s="328"/>
      <c r="X44" s="328" t="str">
        <f>IF(AND('Mapa final'!$L$16="Muy Baja",'Mapa final'!$P$16="Moderado"),CONCATENATE("R",'Mapa final'!$A$16),"")</f>
        <v/>
      </c>
      <c r="Y44" s="328"/>
      <c r="Z44" s="328" t="str">
        <f>IF(AND('Mapa final'!$L$18="Muy Baja",'Mapa final'!$P$18="Moderado"),CONCATENATE("R",'Mapa final'!$A$18),"")</f>
        <v/>
      </c>
      <c r="AA44" s="329"/>
      <c r="AB44" s="311" t="e">
        <f>IF(AND('Mapa final'!#REF!="Muy Baja",'Mapa final'!#REF!="Mayor"),CONCATENATE("R",'Mapa final'!#REF!),"")</f>
        <v>#REF!</v>
      </c>
      <c r="AC44" s="307"/>
      <c r="AD44" s="307" t="str">
        <f>IF(AND('Mapa final'!$L$16="Muy Baja",'Mapa final'!$P$16="Mayor"),CONCATENATE("R",'Mapa final'!$A$16),"")</f>
        <v/>
      </c>
      <c r="AE44" s="307"/>
      <c r="AF44" s="307" t="str">
        <f>IF(AND('Mapa final'!$L$18="Muy Baja",'Mapa final'!$P$18="Mayor"),CONCATENATE("R",'Mapa final'!$A$18),"")</f>
        <v/>
      </c>
      <c r="AG44" s="308"/>
      <c r="AH44" s="318" t="e">
        <f>IF(AND('Mapa final'!#REF!="Muy Baja",'Mapa final'!#REF!="Catastrófico"),CONCATENATE("R",'Mapa final'!#REF!),"")</f>
        <v>#REF!</v>
      </c>
      <c r="AI44" s="319"/>
      <c r="AJ44" s="319" t="str">
        <f>IF(AND('Mapa final'!$L$16="Muy Baja",'Mapa final'!$P$16="Catastrófico"),CONCATENATE("R",'Mapa final'!$A$16),"")</f>
        <v/>
      </c>
      <c r="AK44" s="319"/>
      <c r="AL44" s="319" t="str">
        <f>IF(AND('Mapa final'!$L$18="Muy Baja",'Mapa final'!$P$18="Catastrófico"),CONCATENATE("R",'Mapa final'!$A$18),"")</f>
        <v/>
      </c>
      <c r="AM44" s="320"/>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row>
    <row r="45" spans="1:80" ht="15.75" thickBot="1" x14ac:dyDescent="0.3">
      <c r="A45" s="75"/>
      <c r="B45" s="260"/>
      <c r="C45" s="260"/>
      <c r="D45" s="261"/>
      <c r="E45" s="304"/>
      <c r="F45" s="305"/>
      <c r="G45" s="305"/>
      <c r="H45" s="305"/>
      <c r="I45" s="306"/>
      <c r="J45" s="339"/>
      <c r="K45" s="340"/>
      <c r="L45" s="340"/>
      <c r="M45" s="340"/>
      <c r="N45" s="340"/>
      <c r="O45" s="341"/>
      <c r="P45" s="339"/>
      <c r="Q45" s="340"/>
      <c r="R45" s="340"/>
      <c r="S45" s="340"/>
      <c r="T45" s="340"/>
      <c r="U45" s="341"/>
      <c r="V45" s="330"/>
      <c r="W45" s="331"/>
      <c r="X45" s="331"/>
      <c r="Y45" s="331"/>
      <c r="Z45" s="331"/>
      <c r="AA45" s="332"/>
      <c r="AB45" s="315"/>
      <c r="AC45" s="316"/>
      <c r="AD45" s="316"/>
      <c r="AE45" s="316"/>
      <c r="AF45" s="316"/>
      <c r="AG45" s="317"/>
      <c r="AH45" s="321"/>
      <c r="AI45" s="322"/>
      <c r="AJ45" s="322"/>
      <c r="AK45" s="322"/>
      <c r="AL45" s="322"/>
      <c r="AM45" s="323"/>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row>
    <row r="46" spans="1:80" x14ac:dyDescent="0.25">
      <c r="A46" s="75"/>
      <c r="B46" s="75"/>
      <c r="C46" s="75"/>
      <c r="D46" s="75"/>
      <c r="E46" s="75"/>
      <c r="F46" s="75"/>
      <c r="G46" s="75"/>
      <c r="H46" s="75"/>
      <c r="I46" s="75"/>
      <c r="J46" s="298" t="s">
        <v>196</v>
      </c>
      <c r="K46" s="299"/>
      <c r="L46" s="299"/>
      <c r="M46" s="299"/>
      <c r="N46" s="299"/>
      <c r="O46" s="300"/>
      <c r="P46" s="298" t="s">
        <v>197</v>
      </c>
      <c r="Q46" s="299"/>
      <c r="R46" s="299"/>
      <c r="S46" s="299"/>
      <c r="T46" s="299"/>
      <c r="U46" s="300"/>
      <c r="V46" s="298" t="s">
        <v>198</v>
      </c>
      <c r="W46" s="299"/>
      <c r="X46" s="299"/>
      <c r="Y46" s="299"/>
      <c r="Z46" s="299"/>
      <c r="AA46" s="300"/>
      <c r="AB46" s="298" t="s">
        <v>199</v>
      </c>
      <c r="AC46" s="314"/>
      <c r="AD46" s="299"/>
      <c r="AE46" s="299"/>
      <c r="AF46" s="299"/>
      <c r="AG46" s="300"/>
      <c r="AH46" s="298" t="s">
        <v>200</v>
      </c>
      <c r="AI46" s="299"/>
      <c r="AJ46" s="299"/>
      <c r="AK46" s="299"/>
      <c r="AL46" s="299"/>
      <c r="AM46" s="300"/>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x14ac:dyDescent="0.25">
      <c r="A47" s="75"/>
      <c r="B47" s="75"/>
      <c r="C47" s="75"/>
      <c r="D47" s="75"/>
      <c r="E47" s="75"/>
      <c r="F47" s="75"/>
      <c r="G47" s="75"/>
      <c r="H47" s="75"/>
      <c r="I47" s="75"/>
      <c r="J47" s="301"/>
      <c r="K47" s="302"/>
      <c r="L47" s="302"/>
      <c r="M47" s="302"/>
      <c r="N47" s="302"/>
      <c r="O47" s="303"/>
      <c r="P47" s="301"/>
      <c r="Q47" s="302"/>
      <c r="R47" s="302"/>
      <c r="S47" s="302"/>
      <c r="T47" s="302"/>
      <c r="U47" s="303"/>
      <c r="V47" s="301"/>
      <c r="W47" s="302"/>
      <c r="X47" s="302"/>
      <c r="Y47" s="302"/>
      <c r="Z47" s="302"/>
      <c r="AA47" s="303"/>
      <c r="AB47" s="301"/>
      <c r="AC47" s="302"/>
      <c r="AD47" s="302"/>
      <c r="AE47" s="302"/>
      <c r="AF47" s="302"/>
      <c r="AG47" s="303"/>
      <c r="AH47" s="301"/>
      <c r="AI47" s="302"/>
      <c r="AJ47" s="302"/>
      <c r="AK47" s="302"/>
      <c r="AL47" s="302"/>
      <c r="AM47" s="303"/>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x14ac:dyDescent="0.25">
      <c r="A48" s="75"/>
      <c r="B48" s="75"/>
      <c r="C48" s="75"/>
      <c r="D48" s="75"/>
      <c r="E48" s="75"/>
      <c r="F48" s="75"/>
      <c r="G48" s="75"/>
      <c r="H48" s="75"/>
      <c r="I48" s="75"/>
      <c r="J48" s="301"/>
      <c r="K48" s="302"/>
      <c r="L48" s="302"/>
      <c r="M48" s="302"/>
      <c r="N48" s="302"/>
      <c r="O48" s="303"/>
      <c r="P48" s="301"/>
      <c r="Q48" s="302"/>
      <c r="R48" s="302"/>
      <c r="S48" s="302"/>
      <c r="T48" s="302"/>
      <c r="U48" s="303"/>
      <c r="V48" s="301"/>
      <c r="W48" s="302"/>
      <c r="X48" s="302"/>
      <c r="Y48" s="302"/>
      <c r="Z48" s="302"/>
      <c r="AA48" s="303"/>
      <c r="AB48" s="301"/>
      <c r="AC48" s="302"/>
      <c r="AD48" s="302"/>
      <c r="AE48" s="302"/>
      <c r="AF48" s="302"/>
      <c r="AG48" s="303"/>
      <c r="AH48" s="301"/>
      <c r="AI48" s="302"/>
      <c r="AJ48" s="302"/>
      <c r="AK48" s="302"/>
      <c r="AL48" s="302"/>
      <c r="AM48" s="303"/>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x14ac:dyDescent="0.25">
      <c r="A49" s="75"/>
      <c r="B49" s="75"/>
      <c r="C49" s="75"/>
      <c r="D49" s="75"/>
      <c r="E49" s="75"/>
      <c r="F49" s="75"/>
      <c r="G49" s="75"/>
      <c r="H49" s="75"/>
      <c r="I49" s="75"/>
      <c r="J49" s="301"/>
      <c r="K49" s="302"/>
      <c r="L49" s="302"/>
      <c r="M49" s="302"/>
      <c r="N49" s="302"/>
      <c r="O49" s="303"/>
      <c r="P49" s="301"/>
      <c r="Q49" s="302"/>
      <c r="R49" s="302"/>
      <c r="S49" s="302"/>
      <c r="T49" s="302"/>
      <c r="U49" s="303"/>
      <c r="V49" s="301"/>
      <c r="W49" s="302"/>
      <c r="X49" s="302"/>
      <c r="Y49" s="302"/>
      <c r="Z49" s="302"/>
      <c r="AA49" s="303"/>
      <c r="AB49" s="301"/>
      <c r="AC49" s="302"/>
      <c r="AD49" s="302"/>
      <c r="AE49" s="302"/>
      <c r="AF49" s="302"/>
      <c r="AG49" s="303"/>
      <c r="AH49" s="301"/>
      <c r="AI49" s="302"/>
      <c r="AJ49" s="302"/>
      <c r="AK49" s="302"/>
      <c r="AL49" s="302"/>
      <c r="AM49" s="303"/>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x14ac:dyDescent="0.25">
      <c r="A50" s="75"/>
      <c r="B50" s="75"/>
      <c r="C50" s="75"/>
      <c r="D50" s="75"/>
      <c r="E50" s="75"/>
      <c r="F50" s="75"/>
      <c r="G50" s="75"/>
      <c r="H50" s="75"/>
      <c r="I50" s="75"/>
      <c r="J50" s="301"/>
      <c r="K50" s="302"/>
      <c r="L50" s="302"/>
      <c r="M50" s="302"/>
      <c r="N50" s="302"/>
      <c r="O50" s="303"/>
      <c r="P50" s="301"/>
      <c r="Q50" s="302"/>
      <c r="R50" s="302"/>
      <c r="S50" s="302"/>
      <c r="T50" s="302"/>
      <c r="U50" s="303"/>
      <c r="V50" s="301"/>
      <c r="W50" s="302"/>
      <c r="X50" s="302"/>
      <c r="Y50" s="302"/>
      <c r="Z50" s="302"/>
      <c r="AA50" s="303"/>
      <c r="AB50" s="301"/>
      <c r="AC50" s="302"/>
      <c r="AD50" s="302"/>
      <c r="AE50" s="302"/>
      <c r="AF50" s="302"/>
      <c r="AG50" s="303"/>
      <c r="AH50" s="301"/>
      <c r="AI50" s="302"/>
      <c r="AJ50" s="302"/>
      <c r="AK50" s="302"/>
      <c r="AL50" s="302"/>
      <c r="AM50" s="303"/>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75" thickBot="1" x14ac:dyDescent="0.3">
      <c r="A51" s="75"/>
      <c r="B51" s="75"/>
      <c r="C51" s="75"/>
      <c r="D51" s="75"/>
      <c r="E51" s="75"/>
      <c r="F51" s="75"/>
      <c r="G51" s="75"/>
      <c r="H51" s="75"/>
      <c r="I51" s="75"/>
      <c r="J51" s="304"/>
      <c r="K51" s="305"/>
      <c r="L51" s="305"/>
      <c r="M51" s="305"/>
      <c r="N51" s="305"/>
      <c r="O51" s="306"/>
      <c r="P51" s="304"/>
      <c r="Q51" s="305"/>
      <c r="R51" s="305"/>
      <c r="S51" s="305"/>
      <c r="T51" s="305"/>
      <c r="U51" s="306"/>
      <c r="V51" s="304"/>
      <c r="W51" s="305"/>
      <c r="X51" s="305"/>
      <c r="Y51" s="305"/>
      <c r="Z51" s="305"/>
      <c r="AA51" s="306"/>
      <c r="AB51" s="304"/>
      <c r="AC51" s="305"/>
      <c r="AD51" s="305"/>
      <c r="AE51" s="305"/>
      <c r="AF51" s="305"/>
      <c r="AG51" s="306"/>
      <c r="AH51" s="304"/>
      <c r="AI51" s="305"/>
      <c r="AJ51" s="305"/>
      <c r="AK51" s="305"/>
      <c r="AL51" s="305"/>
      <c r="AM51" s="306"/>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x14ac:dyDescent="0.25">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x14ac:dyDescent="0.25">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x14ac:dyDescent="0.25">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row>
    <row r="63" spans="1:80" x14ac:dyDescent="0.25">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row>
    <row r="64" spans="1:80" x14ac:dyDescent="0.25">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row>
    <row r="65" spans="1:8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row>
    <row r="66" spans="1:8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row>
    <row r="67" spans="1:8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row>
    <row r="68" spans="1:8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row>
    <row r="69" spans="1:8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row>
    <row r="70" spans="1:8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row>
    <row r="71" spans="1:8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row>
    <row r="72" spans="1:8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row>
    <row r="73" spans="1:8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row>
    <row r="74" spans="1:8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row>
    <row r="75" spans="1:8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row>
    <row r="76" spans="1:8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row>
    <row r="77" spans="1:8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row>
    <row r="78" spans="1:8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row>
    <row r="79" spans="1:8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row>
    <row r="80" spans="1:8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row>
    <row r="81" spans="1:63"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row>
    <row r="82" spans="1:63"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row>
    <row r="83" spans="1:63"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row>
    <row r="84" spans="1:63"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row>
    <row r="85" spans="1:63"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row>
    <row r="86" spans="1:63"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row>
    <row r="87" spans="1:63"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row>
    <row r="88" spans="1:63"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row>
    <row r="89" spans="1:63"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row>
    <row r="90" spans="1:63"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row>
    <row r="91" spans="1:63"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row>
    <row r="92" spans="1:63"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row>
    <row r="93" spans="1:63"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row>
    <row r="94" spans="1:63"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row>
    <row r="95" spans="1:63"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row>
    <row r="96" spans="1:63"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row>
    <row r="97" spans="1:63"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row>
    <row r="98" spans="1:63"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row>
    <row r="99" spans="1:63"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row>
    <row r="100" spans="1:63"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row>
    <row r="101" spans="1:63"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row>
    <row r="102" spans="1:63"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row>
    <row r="103" spans="1:63"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row>
    <row r="104" spans="1:63"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row>
    <row r="105" spans="1:63"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row>
    <row r="106" spans="1:63"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row>
    <row r="107" spans="1:63"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row>
    <row r="108" spans="1:63"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row>
    <row r="109" spans="1:63"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row>
    <row r="110" spans="1:63"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row>
    <row r="111" spans="1:63"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row>
    <row r="112" spans="1:63"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row>
    <row r="113" spans="1:63"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row>
    <row r="114" spans="1:63"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row>
    <row r="115" spans="1:63"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row>
    <row r="116" spans="1:63"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row>
    <row r="117" spans="1:63"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row>
    <row r="118" spans="1:63"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row>
    <row r="119" spans="1:63"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row>
    <row r="120" spans="1:63"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row>
    <row r="121" spans="1:63"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row>
    <row r="122" spans="1:63" x14ac:dyDescent="0.2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row>
    <row r="123" spans="1:63" x14ac:dyDescent="0.2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row>
    <row r="124" spans="1:63" x14ac:dyDescent="0.2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row>
    <row r="125" spans="1:63" x14ac:dyDescent="0.2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row>
    <row r="126" spans="1:63" x14ac:dyDescent="0.2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row>
    <row r="127" spans="1:63" x14ac:dyDescent="0.2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row>
    <row r="128" spans="1:63" x14ac:dyDescent="0.2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row>
    <row r="129" spans="2:63" x14ac:dyDescent="0.2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row>
    <row r="130" spans="2:63" x14ac:dyDescent="0.2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row>
    <row r="131" spans="2:63" x14ac:dyDescent="0.2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row>
    <row r="132" spans="2:63" x14ac:dyDescent="0.2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row>
    <row r="133" spans="2:63" x14ac:dyDescent="0.2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row>
    <row r="134" spans="2:63" x14ac:dyDescent="0.2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row>
    <row r="135" spans="2:63" x14ac:dyDescent="0.2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row>
    <row r="136" spans="2:63" x14ac:dyDescent="0.2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row>
    <row r="137" spans="2:63" x14ac:dyDescent="0.25">
      <c r="B137" s="75"/>
      <c r="C137" s="75"/>
      <c r="D137" s="75"/>
      <c r="E137" s="75"/>
      <c r="F137" s="75"/>
      <c r="G137" s="75"/>
      <c r="H137" s="75"/>
      <c r="I137" s="75"/>
    </row>
    <row r="138" spans="2:63" x14ac:dyDescent="0.25">
      <c r="B138" s="75"/>
      <c r="C138" s="75"/>
      <c r="D138" s="75"/>
      <c r="E138" s="75"/>
      <c r="F138" s="75"/>
      <c r="G138" s="75"/>
      <c r="H138" s="75"/>
      <c r="I138" s="75"/>
    </row>
    <row r="139" spans="2:63" x14ac:dyDescent="0.25">
      <c r="B139" s="75"/>
      <c r="C139" s="75"/>
      <c r="D139" s="75"/>
      <c r="E139" s="75"/>
      <c r="F139" s="75"/>
      <c r="G139" s="75"/>
      <c r="H139" s="75"/>
      <c r="I139" s="75"/>
    </row>
    <row r="140" spans="2:63" x14ac:dyDescent="0.25">
      <c r="B140" s="75"/>
      <c r="C140" s="75"/>
      <c r="D140" s="75"/>
      <c r="E140" s="75"/>
      <c r="F140" s="75"/>
      <c r="G140" s="75"/>
      <c r="H140" s="75"/>
      <c r="I140" s="7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topLeftCell="A4" zoomScale="50" zoomScaleNormal="50" workbookViewId="0">
      <selection activeCell="AO16" sqref="AO16:AT25"/>
    </sheetView>
  </sheetViews>
  <sheetFormatPr baseColWidth="10" defaultColWidth="11.42578125" defaultRowHeight="15" x14ac:dyDescent="0.25"/>
  <cols>
    <col min="2" max="18" width="5.5703125" customWidth="1"/>
    <col min="19" max="19" width="8.42578125" customWidth="1"/>
    <col min="20" max="23" width="5.5703125" customWidth="1"/>
    <col min="24" max="24" width="8.42578125" customWidth="1"/>
    <col min="25" max="26" width="5.5703125" customWidth="1"/>
    <col min="27" max="27" width="10.5703125" customWidth="1"/>
    <col min="28" max="28" width="5.5703125" customWidth="1"/>
    <col min="29" max="29" width="7.42578125" customWidth="1"/>
    <col min="30" max="33" width="5.5703125" customWidth="1"/>
    <col min="34" max="34" width="8.42578125" customWidth="1"/>
    <col min="35" max="39" width="5.5703125" customWidth="1"/>
    <col min="41" max="46" width="5.5703125" customWidth="1"/>
  </cols>
  <sheetData>
    <row r="1" spans="1:91"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row>
    <row r="2" spans="1:91" ht="18" customHeight="1" x14ac:dyDescent="0.25">
      <c r="A2" s="75"/>
      <c r="B2" s="371" t="s">
        <v>201</v>
      </c>
      <c r="C2" s="372"/>
      <c r="D2" s="372"/>
      <c r="E2" s="372"/>
      <c r="F2" s="372"/>
      <c r="G2" s="372"/>
      <c r="H2" s="372"/>
      <c r="I2" s="372"/>
      <c r="J2" s="313" t="s">
        <v>15</v>
      </c>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row>
    <row r="3" spans="1:91" ht="18.75" customHeight="1" x14ac:dyDescent="0.25">
      <c r="A3" s="75"/>
      <c r="B3" s="372"/>
      <c r="C3" s="372"/>
      <c r="D3" s="372"/>
      <c r="E3" s="372"/>
      <c r="F3" s="372"/>
      <c r="G3" s="372"/>
      <c r="H3" s="372"/>
      <c r="I3" s="372"/>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row>
    <row r="4" spans="1:91" ht="15" customHeight="1" x14ac:dyDescent="0.25">
      <c r="A4" s="75"/>
      <c r="B4" s="372"/>
      <c r="C4" s="372"/>
      <c r="D4" s="372"/>
      <c r="E4" s="372"/>
      <c r="F4" s="372"/>
      <c r="G4" s="372"/>
      <c r="H4" s="372"/>
      <c r="I4" s="372"/>
      <c r="J4" s="313"/>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row>
    <row r="5" spans="1:91"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row>
    <row r="6" spans="1:91" ht="15" customHeight="1" x14ac:dyDescent="0.25">
      <c r="A6" s="75"/>
      <c r="B6" s="260" t="s">
        <v>186</v>
      </c>
      <c r="C6" s="260"/>
      <c r="D6" s="261"/>
      <c r="E6" s="355" t="s">
        <v>187</v>
      </c>
      <c r="F6" s="356"/>
      <c r="G6" s="356"/>
      <c r="H6" s="356"/>
      <c r="I6" s="373"/>
      <c r="J6" s="38" t="e">
        <f>IF(AND('Mapa final'!#REF!="Muy Alta",'Mapa final'!#REF!="Leve"),CONCATENATE("R1C",'Mapa final'!#REF!),"")</f>
        <v>#REF!</v>
      </c>
      <c r="K6" s="39" t="e">
        <f>IF(AND('Mapa final'!#REF!="Muy Alta",'Mapa final'!#REF!="Leve"),CONCATENATE("R1C",'Mapa final'!#REF!),"")</f>
        <v>#REF!</v>
      </c>
      <c r="L6" s="39" t="e">
        <f>IF(AND('Mapa final'!#REF!="Muy Alta",'Mapa final'!#REF!="Leve"),CONCATENATE("R1C",'Mapa final'!#REF!),"")</f>
        <v>#REF!</v>
      </c>
      <c r="M6" s="39" t="e">
        <f>IF(AND('Mapa final'!#REF!="Muy Alta",'Mapa final'!#REF!="Leve"),CONCATENATE("R1C",'Mapa final'!#REF!),"")</f>
        <v>#REF!</v>
      </c>
      <c r="N6" s="39" t="e">
        <f>IF(AND('Mapa final'!#REF!="Muy Alta",'Mapa final'!#REF!="Leve"),CONCATENATE("R1C",'Mapa final'!#REF!),"")</f>
        <v>#REF!</v>
      </c>
      <c r="O6" s="40" t="e">
        <f>IF(AND('Mapa final'!#REF!="Muy Alta",'Mapa final'!#REF!="Leve"),CONCATENATE("R1C",'Mapa final'!#REF!),"")</f>
        <v>#REF!</v>
      </c>
      <c r="P6" s="38" t="e">
        <f>IF(AND('Mapa final'!#REF!="Muy Alta",'Mapa final'!#REF!="Menor"),CONCATENATE("R1C",'Mapa final'!#REF!),"")</f>
        <v>#REF!</v>
      </c>
      <c r="Q6" s="39" t="e">
        <f>IF(AND('Mapa final'!#REF!="Muy Alta",'Mapa final'!#REF!="Menor"),CONCATENATE("R1C",'Mapa final'!#REF!),"")</f>
        <v>#REF!</v>
      </c>
      <c r="R6" s="39" t="e">
        <f>IF(AND('Mapa final'!#REF!="Muy Alta",'Mapa final'!#REF!="Menor"),CONCATENATE("R1C",'Mapa final'!#REF!),"")</f>
        <v>#REF!</v>
      </c>
      <c r="S6" s="39" t="e">
        <f>IF(AND('Mapa final'!#REF!="Muy Alta",'Mapa final'!#REF!="Menor"),CONCATENATE("R1C",'Mapa final'!#REF!),"")</f>
        <v>#REF!</v>
      </c>
      <c r="T6" s="39" t="e">
        <f>IF(AND('Mapa final'!#REF!="Muy Alta",'Mapa final'!#REF!="Menor"),CONCATENATE("R1C",'Mapa final'!#REF!),"")</f>
        <v>#REF!</v>
      </c>
      <c r="U6" s="40" t="e">
        <f>IF(AND('Mapa final'!#REF!="Muy Alta",'Mapa final'!#REF!="Menor"),CONCATENATE("R1C",'Mapa final'!#REF!),"")</f>
        <v>#REF!</v>
      </c>
      <c r="V6" s="38" t="e">
        <f>IF(AND('Mapa final'!#REF!="Muy Alta",'Mapa final'!#REF!="Moderado"),CONCATENATE("R1C",'Mapa final'!#REF!),"")</f>
        <v>#REF!</v>
      </c>
      <c r="W6" s="39" t="e">
        <f>IF(AND('Mapa final'!#REF!="Muy Alta",'Mapa final'!#REF!="Moderado"),CONCATENATE("R1C",'Mapa final'!#REF!),"")</f>
        <v>#REF!</v>
      </c>
      <c r="X6" s="39" t="e">
        <f>IF(AND('Mapa final'!#REF!="Muy Alta",'Mapa final'!#REF!="Moderado"),CONCATENATE("R1C",'Mapa final'!#REF!),"")</f>
        <v>#REF!</v>
      </c>
      <c r="Y6" s="39" t="e">
        <f>IF(AND('Mapa final'!#REF!="Muy Alta",'Mapa final'!#REF!="Moderado"),CONCATENATE("R1C",'Mapa final'!#REF!),"")</f>
        <v>#REF!</v>
      </c>
      <c r="Z6" s="39" t="e">
        <f>IF(AND('Mapa final'!#REF!="Muy Alta",'Mapa final'!#REF!="Moderado"),CONCATENATE("R1C",'Mapa final'!#REF!),"")</f>
        <v>#REF!</v>
      </c>
      <c r="AA6" s="40" t="e">
        <f>IF(AND('Mapa final'!#REF!="Muy Alta",'Mapa final'!#REF!="Moderado"),CONCATENATE("R1C",'Mapa final'!#REF!),"")</f>
        <v>#REF!</v>
      </c>
      <c r="AB6" s="38" t="e">
        <f>IF(AND('Mapa final'!#REF!="Muy Alta",'Mapa final'!#REF!="Mayor"),CONCATENATE("R1C",'Mapa final'!#REF!),"")</f>
        <v>#REF!</v>
      </c>
      <c r="AC6" s="39" t="e">
        <f>IF(AND('Mapa final'!#REF!="Muy Alta",'Mapa final'!#REF!="Mayor"),CONCATENATE("R1C",'Mapa final'!#REF!),"")</f>
        <v>#REF!</v>
      </c>
      <c r="AD6" s="39" t="e">
        <f>IF(AND('Mapa final'!#REF!="Muy Alta",'Mapa final'!#REF!="Mayor"),CONCATENATE("R1C",'Mapa final'!#REF!),"")</f>
        <v>#REF!</v>
      </c>
      <c r="AE6" s="39" t="e">
        <f>IF(AND('Mapa final'!#REF!="Muy Alta",'Mapa final'!#REF!="Mayor"),CONCATENATE("R1C",'Mapa final'!#REF!),"")</f>
        <v>#REF!</v>
      </c>
      <c r="AF6" s="39" t="e">
        <f>IF(AND('Mapa final'!#REF!="Muy Alta",'Mapa final'!#REF!="Mayor"),CONCATENATE("R1C",'Mapa final'!#REF!),"")</f>
        <v>#REF!</v>
      </c>
      <c r="AG6" s="40" t="e">
        <f>IF(AND('Mapa final'!#REF!="Muy Alta",'Mapa final'!#REF!="Mayor"),CONCATENATE("R1C",'Mapa final'!#REF!),"")</f>
        <v>#REF!</v>
      </c>
      <c r="AH6" s="41" t="e">
        <f>IF(AND('Mapa final'!#REF!="Muy Alta",'Mapa final'!#REF!="Catastrófico"),CONCATENATE("R1C",'Mapa final'!#REF!),"")</f>
        <v>#REF!</v>
      </c>
      <c r="AI6" s="42" t="e">
        <f>IF(AND('Mapa final'!#REF!="Muy Alta",'Mapa final'!#REF!="Catastrófico"),CONCATENATE("R1C",'Mapa final'!#REF!),"")</f>
        <v>#REF!</v>
      </c>
      <c r="AJ6" s="42" t="e">
        <f>IF(AND('Mapa final'!#REF!="Muy Alta",'Mapa final'!#REF!="Catastrófico"),CONCATENATE("R1C",'Mapa final'!#REF!),"")</f>
        <v>#REF!</v>
      </c>
      <c r="AK6" s="42" t="e">
        <f>IF(AND('Mapa final'!#REF!="Muy Alta",'Mapa final'!#REF!="Catastrófico"),CONCATENATE("R1C",'Mapa final'!#REF!),"")</f>
        <v>#REF!</v>
      </c>
      <c r="AL6" s="42" t="e">
        <f>IF(AND('Mapa final'!#REF!="Muy Alta",'Mapa final'!#REF!="Catastrófico"),CONCATENATE("R1C",'Mapa final'!#REF!),"")</f>
        <v>#REF!</v>
      </c>
      <c r="AM6" s="43" t="e">
        <f>IF(AND('Mapa final'!#REF!="Muy Alta",'Mapa final'!#REF!="Catastrófico"),CONCATENATE("R1C",'Mapa final'!#REF!),"")</f>
        <v>#REF!</v>
      </c>
      <c r="AN6" s="75"/>
      <c r="AO6" s="362" t="s">
        <v>188</v>
      </c>
      <c r="AP6" s="363"/>
      <c r="AQ6" s="363"/>
      <c r="AR6" s="363"/>
      <c r="AS6" s="363"/>
      <c r="AT6" s="364"/>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row>
    <row r="7" spans="1:91" ht="15" customHeight="1" x14ac:dyDescent="0.25">
      <c r="A7" s="75"/>
      <c r="B7" s="260"/>
      <c r="C7" s="260"/>
      <c r="D7" s="261"/>
      <c r="E7" s="359"/>
      <c r="F7" s="358"/>
      <c r="G7" s="358"/>
      <c r="H7" s="358"/>
      <c r="I7" s="374"/>
      <c r="J7" s="44" t="str">
        <f>IF(AND('Mapa final'!$AD$11="Muy Alta",'Mapa final'!$AF$11="Leve"),CONCATENATE("R2C",'Mapa final'!$S$11),"")</f>
        <v/>
      </c>
      <c r="K7" s="45" t="str">
        <f>IF(AND('Mapa final'!$AD$12="Muy Alta",'Mapa final'!$AF$12="Leve"),CONCATENATE("R2C",'Mapa final'!$S$12),"")</f>
        <v/>
      </c>
      <c r="L7" s="45" t="e">
        <f>IF(AND('Mapa final'!#REF!="Muy Alta",'Mapa final'!#REF!="Leve"),CONCATENATE("R2C",'Mapa final'!#REF!),"")</f>
        <v>#REF!</v>
      </c>
      <c r="M7" s="45" t="e">
        <f>IF(AND('Mapa final'!#REF!="Muy Alta",'Mapa final'!#REF!="Leve"),CONCATENATE("R2C",'Mapa final'!#REF!),"")</f>
        <v>#REF!</v>
      </c>
      <c r="N7" s="45" t="e">
        <f>IF(AND('Mapa final'!#REF!="Muy Alta",'Mapa final'!#REF!="Leve"),CONCATENATE("R2C",'Mapa final'!#REF!),"")</f>
        <v>#REF!</v>
      </c>
      <c r="O7" s="46" t="e">
        <f>IF(AND('Mapa final'!#REF!="Muy Alta",'Mapa final'!#REF!="Leve"),CONCATENATE("R2C",'Mapa final'!#REF!),"")</f>
        <v>#REF!</v>
      </c>
      <c r="P7" s="44" t="str">
        <f>IF(AND('Mapa final'!$AD$11="Muy Alta",'Mapa final'!$AF$11="Menor"),CONCATENATE("R2C",'Mapa final'!$S$11),"")</f>
        <v/>
      </c>
      <c r="Q7" s="45" t="str">
        <f>IF(AND('Mapa final'!$AD$12="Muy Alta",'Mapa final'!$AF$12="Menor"),CONCATENATE("R2C",'Mapa final'!$S$12),"")</f>
        <v/>
      </c>
      <c r="R7" s="45" t="e">
        <f>IF(AND('Mapa final'!#REF!="Muy Alta",'Mapa final'!#REF!="Menor"),CONCATENATE("R2C",'Mapa final'!#REF!),"")</f>
        <v>#REF!</v>
      </c>
      <c r="S7" s="45" t="e">
        <f>IF(AND('Mapa final'!#REF!="Muy Alta",'Mapa final'!#REF!="Menor"),CONCATENATE("R2C",'Mapa final'!#REF!),"")</f>
        <v>#REF!</v>
      </c>
      <c r="T7" s="45" t="e">
        <f>IF(AND('Mapa final'!#REF!="Muy Alta",'Mapa final'!#REF!="Menor"),CONCATENATE("R2C",'Mapa final'!#REF!),"")</f>
        <v>#REF!</v>
      </c>
      <c r="U7" s="46" t="e">
        <f>IF(AND('Mapa final'!#REF!="Muy Alta",'Mapa final'!#REF!="Menor"),CONCATENATE("R2C",'Mapa final'!#REF!),"")</f>
        <v>#REF!</v>
      </c>
      <c r="V7" s="44" t="str">
        <f>IF(AND('Mapa final'!$AD$11="Muy Alta",'Mapa final'!$AF$11="Moderado"),CONCATENATE("R2C",'Mapa final'!$S$11),"")</f>
        <v/>
      </c>
      <c r="W7" s="45" t="str">
        <f>IF(AND('Mapa final'!$AD$12="Muy Alta",'Mapa final'!$AF$12="Moderado"),CONCATENATE("R2C",'Mapa final'!$S$12),"")</f>
        <v/>
      </c>
      <c r="X7" s="45" t="e">
        <f>IF(AND('Mapa final'!#REF!="Muy Alta",'Mapa final'!#REF!="Moderado"),CONCATENATE("R2C",'Mapa final'!#REF!),"")</f>
        <v>#REF!</v>
      </c>
      <c r="Y7" s="45" t="e">
        <f>IF(AND('Mapa final'!#REF!="Muy Alta",'Mapa final'!#REF!="Moderado"),CONCATENATE("R2C",'Mapa final'!#REF!),"")</f>
        <v>#REF!</v>
      </c>
      <c r="Z7" s="45" t="e">
        <f>IF(AND('Mapa final'!#REF!="Muy Alta",'Mapa final'!#REF!="Moderado"),CONCATENATE("R2C",'Mapa final'!#REF!),"")</f>
        <v>#REF!</v>
      </c>
      <c r="AA7" s="46" t="e">
        <f>IF(AND('Mapa final'!#REF!="Muy Alta",'Mapa final'!#REF!="Moderado"),CONCATENATE("R2C",'Mapa final'!#REF!),"")</f>
        <v>#REF!</v>
      </c>
      <c r="AB7" s="44" t="str">
        <f>IF(AND('Mapa final'!$AD$11="Muy Alta",'Mapa final'!$AF$11="Mayor"),CONCATENATE("R2C",'Mapa final'!$S$11),"")</f>
        <v/>
      </c>
      <c r="AC7" s="45" t="str">
        <f>IF(AND('Mapa final'!$AD$12="Muy Alta",'Mapa final'!$AF$12="Mayor"),CONCATENATE("R2C",'Mapa final'!$S$12),"")</f>
        <v/>
      </c>
      <c r="AD7" s="45" t="e">
        <f>IF(AND('Mapa final'!#REF!="Muy Alta",'Mapa final'!#REF!="Mayor"),CONCATENATE("R2C",'Mapa final'!#REF!),"")</f>
        <v>#REF!</v>
      </c>
      <c r="AE7" s="45" t="e">
        <f>IF(AND('Mapa final'!#REF!="Muy Alta",'Mapa final'!#REF!="Mayor"),CONCATENATE("R2C",'Mapa final'!#REF!),"")</f>
        <v>#REF!</v>
      </c>
      <c r="AF7" s="45" t="e">
        <f>IF(AND('Mapa final'!#REF!="Muy Alta",'Mapa final'!#REF!="Mayor"),CONCATENATE("R2C",'Mapa final'!#REF!),"")</f>
        <v>#REF!</v>
      </c>
      <c r="AG7" s="46" t="e">
        <f>IF(AND('Mapa final'!#REF!="Muy Alta",'Mapa final'!#REF!="Mayor"),CONCATENATE("R2C",'Mapa final'!#REF!),"")</f>
        <v>#REF!</v>
      </c>
      <c r="AH7" s="47" t="str">
        <f>IF(AND('Mapa final'!$AD$11="Muy Alta",'Mapa final'!$AF$11="Catastrófico"),CONCATENATE("R2C",'Mapa final'!$S$11),"")</f>
        <v/>
      </c>
      <c r="AI7" s="48" t="str">
        <f>IF(AND('Mapa final'!$AD$12="Muy Alta",'Mapa final'!$AF$12="Catastrófico"),CONCATENATE("R2C",'Mapa final'!$S$12),"")</f>
        <v/>
      </c>
      <c r="AJ7" s="48" t="e">
        <f>IF(AND('Mapa final'!#REF!="Muy Alta",'Mapa final'!#REF!="Catastrófico"),CONCATENATE("R2C",'Mapa final'!#REF!),"")</f>
        <v>#REF!</v>
      </c>
      <c r="AK7" s="48" t="e">
        <f>IF(AND('Mapa final'!#REF!="Muy Alta",'Mapa final'!#REF!="Catastrófico"),CONCATENATE("R2C",'Mapa final'!#REF!),"")</f>
        <v>#REF!</v>
      </c>
      <c r="AL7" s="48" t="e">
        <f>IF(AND('Mapa final'!#REF!="Muy Alta",'Mapa final'!#REF!="Catastrófico"),CONCATENATE("R2C",'Mapa final'!#REF!),"")</f>
        <v>#REF!</v>
      </c>
      <c r="AM7" s="49" t="e">
        <f>IF(AND('Mapa final'!#REF!="Muy Alta",'Mapa final'!#REF!="Catastrófico"),CONCATENATE("R2C",'Mapa final'!#REF!),"")</f>
        <v>#REF!</v>
      </c>
      <c r="AN7" s="75"/>
      <c r="AO7" s="365"/>
      <c r="AP7" s="366"/>
      <c r="AQ7" s="366"/>
      <c r="AR7" s="366"/>
      <c r="AS7" s="366"/>
      <c r="AT7" s="367"/>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row>
    <row r="8" spans="1:91" ht="15" customHeight="1" x14ac:dyDescent="0.25">
      <c r="A8" s="75"/>
      <c r="B8" s="260"/>
      <c r="C8" s="260"/>
      <c r="D8" s="261"/>
      <c r="E8" s="359"/>
      <c r="F8" s="358"/>
      <c r="G8" s="358"/>
      <c r="H8" s="358"/>
      <c r="I8" s="374"/>
      <c r="J8" s="44" t="e">
        <f>IF(AND('Mapa final'!#REF!="Muy Alta",'Mapa final'!#REF!="Leve"),CONCATENATE("R3C",'Mapa final'!#REF!),"")</f>
        <v>#REF!</v>
      </c>
      <c r="K8" s="45" t="e">
        <f>IF(AND('Mapa final'!#REF!="Muy Alta",'Mapa final'!#REF!="Leve"),CONCATENATE("R3C",'Mapa final'!#REF!),"")</f>
        <v>#REF!</v>
      </c>
      <c r="L8" s="45" t="e">
        <f>IF(AND('Mapa final'!#REF!="Muy Alta",'Mapa final'!#REF!="Leve"),CONCATENATE("R3C",'Mapa final'!#REF!),"")</f>
        <v>#REF!</v>
      </c>
      <c r="M8" s="45" t="e">
        <f>IF(AND('Mapa final'!#REF!="Muy Alta",'Mapa final'!#REF!="Leve"),CONCATENATE("R3C",'Mapa final'!#REF!),"")</f>
        <v>#REF!</v>
      </c>
      <c r="N8" s="45" t="e">
        <f>IF(AND('Mapa final'!#REF!="Muy Alta",'Mapa final'!#REF!="Leve"),CONCATENATE("R3C",'Mapa final'!#REF!),"")</f>
        <v>#REF!</v>
      </c>
      <c r="O8" s="46" t="e">
        <f>IF(AND('Mapa final'!#REF!="Muy Alta",'Mapa final'!#REF!="Leve"),CONCATENATE("R3C",'Mapa final'!#REF!),"")</f>
        <v>#REF!</v>
      </c>
      <c r="P8" s="44" t="e">
        <f>IF(AND('Mapa final'!#REF!="Muy Alta",'Mapa final'!#REF!="Menor"),CONCATENATE("R3C",'Mapa final'!#REF!),"")</f>
        <v>#REF!</v>
      </c>
      <c r="Q8" s="45" t="e">
        <f>IF(AND('Mapa final'!#REF!="Muy Alta",'Mapa final'!#REF!="Menor"),CONCATENATE("R3C",'Mapa final'!#REF!),"")</f>
        <v>#REF!</v>
      </c>
      <c r="R8" s="45" t="e">
        <f>IF(AND('Mapa final'!#REF!="Muy Alta",'Mapa final'!#REF!="Menor"),CONCATENATE("R3C",'Mapa final'!#REF!),"")</f>
        <v>#REF!</v>
      </c>
      <c r="S8" s="45" t="e">
        <f>IF(AND('Mapa final'!#REF!="Muy Alta",'Mapa final'!#REF!="Menor"),CONCATENATE("R3C",'Mapa final'!#REF!),"")</f>
        <v>#REF!</v>
      </c>
      <c r="T8" s="45" t="e">
        <f>IF(AND('Mapa final'!#REF!="Muy Alta",'Mapa final'!#REF!="Menor"),CONCATENATE("R3C",'Mapa final'!#REF!),"")</f>
        <v>#REF!</v>
      </c>
      <c r="U8" s="46" t="e">
        <f>IF(AND('Mapa final'!#REF!="Muy Alta",'Mapa final'!#REF!="Menor"),CONCATENATE("R3C",'Mapa final'!#REF!),"")</f>
        <v>#REF!</v>
      </c>
      <c r="V8" s="44" t="e">
        <f>IF(AND('Mapa final'!#REF!="Muy Alta",'Mapa final'!#REF!="Moderado"),CONCATENATE("R3C",'Mapa final'!#REF!),"")</f>
        <v>#REF!</v>
      </c>
      <c r="W8" s="45" t="e">
        <f>IF(AND('Mapa final'!#REF!="Muy Alta",'Mapa final'!#REF!="Moderado"),CONCATENATE("R3C",'Mapa final'!#REF!),"")</f>
        <v>#REF!</v>
      </c>
      <c r="X8" s="45" t="e">
        <f>IF(AND('Mapa final'!#REF!="Muy Alta",'Mapa final'!#REF!="Moderado"),CONCATENATE("R3C",'Mapa final'!#REF!),"")</f>
        <v>#REF!</v>
      </c>
      <c r="Y8" s="45" t="e">
        <f>IF(AND('Mapa final'!#REF!="Muy Alta",'Mapa final'!#REF!="Moderado"),CONCATENATE("R3C",'Mapa final'!#REF!),"")</f>
        <v>#REF!</v>
      </c>
      <c r="Z8" s="45" t="e">
        <f>IF(AND('Mapa final'!#REF!="Muy Alta",'Mapa final'!#REF!="Moderado"),CONCATENATE("R3C",'Mapa final'!#REF!),"")</f>
        <v>#REF!</v>
      </c>
      <c r="AA8" s="46" t="e">
        <f>IF(AND('Mapa final'!#REF!="Muy Alta",'Mapa final'!#REF!="Moderado"),CONCATENATE("R3C",'Mapa final'!#REF!),"")</f>
        <v>#REF!</v>
      </c>
      <c r="AB8" s="44" t="e">
        <f>IF(AND('Mapa final'!#REF!="Muy Alta",'Mapa final'!#REF!="Mayor"),CONCATENATE("R3C",'Mapa final'!#REF!),"")</f>
        <v>#REF!</v>
      </c>
      <c r="AC8" s="45" t="e">
        <f>IF(AND('Mapa final'!#REF!="Muy Alta",'Mapa final'!#REF!="Mayor"),CONCATENATE("R3C",'Mapa final'!#REF!),"")</f>
        <v>#REF!</v>
      </c>
      <c r="AD8" s="45" t="e">
        <f>IF(AND('Mapa final'!#REF!="Muy Alta",'Mapa final'!#REF!="Mayor"),CONCATENATE("R3C",'Mapa final'!#REF!),"")</f>
        <v>#REF!</v>
      </c>
      <c r="AE8" s="45" t="e">
        <f>IF(AND('Mapa final'!#REF!="Muy Alta",'Mapa final'!#REF!="Mayor"),CONCATENATE("R3C",'Mapa final'!#REF!),"")</f>
        <v>#REF!</v>
      </c>
      <c r="AF8" s="45" t="e">
        <f>IF(AND('Mapa final'!#REF!="Muy Alta",'Mapa final'!#REF!="Mayor"),CONCATENATE("R3C",'Mapa final'!#REF!),"")</f>
        <v>#REF!</v>
      </c>
      <c r="AG8" s="46" t="e">
        <f>IF(AND('Mapa final'!#REF!="Muy Alta",'Mapa final'!#REF!="Mayor"),CONCATENATE("R3C",'Mapa final'!#REF!),"")</f>
        <v>#REF!</v>
      </c>
      <c r="AH8" s="47" t="e">
        <f>IF(AND('Mapa final'!#REF!="Muy Alta",'Mapa final'!#REF!="Catastrófico"),CONCATENATE("R3C",'Mapa final'!#REF!),"")</f>
        <v>#REF!</v>
      </c>
      <c r="AI8" s="48" t="e">
        <f>IF(AND('Mapa final'!#REF!="Muy Alta",'Mapa final'!#REF!="Catastrófico"),CONCATENATE("R3C",'Mapa final'!#REF!),"")</f>
        <v>#REF!</v>
      </c>
      <c r="AJ8" s="48" t="e">
        <f>IF(AND('Mapa final'!#REF!="Muy Alta",'Mapa final'!#REF!="Catastrófico"),CONCATENATE("R3C",'Mapa final'!#REF!),"")</f>
        <v>#REF!</v>
      </c>
      <c r="AK8" s="48" t="e">
        <f>IF(AND('Mapa final'!#REF!="Muy Alta",'Mapa final'!#REF!="Catastrófico"),CONCATENATE("R3C",'Mapa final'!#REF!),"")</f>
        <v>#REF!</v>
      </c>
      <c r="AL8" s="48" t="e">
        <f>IF(AND('Mapa final'!#REF!="Muy Alta",'Mapa final'!#REF!="Catastrófico"),CONCATENATE("R3C",'Mapa final'!#REF!),"")</f>
        <v>#REF!</v>
      </c>
      <c r="AM8" s="49" t="e">
        <f>IF(AND('Mapa final'!#REF!="Muy Alta",'Mapa final'!#REF!="Catastrófico"),CONCATENATE("R3C",'Mapa final'!#REF!),"")</f>
        <v>#REF!</v>
      </c>
      <c r="AN8" s="75"/>
      <c r="AO8" s="365"/>
      <c r="AP8" s="366"/>
      <c r="AQ8" s="366"/>
      <c r="AR8" s="366"/>
      <c r="AS8" s="366"/>
      <c r="AT8" s="367"/>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row>
    <row r="9" spans="1:91" ht="15" customHeight="1" x14ac:dyDescent="0.25">
      <c r="A9" s="75"/>
      <c r="B9" s="260"/>
      <c r="C9" s="260"/>
      <c r="D9" s="261"/>
      <c r="E9" s="359"/>
      <c r="F9" s="358"/>
      <c r="G9" s="358"/>
      <c r="H9" s="358"/>
      <c r="I9" s="374"/>
      <c r="J9" s="44" t="e">
        <f>IF(AND('Mapa final'!#REF!="Muy Alta",'Mapa final'!#REF!="Leve"),CONCATENATE("R4C",'Mapa final'!#REF!),"")</f>
        <v>#REF!</v>
      </c>
      <c r="K9" s="45" t="e">
        <f>IF(AND('Mapa final'!#REF!="Muy Alta",'Mapa final'!#REF!="Leve"),CONCATENATE("R4C",'Mapa final'!#REF!),"")</f>
        <v>#REF!</v>
      </c>
      <c r="L9" s="45" t="e">
        <f>IF(AND('Mapa final'!#REF!="Muy Alta",'Mapa final'!#REF!="Leve"),CONCATENATE("R4C",'Mapa final'!#REF!),"")</f>
        <v>#REF!</v>
      </c>
      <c r="M9" s="45" t="e">
        <f>IF(AND('Mapa final'!#REF!="Muy Alta",'Mapa final'!#REF!="Leve"),CONCATENATE("R4C",'Mapa final'!#REF!),"")</f>
        <v>#REF!</v>
      </c>
      <c r="N9" s="45" t="e">
        <f>IF(AND('Mapa final'!#REF!="Muy Alta",'Mapa final'!#REF!="Leve"),CONCATENATE("R4C",'Mapa final'!#REF!),"")</f>
        <v>#REF!</v>
      </c>
      <c r="O9" s="46" t="e">
        <f>IF(AND('Mapa final'!#REF!="Muy Alta",'Mapa final'!#REF!="Leve"),CONCATENATE("R4C",'Mapa final'!#REF!),"")</f>
        <v>#REF!</v>
      </c>
      <c r="P9" s="44" t="e">
        <f>IF(AND('Mapa final'!#REF!="Muy Alta",'Mapa final'!#REF!="Menor"),CONCATENATE("R4C",'Mapa final'!#REF!),"")</f>
        <v>#REF!</v>
      </c>
      <c r="Q9" s="45" t="e">
        <f>IF(AND('Mapa final'!#REF!="Muy Alta",'Mapa final'!#REF!="Menor"),CONCATENATE("R4C",'Mapa final'!#REF!),"")</f>
        <v>#REF!</v>
      </c>
      <c r="R9" s="45" t="e">
        <f>IF(AND('Mapa final'!#REF!="Muy Alta",'Mapa final'!#REF!="Menor"),CONCATENATE("R4C",'Mapa final'!#REF!),"")</f>
        <v>#REF!</v>
      </c>
      <c r="S9" s="45" t="e">
        <f>IF(AND('Mapa final'!#REF!="Muy Alta",'Mapa final'!#REF!="Menor"),CONCATENATE("R4C",'Mapa final'!#REF!),"")</f>
        <v>#REF!</v>
      </c>
      <c r="T9" s="45" t="e">
        <f>IF(AND('Mapa final'!#REF!="Muy Alta",'Mapa final'!#REF!="Menor"),CONCATENATE("R4C",'Mapa final'!#REF!),"")</f>
        <v>#REF!</v>
      </c>
      <c r="U9" s="46" t="e">
        <f>IF(AND('Mapa final'!#REF!="Muy Alta",'Mapa final'!#REF!="Menor"),CONCATENATE("R4C",'Mapa final'!#REF!),"")</f>
        <v>#REF!</v>
      </c>
      <c r="V9" s="44" t="e">
        <f>IF(AND('Mapa final'!#REF!="Muy Alta",'Mapa final'!#REF!="Moderado"),CONCATENATE("R4C",'Mapa final'!#REF!),"")</f>
        <v>#REF!</v>
      </c>
      <c r="W9" s="45" t="e">
        <f>IF(AND('Mapa final'!#REF!="Muy Alta",'Mapa final'!#REF!="Moderado"),CONCATENATE("R4C",'Mapa final'!#REF!),"")</f>
        <v>#REF!</v>
      </c>
      <c r="X9" s="45" t="e">
        <f>IF(AND('Mapa final'!#REF!="Muy Alta",'Mapa final'!#REF!="Moderado"),CONCATENATE("R4C",'Mapa final'!#REF!),"")</f>
        <v>#REF!</v>
      </c>
      <c r="Y9" s="45" t="e">
        <f>IF(AND('Mapa final'!#REF!="Muy Alta",'Mapa final'!#REF!="Moderado"),CONCATENATE("R4C",'Mapa final'!#REF!),"")</f>
        <v>#REF!</v>
      </c>
      <c r="Z9" s="45" t="e">
        <f>IF(AND('Mapa final'!#REF!="Muy Alta",'Mapa final'!#REF!="Moderado"),CONCATENATE("R4C",'Mapa final'!#REF!),"")</f>
        <v>#REF!</v>
      </c>
      <c r="AA9" s="46" t="e">
        <f>IF(AND('Mapa final'!#REF!="Muy Alta",'Mapa final'!#REF!="Moderado"),CONCATENATE("R4C",'Mapa final'!#REF!),"")</f>
        <v>#REF!</v>
      </c>
      <c r="AB9" s="44" t="e">
        <f>IF(AND('Mapa final'!#REF!="Muy Alta",'Mapa final'!#REF!="Mayor"),CONCATENATE("R4C",'Mapa final'!#REF!),"")</f>
        <v>#REF!</v>
      </c>
      <c r="AC9" s="45" t="e">
        <f>IF(AND('Mapa final'!#REF!="Muy Alta",'Mapa final'!#REF!="Mayor"),CONCATENATE("R4C",'Mapa final'!#REF!),"")</f>
        <v>#REF!</v>
      </c>
      <c r="AD9" s="45" t="e">
        <f>IF(AND('Mapa final'!#REF!="Muy Alta",'Mapa final'!#REF!="Mayor"),CONCATENATE("R4C",'Mapa final'!#REF!),"")</f>
        <v>#REF!</v>
      </c>
      <c r="AE9" s="45" t="e">
        <f>IF(AND('Mapa final'!#REF!="Muy Alta",'Mapa final'!#REF!="Mayor"),CONCATENATE("R4C",'Mapa final'!#REF!),"")</f>
        <v>#REF!</v>
      </c>
      <c r="AF9" s="45" t="e">
        <f>IF(AND('Mapa final'!#REF!="Muy Alta",'Mapa final'!#REF!="Mayor"),CONCATENATE("R4C",'Mapa final'!#REF!),"")</f>
        <v>#REF!</v>
      </c>
      <c r="AG9" s="46" t="e">
        <f>IF(AND('Mapa final'!#REF!="Muy Alta",'Mapa final'!#REF!="Mayor"),CONCATENATE("R4C",'Mapa final'!#REF!),"")</f>
        <v>#REF!</v>
      </c>
      <c r="AH9" s="47" t="e">
        <f>IF(AND('Mapa final'!#REF!="Muy Alta",'Mapa final'!#REF!="Catastrófico"),CONCATENATE("R4C",'Mapa final'!#REF!),"")</f>
        <v>#REF!</v>
      </c>
      <c r="AI9" s="48" t="e">
        <f>IF(AND('Mapa final'!#REF!="Muy Alta",'Mapa final'!#REF!="Catastrófico"),CONCATENATE("R4C",'Mapa final'!#REF!),"")</f>
        <v>#REF!</v>
      </c>
      <c r="AJ9" s="48" t="e">
        <f>IF(AND('Mapa final'!#REF!="Muy Alta",'Mapa final'!#REF!="Catastrófico"),CONCATENATE("R4C",'Mapa final'!#REF!),"")</f>
        <v>#REF!</v>
      </c>
      <c r="AK9" s="48" t="e">
        <f>IF(AND('Mapa final'!#REF!="Muy Alta",'Mapa final'!#REF!="Catastrófico"),CONCATENATE("R4C",'Mapa final'!#REF!),"")</f>
        <v>#REF!</v>
      </c>
      <c r="AL9" s="48" t="e">
        <f>IF(AND('Mapa final'!#REF!="Muy Alta",'Mapa final'!#REF!="Catastrófico"),CONCATENATE("R4C",'Mapa final'!#REF!),"")</f>
        <v>#REF!</v>
      </c>
      <c r="AM9" s="49" t="e">
        <f>IF(AND('Mapa final'!#REF!="Muy Alta",'Mapa final'!#REF!="Catastrófico"),CONCATENATE("R4C",'Mapa final'!#REF!),"")</f>
        <v>#REF!</v>
      </c>
      <c r="AN9" s="75"/>
      <c r="AO9" s="365"/>
      <c r="AP9" s="366"/>
      <c r="AQ9" s="366"/>
      <c r="AR9" s="366"/>
      <c r="AS9" s="366"/>
      <c r="AT9" s="367"/>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row>
    <row r="10" spans="1:91" ht="15" customHeight="1" x14ac:dyDescent="0.25">
      <c r="A10" s="75"/>
      <c r="B10" s="260"/>
      <c r="C10" s="260"/>
      <c r="D10" s="261"/>
      <c r="E10" s="359"/>
      <c r="F10" s="358"/>
      <c r="G10" s="358"/>
      <c r="H10" s="358"/>
      <c r="I10" s="374"/>
      <c r="J10" s="44" t="e">
        <f>IF(AND('Mapa final'!#REF!="Muy Alta",'Mapa final'!#REF!="Leve"),CONCATENATE("R5C",'Mapa final'!#REF!),"")</f>
        <v>#REF!</v>
      </c>
      <c r="K10" s="45" t="e">
        <f>IF(AND('Mapa final'!#REF!="Muy Alta",'Mapa final'!#REF!="Leve"),CONCATENATE("R5C",'Mapa final'!#REF!),"")</f>
        <v>#REF!</v>
      </c>
      <c r="L10" s="45" t="e">
        <f>IF(AND('Mapa final'!#REF!="Muy Alta",'Mapa final'!#REF!="Leve"),CONCATENATE("R5C",'Mapa final'!#REF!),"")</f>
        <v>#REF!</v>
      </c>
      <c r="M10" s="45" t="e">
        <f>IF(AND('Mapa final'!#REF!="Muy Alta",'Mapa final'!#REF!="Leve"),CONCATENATE("R5C",'Mapa final'!#REF!),"")</f>
        <v>#REF!</v>
      </c>
      <c r="N10" s="45" t="e">
        <f>IF(AND('Mapa final'!#REF!="Muy Alta",'Mapa final'!#REF!="Leve"),CONCATENATE("R5C",'Mapa final'!#REF!),"")</f>
        <v>#REF!</v>
      </c>
      <c r="O10" s="46" t="e">
        <f>IF(AND('Mapa final'!#REF!="Muy Alta",'Mapa final'!#REF!="Leve"),CONCATENATE("R5C",'Mapa final'!#REF!),"")</f>
        <v>#REF!</v>
      </c>
      <c r="P10" s="44" t="e">
        <f>IF(AND('Mapa final'!#REF!="Muy Alta",'Mapa final'!#REF!="Menor"),CONCATENATE("R5C",'Mapa final'!#REF!),"")</f>
        <v>#REF!</v>
      </c>
      <c r="Q10" s="45" t="e">
        <f>IF(AND('Mapa final'!#REF!="Muy Alta",'Mapa final'!#REF!="Menor"),CONCATENATE("R5C",'Mapa final'!#REF!),"")</f>
        <v>#REF!</v>
      </c>
      <c r="R10" s="45" t="e">
        <f>IF(AND('Mapa final'!#REF!="Muy Alta",'Mapa final'!#REF!="Menor"),CONCATENATE("R5C",'Mapa final'!#REF!),"")</f>
        <v>#REF!</v>
      </c>
      <c r="S10" s="45" t="e">
        <f>IF(AND('Mapa final'!#REF!="Muy Alta",'Mapa final'!#REF!="Menor"),CONCATENATE("R5C",'Mapa final'!#REF!),"")</f>
        <v>#REF!</v>
      </c>
      <c r="T10" s="45" t="e">
        <f>IF(AND('Mapa final'!#REF!="Muy Alta",'Mapa final'!#REF!="Menor"),CONCATENATE("R5C",'Mapa final'!#REF!),"")</f>
        <v>#REF!</v>
      </c>
      <c r="U10" s="46" t="e">
        <f>IF(AND('Mapa final'!#REF!="Muy Alta",'Mapa final'!#REF!="Menor"),CONCATENATE("R5C",'Mapa final'!#REF!),"")</f>
        <v>#REF!</v>
      </c>
      <c r="V10" s="44" t="e">
        <f>IF(AND('Mapa final'!#REF!="Muy Alta",'Mapa final'!#REF!="Moderado"),CONCATENATE("R5C",'Mapa final'!#REF!),"")</f>
        <v>#REF!</v>
      </c>
      <c r="W10" s="45" t="e">
        <f>IF(AND('Mapa final'!#REF!="Muy Alta",'Mapa final'!#REF!="Moderado"),CONCATENATE("R5C",'Mapa final'!#REF!),"")</f>
        <v>#REF!</v>
      </c>
      <c r="X10" s="45" t="e">
        <f>IF(AND('Mapa final'!#REF!="Muy Alta",'Mapa final'!#REF!="Moderado"),CONCATENATE("R5C",'Mapa final'!#REF!),"")</f>
        <v>#REF!</v>
      </c>
      <c r="Y10" s="45" t="e">
        <f>IF(AND('Mapa final'!#REF!="Muy Alta",'Mapa final'!#REF!="Moderado"),CONCATENATE("R5C",'Mapa final'!#REF!),"")</f>
        <v>#REF!</v>
      </c>
      <c r="Z10" s="45" t="e">
        <f>IF(AND('Mapa final'!#REF!="Muy Alta",'Mapa final'!#REF!="Moderado"),CONCATENATE("R5C",'Mapa final'!#REF!),"")</f>
        <v>#REF!</v>
      </c>
      <c r="AA10" s="46" t="e">
        <f>IF(AND('Mapa final'!#REF!="Muy Alta",'Mapa final'!#REF!="Moderado"),CONCATENATE("R5C",'Mapa final'!#REF!),"")</f>
        <v>#REF!</v>
      </c>
      <c r="AB10" s="44" t="e">
        <f>IF(AND('Mapa final'!#REF!="Muy Alta",'Mapa final'!#REF!="Mayor"),CONCATENATE("R5C",'Mapa final'!#REF!),"")</f>
        <v>#REF!</v>
      </c>
      <c r="AC10" s="45" t="e">
        <f>IF(AND('Mapa final'!#REF!="Muy Alta",'Mapa final'!#REF!="Mayor"),CONCATENATE("R5C",'Mapa final'!#REF!),"")</f>
        <v>#REF!</v>
      </c>
      <c r="AD10" s="45" t="e">
        <f>IF(AND('Mapa final'!#REF!="Muy Alta",'Mapa final'!#REF!="Mayor"),CONCATENATE("R5C",'Mapa final'!#REF!),"")</f>
        <v>#REF!</v>
      </c>
      <c r="AE10" s="45" t="e">
        <f>IF(AND('Mapa final'!#REF!="Muy Alta",'Mapa final'!#REF!="Mayor"),CONCATENATE("R5C",'Mapa final'!#REF!),"")</f>
        <v>#REF!</v>
      </c>
      <c r="AF10" s="45" t="e">
        <f>IF(AND('Mapa final'!#REF!="Muy Alta",'Mapa final'!#REF!="Mayor"),CONCATENATE("R5C",'Mapa final'!#REF!),"")</f>
        <v>#REF!</v>
      </c>
      <c r="AG10" s="46" t="e">
        <f>IF(AND('Mapa final'!#REF!="Muy Alta",'Mapa final'!#REF!="Mayor"),CONCATENATE("R5C",'Mapa final'!#REF!),"")</f>
        <v>#REF!</v>
      </c>
      <c r="AH10" s="47" t="e">
        <f>IF(AND('Mapa final'!#REF!="Muy Alta",'Mapa final'!#REF!="Catastrófico"),CONCATENATE("R5C",'Mapa final'!#REF!),"")</f>
        <v>#REF!</v>
      </c>
      <c r="AI10" s="48" t="e">
        <f>IF(AND('Mapa final'!#REF!="Muy Alta",'Mapa final'!#REF!="Catastrófico"),CONCATENATE("R5C",'Mapa final'!#REF!),"")</f>
        <v>#REF!</v>
      </c>
      <c r="AJ10" s="48" t="e">
        <f>IF(AND('Mapa final'!#REF!="Muy Alta",'Mapa final'!#REF!="Catastrófico"),CONCATENATE("R5C",'Mapa final'!#REF!),"")</f>
        <v>#REF!</v>
      </c>
      <c r="AK10" s="48" t="e">
        <f>IF(AND('Mapa final'!#REF!="Muy Alta",'Mapa final'!#REF!="Catastrófico"),CONCATENATE("R5C",'Mapa final'!#REF!),"")</f>
        <v>#REF!</v>
      </c>
      <c r="AL10" s="48" t="e">
        <f>IF(AND('Mapa final'!#REF!="Muy Alta",'Mapa final'!#REF!="Catastrófico"),CONCATENATE("R5C",'Mapa final'!#REF!),"")</f>
        <v>#REF!</v>
      </c>
      <c r="AM10" s="49" t="e">
        <f>IF(AND('Mapa final'!#REF!="Muy Alta",'Mapa final'!#REF!="Catastrófico"),CONCATENATE("R5C",'Mapa final'!#REF!),"")</f>
        <v>#REF!</v>
      </c>
      <c r="AN10" s="75"/>
      <c r="AO10" s="365"/>
      <c r="AP10" s="366"/>
      <c r="AQ10" s="366"/>
      <c r="AR10" s="366"/>
      <c r="AS10" s="366"/>
      <c r="AT10" s="367"/>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row>
    <row r="11" spans="1:91" ht="15" customHeight="1" x14ac:dyDescent="0.25">
      <c r="A11" s="75"/>
      <c r="B11" s="260"/>
      <c r="C11" s="260"/>
      <c r="D11" s="261"/>
      <c r="E11" s="359"/>
      <c r="F11" s="358"/>
      <c r="G11" s="358"/>
      <c r="H11" s="358"/>
      <c r="I11" s="374"/>
      <c r="J11" s="44" t="e">
        <f>IF(AND('Mapa final'!#REF!="Muy Alta",'Mapa final'!#REF!="Leve"),CONCATENATE("R6C",'Mapa final'!#REF!),"")</f>
        <v>#REF!</v>
      </c>
      <c r="K11" s="45" t="e">
        <f>IF(AND('Mapa final'!#REF!="Muy Alta",'Mapa final'!#REF!="Leve"),CONCATENATE("R6C",'Mapa final'!#REF!),"")</f>
        <v>#REF!</v>
      </c>
      <c r="L11" s="45" t="e">
        <f>IF(AND('Mapa final'!#REF!="Muy Alta",'Mapa final'!#REF!="Leve"),CONCATENATE("R6C",'Mapa final'!#REF!),"")</f>
        <v>#REF!</v>
      </c>
      <c r="M11" s="45" t="e">
        <f>IF(AND('Mapa final'!#REF!="Muy Alta",'Mapa final'!#REF!="Leve"),CONCATENATE("R6C",'Mapa final'!#REF!),"")</f>
        <v>#REF!</v>
      </c>
      <c r="N11" s="45" t="e">
        <f>IF(AND('Mapa final'!#REF!="Muy Alta",'Mapa final'!#REF!="Leve"),CONCATENATE("R6C",'Mapa final'!#REF!),"")</f>
        <v>#REF!</v>
      </c>
      <c r="O11" s="46" t="e">
        <f>IF(AND('Mapa final'!#REF!="Muy Alta",'Mapa final'!#REF!="Leve"),CONCATENATE("R6C",'Mapa final'!#REF!),"")</f>
        <v>#REF!</v>
      </c>
      <c r="P11" s="44" t="e">
        <f>IF(AND('Mapa final'!#REF!="Muy Alta",'Mapa final'!#REF!="Menor"),CONCATENATE("R6C",'Mapa final'!#REF!),"")</f>
        <v>#REF!</v>
      </c>
      <c r="Q11" s="45" t="e">
        <f>IF(AND('Mapa final'!#REF!="Muy Alta",'Mapa final'!#REF!="Menor"),CONCATENATE("R6C",'Mapa final'!#REF!),"")</f>
        <v>#REF!</v>
      </c>
      <c r="R11" s="45" t="e">
        <f>IF(AND('Mapa final'!#REF!="Muy Alta",'Mapa final'!#REF!="Menor"),CONCATENATE("R6C",'Mapa final'!#REF!),"")</f>
        <v>#REF!</v>
      </c>
      <c r="S11" s="45" t="e">
        <f>IF(AND('Mapa final'!#REF!="Muy Alta",'Mapa final'!#REF!="Menor"),CONCATENATE("R6C",'Mapa final'!#REF!),"")</f>
        <v>#REF!</v>
      </c>
      <c r="T11" s="45" t="e">
        <f>IF(AND('Mapa final'!#REF!="Muy Alta",'Mapa final'!#REF!="Menor"),CONCATENATE("R6C",'Mapa final'!#REF!),"")</f>
        <v>#REF!</v>
      </c>
      <c r="U11" s="46" t="e">
        <f>IF(AND('Mapa final'!#REF!="Muy Alta",'Mapa final'!#REF!="Menor"),CONCATENATE("R6C",'Mapa final'!#REF!),"")</f>
        <v>#REF!</v>
      </c>
      <c r="V11" s="44" t="e">
        <f>IF(AND('Mapa final'!#REF!="Muy Alta",'Mapa final'!#REF!="Moderado"),CONCATENATE("R6C",'Mapa final'!#REF!),"")</f>
        <v>#REF!</v>
      </c>
      <c r="W11" s="45" t="e">
        <f>IF(AND('Mapa final'!#REF!="Muy Alta",'Mapa final'!#REF!="Moderado"),CONCATENATE("R6C",'Mapa final'!#REF!),"")</f>
        <v>#REF!</v>
      </c>
      <c r="X11" s="45" t="e">
        <f>IF(AND('Mapa final'!#REF!="Muy Alta",'Mapa final'!#REF!="Moderado"),CONCATENATE("R6C",'Mapa final'!#REF!),"")</f>
        <v>#REF!</v>
      </c>
      <c r="Y11" s="45" t="e">
        <f>IF(AND('Mapa final'!#REF!="Muy Alta",'Mapa final'!#REF!="Moderado"),CONCATENATE("R6C",'Mapa final'!#REF!),"")</f>
        <v>#REF!</v>
      </c>
      <c r="Z11" s="45" t="e">
        <f>IF(AND('Mapa final'!#REF!="Muy Alta",'Mapa final'!#REF!="Moderado"),CONCATENATE("R6C",'Mapa final'!#REF!),"")</f>
        <v>#REF!</v>
      </c>
      <c r="AA11" s="46" t="e">
        <f>IF(AND('Mapa final'!#REF!="Muy Alta",'Mapa final'!#REF!="Moderado"),CONCATENATE("R6C",'Mapa final'!#REF!),"")</f>
        <v>#REF!</v>
      </c>
      <c r="AB11" s="44" t="e">
        <f>IF(AND('Mapa final'!#REF!="Muy Alta",'Mapa final'!#REF!="Mayor"),CONCATENATE("R6C",'Mapa final'!#REF!),"")</f>
        <v>#REF!</v>
      </c>
      <c r="AC11" s="45" t="e">
        <f>IF(AND('Mapa final'!#REF!="Muy Alta",'Mapa final'!#REF!="Mayor"),CONCATENATE("R6C",'Mapa final'!#REF!),"")</f>
        <v>#REF!</v>
      </c>
      <c r="AD11" s="45" t="e">
        <f>IF(AND('Mapa final'!#REF!="Muy Alta",'Mapa final'!#REF!="Mayor"),CONCATENATE("R6C",'Mapa final'!#REF!),"")</f>
        <v>#REF!</v>
      </c>
      <c r="AE11" s="45" t="e">
        <f>IF(AND('Mapa final'!#REF!="Muy Alta",'Mapa final'!#REF!="Mayor"),CONCATENATE("R6C",'Mapa final'!#REF!),"")</f>
        <v>#REF!</v>
      </c>
      <c r="AF11" s="45" t="e">
        <f>IF(AND('Mapa final'!#REF!="Muy Alta",'Mapa final'!#REF!="Mayor"),CONCATENATE("R6C",'Mapa final'!#REF!),"")</f>
        <v>#REF!</v>
      </c>
      <c r="AG11" s="46" t="e">
        <f>IF(AND('Mapa final'!#REF!="Muy Alta",'Mapa final'!#REF!="Mayor"),CONCATENATE("R6C",'Mapa final'!#REF!),"")</f>
        <v>#REF!</v>
      </c>
      <c r="AH11" s="47" t="e">
        <f>IF(AND('Mapa final'!#REF!="Muy Alta",'Mapa final'!#REF!="Catastrófico"),CONCATENATE("R6C",'Mapa final'!#REF!),"")</f>
        <v>#REF!</v>
      </c>
      <c r="AI11" s="48" t="e">
        <f>IF(AND('Mapa final'!#REF!="Muy Alta",'Mapa final'!#REF!="Catastrófico"),CONCATENATE("R6C",'Mapa final'!#REF!),"")</f>
        <v>#REF!</v>
      </c>
      <c r="AJ11" s="48" t="e">
        <f>IF(AND('Mapa final'!#REF!="Muy Alta",'Mapa final'!#REF!="Catastrófico"),CONCATENATE("R6C",'Mapa final'!#REF!),"")</f>
        <v>#REF!</v>
      </c>
      <c r="AK11" s="48" t="e">
        <f>IF(AND('Mapa final'!#REF!="Muy Alta",'Mapa final'!#REF!="Catastrófico"),CONCATENATE("R6C",'Mapa final'!#REF!),"")</f>
        <v>#REF!</v>
      </c>
      <c r="AL11" s="48" t="e">
        <f>IF(AND('Mapa final'!#REF!="Muy Alta",'Mapa final'!#REF!="Catastrófico"),CONCATENATE("R6C",'Mapa final'!#REF!),"")</f>
        <v>#REF!</v>
      </c>
      <c r="AM11" s="49" t="e">
        <f>IF(AND('Mapa final'!#REF!="Muy Alta",'Mapa final'!#REF!="Catastrófico"),CONCATENATE("R6C",'Mapa final'!#REF!),"")</f>
        <v>#REF!</v>
      </c>
      <c r="AN11" s="75"/>
      <c r="AO11" s="365"/>
      <c r="AP11" s="366"/>
      <c r="AQ11" s="366"/>
      <c r="AR11" s="366"/>
      <c r="AS11" s="366"/>
      <c r="AT11" s="367"/>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row>
    <row r="12" spans="1:91" ht="15" customHeight="1" x14ac:dyDescent="0.25">
      <c r="A12" s="75"/>
      <c r="B12" s="260"/>
      <c r="C12" s="260"/>
      <c r="D12" s="261"/>
      <c r="E12" s="359"/>
      <c r="F12" s="358"/>
      <c r="G12" s="358"/>
      <c r="H12" s="358"/>
      <c r="I12" s="374"/>
      <c r="J12" s="44" t="e">
        <f>IF(AND('Mapa final'!#REF!="Muy Alta",'Mapa final'!#REF!="Leve"),CONCATENATE("R7C",'Mapa final'!#REF!),"")</f>
        <v>#REF!</v>
      </c>
      <c r="K12" s="45" t="e">
        <f>IF(AND('Mapa final'!#REF!="Muy Alta",'Mapa final'!#REF!="Leve"),CONCATENATE("R7C",'Mapa final'!#REF!),"")</f>
        <v>#REF!</v>
      </c>
      <c r="L12" s="45" t="e">
        <f>IF(AND('Mapa final'!#REF!="Muy Alta",'Mapa final'!#REF!="Leve"),CONCATENATE("R7C",'Mapa final'!#REF!),"")</f>
        <v>#REF!</v>
      </c>
      <c r="M12" s="45" t="e">
        <f>IF(AND('Mapa final'!#REF!="Muy Alta",'Mapa final'!#REF!="Leve"),CONCATENATE("R7C",'Mapa final'!#REF!),"")</f>
        <v>#REF!</v>
      </c>
      <c r="N12" s="45" t="e">
        <f>IF(AND('Mapa final'!#REF!="Muy Alta",'Mapa final'!#REF!="Leve"),CONCATENATE("R7C",'Mapa final'!#REF!),"")</f>
        <v>#REF!</v>
      </c>
      <c r="O12" s="46" t="e">
        <f>IF(AND('Mapa final'!#REF!="Muy Alta",'Mapa final'!#REF!="Leve"),CONCATENATE("R7C",'Mapa final'!#REF!),"")</f>
        <v>#REF!</v>
      </c>
      <c r="P12" s="44" t="e">
        <f>IF(AND('Mapa final'!#REF!="Muy Alta",'Mapa final'!#REF!="Menor"),CONCATENATE("R7C",'Mapa final'!#REF!),"")</f>
        <v>#REF!</v>
      </c>
      <c r="Q12" s="45" t="e">
        <f>IF(AND('Mapa final'!#REF!="Muy Alta",'Mapa final'!#REF!="Menor"),CONCATENATE("R7C",'Mapa final'!#REF!),"")</f>
        <v>#REF!</v>
      </c>
      <c r="R12" s="45" t="e">
        <f>IF(AND('Mapa final'!#REF!="Muy Alta",'Mapa final'!#REF!="Menor"),CONCATENATE("R7C",'Mapa final'!#REF!),"")</f>
        <v>#REF!</v>
      </c>
      <c r="S12" s="45" t="e">
        <f>IF(AND('Mapa final'!#REF!="Muy Alta",'Mapa final'!#REF!="Menor"),CONCATENATE("R7C",'Mapa final'!#REF!),"")</f>
        <v>#REF!</v>
      </c>
      <c r="T12" s="45" t="e">
        <f>IF(AND('Mapa final'!#REF!="Muy Alta",'Mapa final'!#REF!="Menor"),CONCATENATE("R7C",'Mapa final'!#REF!),"")</f>
        <v>#REF!</v>
      </c>
      <c r="U12" s="46" t="e">
        <f>IF(AND('Mapa final'!#REF!="Muy Alta",'Mapa final'!#REF!="Menor"),CONCATENATE("R7C",'Mapa final'!#REF!),"")</f>
        <v>#REF!</v>
      </c>
      <c r="V12" s="44" t="e">
        <f>IF(AND('Mapa final'!#REF!="Muy Alta",'Mapa final'!#REF!="Moderado"),CONCATENATE("R7C",'Mapa final'!#REF!),"")</f>
        <v>#REF!</v>
      </c>
      <c r="W12" s="45" t="e">
        <f>IF(AND('Mapa final'!#REF!="Muy Alta",'Mapa final'!#REF!="Moderado"),CONCATENATE("R7C",'Mapa final'!#REF!),"")</f>
        <v>#REF!</v>
      </c>
      <c r="X12" s="45" t="e">
        <f>IF(AND('Mapa final'!#REF!="Muy Alta",'Mapa final'!#REF!="Moderado"),CONCATENATE("R7C",'Mapa final'!#REF!),"")</f>
        <v>#REF!</v>
      </c>
      <c r="Y12" s="45" t="e">
        <f>IF(AND('Mapa final'!#REF!="Muy Alta",'Mapa final'!#REF!="Moderado"),CONCATENATE("R7C",'Mapa final'!#REF!),"")</f>
        <v>#REF!</v>
      </c>
      <c r="Z12" s="45" t="e">
        <f>IF(AND('Mapa final'!#REF!="Muy Alta",'Mapa final'!#REF!="Moderado"),CONCATENATE("R7C",'Mapa final'!#REF!),"")</f>
        <v>#REF!</v>
      </c>
      <c r="AA12" s="46" t="e">
        <f>IF(AND('Mapa final'!#REF!="Muy Alta",'Mapa final'!#REF!="Moderado"),CONCATENATE("R7C",'Mapa final'!#REF!),"")</f>
        <v>#REF!</v>
      </c>
      <c r="AB12" s="44" t="e">
        <f>IF(AND('Mapa final'!#REF!="Muy Alta",'Mapa final'!#REF!="Mayor"),CONCATENATE("R7C",'Mapa final'!#REF!),"")</f>
        <v>#REF!</v>
      </c>
      <c r="AC12" s="45" t="e">
        <f>IF(AND('Mapa final'!#REF!="Muy Alta",'Mapa final'!#REF!="Mayor"),CONCATENATE("R7C",'Mapa final'!#REF!),"")</f>
        <v>#REF!</v>
      </c>
      <c r="AD12" s="45" t="e">
        <f>IF(AND('Mapa final'!#REF!="Muy Alta",'Mapa final'!#REF!="Mayor"),CONCATENATE("R7C",'Mapa final'!#REF!),"")</f>
        <v>#REF!</v>
      </c>
      <c r="AE12" s="45" t="e">
        <f>IF(AND('Mapa final'!#REF!="Muy Alta",'Mapa final'!#REF!="Mayor"),CONCATENATE("R7C",'Mapa final'!#REF!),"")</f>
        <v>#REF!</v>
      </c>
      <c r="AF12" s="45" t="e">
        <f>IF(AND('Mapa final'!#REF!="Muy Alta",'Mapa final'!#REF!="Mayor"),CONCATENATE("R7C",'Mapa final'!#REF!),"")</f>
        <v>#REF!</v>
      </c>
      <c r="AG12" s="46" t="e">
        <f>IF(AND('Mapa final'!#REF!="Muy Alta",'Mapa final'!#REF!="Mayor"),CONCATENATE("R7C",'Mapa final'!#REF!),"")</f>
        <v>#REF!</v>
      </c>
      <c r="AH12" s="47" t="e">
        <f>IF(AND('Mapa final'!#REF!="Muy Alta",'Mapa final'!#REF!="Catastrófico"),CONCATENATE("R7C",'Mapa final'!#REF!),"")</f>
        <v>#REF!</v>
      </c>
      <c r="AI12" s="48" t="e">
        <f>IF(AND('Mapa final'!#REF!="Muy Alta",'Mapa final'!#REF!="Catastrófico"),CONCATENATE("R7C",'Mapa final'!#REF!),"")</f>
        <v>#REF!</v>
      </c>
      <c r="AJ12" s="48" t="e">
        <f>IF(AND('Mapa final'!#REF!="Muy Alta",'Mapa final'!#REF!="Catastrófico"),CONCATENATE("R7C",'Mapa final'!#REF!),"")</f>
        <v>#REF!</v>
      </c>
      <c r="AK12" s="48" t="e">
        <f>IF(AND('Mapa final'!#REF!="Muy Alta",'Mapa final'!#REF!="Catastrófico"),CONCATENATE("R7C",'Mapa final'!#REF!),"")</f>
        <v>#REF!</v>
      </c>
      <c r="AL12" s="48" t="e">
        <f>IF(AND('Mapa final'!#REF!="Muy Alta",'Mapa final'!#REF!="Catastrófico"),CONCATENATE("R7C",'Mapa final'!#REF!),"")</f>
        <v>#REF!</v>
      </c>
      <c r="AM12" s="49" t="e">
        <f>IF(AND('Mapa final'!#REF!="Muy Alta",'Mapa final'!#REF!="Catastrófico"),CONCATENATE("R7C",'Mapa final'!#REF!),"")</f>
        <v>#REF!</v>
      </c>
      <c r="AN12" s="75"/>
      <c r="AO12" s="365"/>
      <c r="AP12" s="366"/>
      <c r="AQ12" s="366"/>
      <c r="AR12" s="366"/>
      <c r="AS12" s="366"/>
      <c r="AT12" s="367"/>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row>
    <row r="13" spans="1:91" ht="15" customHeight="1" x14ac:dyDescent="0.25">
      <c r="A13" s="75"/>
      <c r="B13" s="260"/>
      <c r="C13" s="260"/>
      <c r="D13" s="261"/>
      <c r="E13" s="359"/>
      <c r="F13" s="358"/>
      <c r="G13" s="358"/>
      <c r="H13" s="358"/>
      <c r="I13" s="374"/>
      <c r="J13" s="44" t="e">
        <f>IF(AND('Mapa final'!#REF!="Muy Alta",'Mapa final'!#REF!="Leve"),CONCATENATE("R8C",'Mapa final'!#REF!),"")</f>
        <v>#REF!</v>
      </c>
      <c r="K13" s="45" t="e">
        <f>IF(AND('Mapa final'!#REF!="Muy Alta",'Mapa final'!#REF!="Leve"),CONCATENATE("R8C",'Mapa final'!#REF!),"")</f>
        <v>#REF!</v>
      </c>
      <c r="L13" s="45" t="e">
        <f>IF(AND('Mapa final'!#REF!="Muy Alta",'Mapa final'!#REF!="Leve"),CONCATENATE("R8C",'Mapa final'!#REF!),"")</f>
        <v>#REF!</v>
      </c>
      <c r="M13" s="45" t="e">
        <f>IF(AND('Mapa final'!#REF!="Muy Alta",'Mapa final'!#REF!="Leve"),CONCATENATE("R8C",'Mapa final'!#REF!),"")</f>
        <v>#REF!</v>
      </c>
      <c r="N13" s="45" t="e">
        <f>IF(AND('Mapa final'!#REF!="Muy Alta",'Mapa final'!#REF!="Leve"),CONCATENATE("R8C",'Mapa final'!#REF!),"")</f>
        <v>#REF!</v>
      </c>
      <c r="O13" s="46" t="e">
        <f>IF(AND('Mapa final'!#REF!="Muy Alta",'Mapa final'!#REF!="Leve"),CONCATENATE("R8C",'Mapa final'!#REF!),"")</f>
        <v>#REF!</v>
      </c>
      <c r="P13" s="44" t="e">
        <f>IF(AND('Mapa final'!#REF!="Muy Alta",'Mapa final'!#REF!="Menor"),CONCATENATE("R8C",'Mapa final'!#REF!),"")</f>
        <v>#REF!</v>
      </c>
      <c r="Q13" s="45" t="e">
        <f>IF(AND('Mapa final'!#REF!="Muy Alta",'Mapa final'!#REF!="Menor"),CONCATENATE("R8C",'Mapa final'!#REF!),"")</f>
        <v>#REF!</v>
      </c>
      <c r="R13" s="45" t="e">
        <f>IF(AND('Mapa final'!#REF!="Muy Alta",'Mapa final'!#REF!="Menor"),CONCATENATE("R8C",'Mapa final'!#REF!),"")</f>
        <v>#REF!</v>
      </c>
      <c r="S13" s="45" t="e">
        <f>IF(AND('Mapa final'!#REF!="Muy Alta",'Mapa final'!#REF!="Menor"),CONCATENATE("R8C",'Mapa final'!#REF!),"")</f>
        <v>#REF!</v>
      </c>
      <c r="T13" s="45" t="e">
        <f>IF(AND('Mapa final'!#REF!="Muy Alta",'Mapa final'!#REF!="Menor"),CONCATENATE("R8C",'Mapa final'!#REF!),"")</f>
        <v>#REF!</v>
      </c>
      <c r="U13" s="46" t="e">
        <f>IF(AND('Mapa final'!#REF!="Muy Alta",'Mapa final'!#REF!="Menor"),CONCATENATE("R8C",'Mapa final'!#REF!),"")</f>
        <v>#REF!</v>
      </c>
      <c r="V13" s="44" t="e">
        <f>IF(AND('Mapa final'!#REF!="Muy Alta",'Mapa final'!#REF!="Moderado"),CONCATENATE("R8C",'Mapa final'!#REF!),"")</f>
        <v>#REF!</v>
      </c>
      <c r="W13" s="45" t="e">
        <f>IF(AND('Mapa final'!#REF!="Muy Alta",'Mapa final'!#REF!="Moderado"),CONCATENATE("R8C",'Mapa final'!#REF!),"")</f>
        <v>#REF!</v>
      </c>
      <c r="X13" s="45" t="e">
        <f>IF(AND('Mapa final'!#REF!="Muy Alta",'Mapa final'!#REF!="Moderado"),CONCATENATE("R8C",'Mapa final'!#REF!),"")</f>
        <v>#REF!</v>
      </c>
      <c r="Y13" s="45" t="e">
        <f>IF(AND('Mapa final'!#REF!="Muy Alta",'Mapa final'!#REF!="Moderado"),CONCATENATE("R8C",'Mapa final'!#REF!),"")</f>
        <v>#REF!</v>
      </c>
      <c r="Z13" s="45" t="e">
        <f>IF(AND('Mapa final'!#REF!="Muy Alta",'Mapa final'!#REF!="Moderado"),CONCATENATE("R8C",'Mapa final'!#REF!),"")</f>
        <v>#REF!</v>
      </c>
      <c r="AA13" s="46" t="e">
        <f>IF(AND('Mapa final'!#REF!="Muy Alta",'Mapa final'!#REF!="Moderado"),CONCATENATE("R8C",'Mapa final'!#REF!),"")</f>
        <v>#REF!</v>
      </c>
      <c r="AB13" s="44" t="e">
        <f>IF(AND('Mapa final'!#REF!="Muy Alta",'Mapa final'!#REF!="Mayor"),CONCATENATE("R8C",'Mapa final'!#REF!),"")</f>
        <v>#REF!</v>
      </c>
      <c r="AC13" s="45" t="e">
        <f>IF(AND('Mapa final'!#REF!="Muy Alta",'Mapa final'!#REF!="Mayor"),CONCATENATE("R8C",'Mapa final'!#REF!),"")</f>
        <v>#REF!</v>
      </c>
      <c r="AD13" s="45" t="e">
        <f>IF(AND('Mapa final'!#REF!="Muy Alta",'Mapa final'!#REF!="Mayor"),CONCATENATE("R8C",'Mapa final'!#REF!),"")</f>
        <v>#REF!</v>
      </c>
      <c r="AE13" s="45" t="e">
        <f>IF(AND('Mapa final'!#REF!="Muy Alta",'Mapa final'!#REF!="Mayor"),CONCATENATE("R8C",'Mapa final'!#REF!),"")</f>
        <v>#REF!</v>
      </c>
      <c r="AF13" s="45" t="e">
        <f>IF(AND('Mapa final'!#REF!="Muy Alta",'Mapa final'!#REF!="Mayor"),CONCATENATE("R8C",'Mapa final'!#REF!),"")</f>
        <v>#REF!</v>
      </c>
      <c r="AG13" s="46" t="e">
        <f>IF(AND('Mapa final'!#REF!="Muy Alta",'Mapa final'!#REF!="Mayor"),CONCATENATE("R8C",'Mapa final'!#REF!),"")</f>
        <v>#REF!</v>
      </c>
      <c r="AH13" s="47" t="e">
        <f>IF(AND('Mapa final'!#REF!="Muy Alta",'Mapa final'!#REF!="Catastrófico"),CONCATENATE("R8C",'Mapa final'!#REF!),"")</f>
        <v>#REF!</v>
      </c>
      <c r="AI13" s="48" t="e">
        <f>IF(AND('Mapa final'!#REF!="Muy Alta",'Mapa final'!#REF!="Catastrófico"),CONCATENATE("R8C",'Mapa final'!#REF!),"")</f>
        <v>#REF!</v>
      </c>
      <c r="AJ13" s="48" t="e">
        <f>IF(AND('Mapa final'!#REF!="Muy Alta",'Mapa final'!#REF!="Catastrófico"),CONCATENATE("R8C",'Mapa final'!#REF!),"")</f>
        <v>#REF!</v>
      </c>
      <c r="AK13" s="48" t="e">
        <f>IF(AND('Mapa final'!#REF!="Muy Alta",'Mapa final'!#REF!="Catastrófico"),CONCATENATE("R8C",'Mapa final'!#REF!),"")</f>
        <v>#REF!</v>
      </c>
      <c r="AL13" s="48" t="e">
        <f>IF(AND('Mapa final'!#REF!="Muy Alta",'Mapa final'!#REF!="Catastrófico"),CONCATENATE("R8C",'Mapa final'!#REF!),"")</f>
        <v>#REF!</v>
      </c>
      <c r="AM13" s="49" t="e">
        <f>IF(AND('Mapa final'!#REF!="Muy Alta",'Mapa final'!#REF!="Catastrófico"),CONCATENATE("R8C",'Mapa final'!#REF!),"")</f>
        <v>#REF!</v>
      </c>
      <c r="AN13" s="75"/>
      <c r="AO13" s="365"/>
      <c r="AP13" s="366"/>
      <c r="AQ13" s="366"/>
      <c r="AR13" s="366"/>
      <c r="AS13" s="366"/>
      <c r="AT13" s="367"/>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row>
    <row r="14" spans="1:91" ht="15" customHeight="1" x14ac:dyDescent="0.25">
      <c r="A14" s="75"/>
      <c r="B14" s="260"/>
      <c r="C14" s="260"/>
      <c r="D14" s="261"/>
      <c r="E14" s="359"/>
      <c r="F14" s="358"/>
      <c r="G14" s="358"/>
      <c r="H14" s="358"/>
      <c r="I14" s="374"/>
      <c r="J14" s="44" t="e">
        <f>IF(AND('Mapa final'!#REF!="Muy Alta",'Mapa final'!#REF!="Leve"),CONCATENATE("R9C",'Mapa final'!#REF!),"")</f>
        <v>#REF!</v>
      </c>
      <c r="K14" s="45" t="e">
        <f>IF(AND('Mapa final'!#REF!="Muy Alta",'Mapa final'!#REF!="Leve"),CONCATENATE("R9C",'Mapa final'!#REF!),"")</f>
        <v>#REF!</v>
      </c>
      <c r="L14" s="45" t="e">
        <f>IF(AND('Mapa final'!#REF!="Muy Alta",'Mapa final'!#REF!="Leve"),CONCATENATE("R9C",'Mapa final'!#REF!),"")</f>
        <v>#REF!</v>
      </c>
      <c r="M14" s="45" t="e">
        <f>IF(AND('Mapa final'!#REF!="Muy Alta",'Mapa final'!#REF!="Leve"),CONCATENATE("R9C",'Mapa final'!#REF!),"")</f>
        <v>#REF!</v>
      </c>
      <c r="N14" s="45" t="e">
        <f>IF(AND('Mapa final'!#REF!="Muy Alta",'Mapa final'!#REF!="Leve"),CONCATENATE("R9C",'Mapa final'!#REF!),"")</f>
        <v>#REF!</v>
      </c>
      <c r="O14" s="46" t="e">
        <f>IF(AND('Mapa final'!#REF!="Muy Alta",'Mapa final'!#REF!="Leve"),CONCATENATE("R9C",'Mapa final'!#REF!),"")</f>
        <v>#REF!</v>
      </c>
      <c r="P14" s="44" t="e">
        <f>IF(AND('Mapa final'!#REF!="Muy Alta",'Mapa final'!#REF!="Menor"),CONCATENATE("R9C",'Mapa final'!#REF!),"")</f>
        <v>#REF!</v>
      </c>
      <c r="Q14" s="45" t="e">
        <f>IF(AND('Mapa final'!#REF!="Muy Alta",'Mapa final'!#REF!="Menor"),CONCATENATE("R9C",'Mapa final'!#REF!),"")</f>
        <v>#REF!</v>
      </c>
      <c r="R14" s="45" t="e">
        <f>IF(AND('Mapa final'!#REF!="Muy Alta",'Mapa final'!#REF!="Menor"),CONCATENATE("R9C",'Mapa final'!#REF!),"")</f>
        <v>#REF!</v>
      </c>
      <c r="S14" s="45" t="e">
        <f>IF(AND('Mapa final'!#REF!="Muy Alta",'Mapa final'!#REF!="Menor"),CONCATENATE("R9C",'Mapa final'!#REF!),"")</f>
        <v>#REF!</v>
      </c>
      <c r="T14" s="45" t="e">
        <f>IF(AND('Mapa final'!#REF!="Muy Alta",'Mapa final'!#REF!="Menor"),CONCATENATE("R9C",'Mapa final'!#REF!),"")</f>
        <v>#REF!</v>
      </c>
      <c r="U14" s="46" t="e">
        <f>IF(AND('Mapa final'!#REF!="Muy Alta",'Mapa final'!#REF!="Menor"),CONCATENATE("R9C",'Mapa final'!#REF!),"")</f>
        <v>#REF!</v>
      </c>
      <c r="V14" s="44" t="e">
        <f>IF(AND('Mapa final'!#REF!="Muy Alta",'Mapa final'!#REF!="Moderado"),CONCATENATE("R9C",'Mapa final'!#REF!),"")</f>
        <v>#REF!</v>
      </c>
      <c r="W14" s="45" t="e">
        <f>IF(AND('Mapa final'!#REF!="Muy Alta",'Mapa final'!#REF!="Moderado"),CONCATENATE("R9C",'Mapa final'!#REF!),"")</f>
        <v>#REF!</v>
      </c>
      <c r="X14" s="45" t="e">
        <f>IF(AND('Mapa final'!#REF!="Muy Alta",'Mapa final'!#REF!="Moderado"),CONCATENATE("R9C",'Mapa final'!#REF!),"")</f>
        <v>#REF!</v>
      </c>
      <c r="Y14" s="45" t="e">
        <f>IF(AND('Mapa final'!#REF!="Muy Alta",'Mapa final'!#REF!="Moderado"),CONCATENATE("R9C",'Mapa final'!#REF!),"")</f>
        <v>#REF!</v>
      </c>
      <c r="Z14" s="45" t="e">
        <f>IF(AND('Mapa final'!#REF!="Muy Alta",'Mapa final'!#REF!="Moderado"),CONCATENATE("R9C",'Mapa final'!#REF!),"")</f>
        <v>#REF!</v>
      </c>
      <c r="AA14" s="46" t="e">
        <f>IF(AND('Mapa final'!#REF!="Muy Alta",'Mapa final'!#REF!="Moderado"),CONCATENATE("R9C",'Mapa final'!#REF!),"")</f>
        <v>#REF!</v>
      </c>
      <c r="AB14" s="44" t="e">
        <f>IF(AND('Mapa final'!#REF!="Muy Alta",'Mapa final'!#REF!="Mayor"),CONCATENATE("R9C",'Mapa final'!#REF!),"")</f>
        <v>#REF!</v>
      </c>
      <c r="AC14" s="45" t="e">
        <f>IF(AND('Mapa final'!#REF!="Muy Alta",'Mapa final'!#REF!="Mayor"),CONCATENATE("R9C",'Mapa final'!#REF!),"")</f>
        <v>#REF!</v>
      </c>
      <c r="AD14" s="45" t="e">
        <f>IF(AND('Mapa final'!#REF!="Muy Alta",'Mapa final'!#REF!="Mayor"),CONCATENATE("R9C",'Mapa final'!#REF!),"")</f>
        <v>#REF!</v>
      </c>
      <c r="AE14" s="45" t="e">
        <f>IF(AND('Mapa final'!#REF!="Muy Alta",'Mapa final'!#REF!="Mayor"),CONCATENATE("R9C",'Mapa final'!#REF!),"")</f>
        <v>#REF!</v>
      </c>
      <c r="AF14" s="45" t="e">
        <f>IF(AND('Mapa final'!#REF!="Muy Alta",'Mapa final'!#REF!="Mayor"),CONCATENATE("R9C",'Mapa final'!#REF!),"")</f>
        <v>#REF!</v>
      </c>
      <c r="AG14" s="46" t="e">
        <f>IF(AND('Mapa final'!#REF!="Muy Alta",'Mapa final'!#REF!="Mayor"),CONCATENATE("R9C",'Mapa final'!#REF!),"")</f>
        <v>#REF!</v>
      </c>
      <c r="AH14" s="47" t="e">
        <f>IF(AND('Mapa final'!#REF!="Muy Alta",'Mapa final'!#REF!="Catastrófico"),CONCATENATE("R9C",'Mapa final'!#REF!),"")</f>
        <v>#REF!</v>
      </c>
      <c r="AI14" s="48" t="e">
        <f>IF(AND('Mapa final'!#REF!="Muy Alta",'Mapa final'!#REF!="Catastrófico"),CONCATENATE("R9C",'Mapa final'!#REF!),"")</f>
        <v>#REF!</v>
      </c>
      <c r="AJ14" s="48" t="e">
        <f>IF(AND('Mapa final'!#REF!="Muy Alta",'Mapa final'!#REF!="Catastrófico"),CONCATENATE("R9C",'Mapa final'!#REF!),"")</f>
        <v>#REF!</v>
      </c>
      <c r="AK14" s="48" t="e">
        <f>IF(AND('Mapa final'!#REF!="Muy Alta",'Mapa final'!#REF!="Catastrófico"),CONCATENATE("R9C",'Mapa final'!#REF!),"")</f>
        <v>#REF!</v>
      </c>
      <c r="AL14" s="48" t="e">
        <f>IF(AND('Mapa final'!#REF!="Muy Alta",'Mapa final'!#REF!="Catastrófico"),CONCATENATE("R9C",'Mapa final'!#REF!),"")</f>
        <v>#REF!</v>
      </c>
      <c r="AM14" s="49" t="e">
        <f>IF(AND('Mapa final'!#REF!="Muy Alta",'Mapa final'!#REF!="Catastrófico"),CONCATENATE("R9C",'Mapa final'!#REF!),"")</f>
        <v>#REF!</v>
      </c>
      <c r="AN14" s="75"/>
      <c r="AO14" s="365"/>
      <c r="AP14" s="366"/>
      <c r="AQ14" s="366"/>
      <c r="AR14" s="366"/>
      <c r="AS14" s="366"/>
      <c r="AT14" s="367"/>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row>
    <row r="15" spans="1:91" ht="15.75" customHeight="1" thickBot="1" x14ac:dyDescent="0.3">
      <c r="A15" s="75"/>
      <c r="B15" s="260"/>
      <c r="C15" s="260"/>
      <c r="D15" s="261"/>
      <c r="E15" s="360"/>
      <c r="F15" s="361"/>
      <c r="G15" s="361"/>
      <c r="H15" s="361"/>
      <c r="I15" s="375"/>
      <c r="J15" s="50" t="e">
        <f>IF(AND('Mapa final'!#REF!="Muy Alta",'Mapa final'!#REF!="Leve"),CONCATENATE("R10C",'Mapa final'!#REF!),"")</f>
        <v>#REF!</v>
      </c>
      <c r="K15" s="51" t="e">
        <f>IF(AND('Mapa final'!#REF!="Muy Alta",'Mapa final'!#REF!="Leve"),CONCATENATE("R10C",'Mapa final'!#REF!),"")</f>
        <v>#REF!</v>
      </c>
      <c r="L15" s="51" t="e">
        <f>IF(AND('Mapa final'!#REF!="Muy Alta",'Mapa final'!#REF!="Leve"),CONCATENATE("R10C",'Mapa final'!#REF!),"")</f>
        <v>#REF!</v>
      </c>
      <c r="M15" s="51" t="e">
        <f>IF(AND('Mapa final'!#REF!="Muy Alta",'Mapa final'!#REF!="Leve"),CONCATENATE("R10C",'Mapa final'!#REF!),"")</f>
        <v>#REF!</v>
      </c>
      <c r="N15" s="51" t="e">
        <f>IF(AND('Mapa final'!#REF!="Muy Alta",'Mapa final'!#REF!="Leve"),CONCATENATE("R10C",'Mapa final'!#REF!),"")</f>
        <v>#REF!</v>
      </c>
      <c r="O15" s="52" t="e">
        <f>IF(AND('Mapa final'!#REF!="Muy Alta",'Mapa final'!#REF!="Leve"),CONCATENATE("R10C",'Mapa final'!#REF!),"")</f>
        <v>#REF!</v>
      </c>
      <c r="P15" s="44" t="e">
        <f>IF(AND('Mapa final'!#REF!="Muy Alta",'Mapa final'!#REF!="Menor"),CONCATENATE("R10C",'Mapa final'!#REF!),"")</f>
        <v>#REF!</v>
      </c>
      <c r="Q15" s="45" t="e">
        <f>IF(AND('Mapa final'!#REF!="Muy Alta",'Mapa final'!#REF!="Menor"),CONCATENATE("R10C",'Mapa final'!#REF!),"")</f>
        <v>#REF!</v>
      </c>
      <c r="R15" s="45" t="e">
        <f>IF(AND('Mapa final'!#REF!="Muy Alta",'Mapa final'!#REF!="Menor"),CONCATENATE("R10C",'Mapa final'!#REF!),"")</f>
        <v>#REF!</v>
      </c>
      <c r="S15" s="45" t="e">
        <f>IF(AND('Mapa final'!#REF!="Muy Alta",'Mapa final'!#REF!="Menor"),CONCATENATE("R10C",'Mapa final'!#REF!),"")</f>
        <v>#REF!</v>
      </c>
      <c r="T15" s="45" t="e">
        <f>IF(AND('Mapa final'!#REF!="Muy Alta",'Mapa final'!#REF!="Menor"),CONCATENATE("R10C",'Mapa final'!#REF!),"")</f>
        <v>#REF!</v>
      </c>
      <c r="U15" s="46" t="e">
        <f>IF(AND('Mapa final'!#REF!="Muy Alta",'Mapa final'!#REF!="Menor"),CONCATENATE("R10C",'Mapa final'!#REF!),"")</f>
        <v>#REF!</v>
      </c>
      <c r="V15" s="50" t="e">
        <f>IF(AND('Mapa final'!#REF!="Muy Alta",'Mapa final'!#REF!="Moderado"),CONCATENATE("R10C",'Mapa final'!#REF!),"")</f>
        <v>#REF!</v>
      </c>
      <c r="W15" s="51" t="e">
        <f>IF(AND('Mapa final'!#REF!="Muy Alta",'Mapa final'!#REF!="Moderado"),CONCATENATE("R10C",'Mapa final'!#REF!),"")</f>
        <v>#REF!</v>
      </c>
      <c r="X15" s="51" t="e">
        <f>IF(AND('Mapa final'!#REF!="Muy Alta",'Mapa final'!#REF!="Moderado"),CONCATENATE("R10C",'Mapa final'!#REF!),"")</f>
        <v>#REF!</v>
      </c>
      <c r="Y15" s="51" t="e">
        <f>IF(AND('Mapa final'!#REF!="Muy Alta",'Mapa final'!#REF!="Moderado"),CONCATENATE("R10C",'Mapa final'!#REF!),"")</f>
        <v>#REF!</v>
      </c>
      <c r="Z15" s="51" t="e">
        <f>IF(AND('Mapa final'!#REF!="Muy Alta",'Mapa final'!#REF!="Moderado"),CONCATENATE("R10C",'Mapa final'!#REF!),"")</f>
        <v>#REF!</v>
      </c>
      <c r="AA15" s="52" t="e">
        <f>IF(AND('Mapa final'!#REF!="Muy Alta",'Mapa final'!#REF!="Moderado"),CONCATENATE("R10C",'Mapa final'!#REF!),"")</f>
        <v>#REF!</v>
      </c>
      <c r="AB15" s="44" t="e">
        <f>IF(AND('Mapa final'!#REF!="Muy Alta",'Mapa final'!#REF!="Mayor"),CONCATENATE("R10C",'Mapa final'!#REF!),"")</f>
        <v>#REF!</v>
      </c>
      <c r="AC15" s="45" t="e">
        <f>IF(AND('Mapa final'!#REF!="Muy Alta",'Mapa final'!#REF!="Mayor"),CONCATENATE("R10C",'Mapa final'!#REF!),"")</f>
        <v>#REF!</v>
      </c>
      <c r="AD15" s="45" t="e">
        <f>IF(AND('Mapa final'!#REF!="Muy Alta",'Mapa final'!#REF!="Mayor"),CONCATENATE("R10C",'Mapa final'!#REF!),"")</f>
        <v>#REF!</v>
      </c>
      <c r="AE15" s="45" t="e">
        <f>IF(AND('Mapa final'!#REF!="Muy Alta",'Mapa final'!#REF!="Mayor"),CONCATENATE("R10C",'Mapa final'!#REF!),"")</f>
        <v>#REF!</v>
      </c>
      <c r="AF15" s="45" t="e">
        <f>IF(AND('Mapa final'!#REF!="Muy Alta",'Mapa final'!#REF!="Mayor"),CONCATENATE("R10C",'Mapa final'!#REF!),"")</f>
        <v>#REF!</v>
      </c>
      <c r="AG15" s="46" t="e">
        <f>IF(AND('Mapa final'!#REF!="Muy Alta",'Mapa final'!#REF!="Mayor"),CONCATENATE("R10C",'Mapa final'!#REF!),"")</f>
        <v>#REF!</v>
      </c>
      <c r="AH15" s="53" t="e">
        <f>IF(AND('Mapa final'!#REF!="Muy Alta",'Mapa final'!#REF!="Catastrófico"),CONCATENATE("R10C",'Mapa final'!#REF!),"")</f>
        <v>#REF!</v>
      </c>
      <c r="AI15" s="54" t="e">
        <f>IF(AND('Mapa final'!#REF!="Muy Alta",'Mapa final'!#REF!="Catastrófico"),CONCATENATE("R10C",'Mapa final'!#REF!),"")</f>
        <v>#REF!</v>
      </c>
      <c r="AJ15" s="54" t="e">
        <f>IF(AND('Mapa final'!#REF!="Muy Alta",'Mapa final'!#REF!="Catastrófico"),CONCATENATE("R10C",'Mapa final'!#REF!),"")</f>
        <v>#REF!</v>
      </c>
      <c r="AK15" s="54" t="e">
        <f>IF(AND('Mapa final'!#REF!="Muy Alta",'Mapa final'!#REF!="Catastrófico"),CONCATENATE("R10C",'Mapa final'!#REF!),"")</f>
        <v>#REF!</v>
      </c>
      <c r="AL15" s="54" t="e">
        <f>IF(AND('Mapa final'!#REF!="Muy Alta",'Mapa final'!#REF!="Catastrófico"),CONCATENATE("R10C",'Mapa final'!#REF!),"")</f>
        <v>#REF!</v>
      </c>
      <c r="AM15" s="55" t="e">
        <f>IF(AND('Mapa final'!#REF!="Muy Alta",'Mapa final'!#REF!="Catastrófico"),CONCATENATE("R10C",'Mapa final'!#REF!),"")</f>
        <v>#REF!</v>
      </c>
      <c r="AN15" s="75"/>
      <c r="AO15" s="368"/>
      <c r="AP15" s="369"/>
      <c r="AQ15" s="369"/>
      <c r="AR15" s="369"/>
      <c r="AS15" s="369"/>
      <c r="AT15" s="370"/>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row>
    <row r="16" spans="1:91" ht="15" customHeight="1" x14ac:dyDescent="0.25">
      <c r="A16" s="75"/>
      <c r="B16" s="260"/>
      <c r="C16" s="260"/>
      <c r="D16" s="261"/>
      <c r="E16" s="355" t="s">
        <v>189</v>
      </c>
      <c r="F16" s="356"/>
      <c r="G16" s="356"/>
      <c r="H16" s="356"/>
      <c r="I16" s="356"/>
      <c r="J16" s="56" t="e">
        <f>IF(AND('Mapa final'!#REF!="Alta",'Mapa final'!#REF!="Leve"),CONCATENATE("R1C",'Mapa final'!#REF!),"")</f>
        <v>#REF!</v>
      </c>
      <c r="K16" s="57" t="e">
        <f>IF(AND('Mapa final'!#REF!="Alta",'Mapa final'!#REF!="Leve"),CONCATENATE("R1C",'Mapa final'!#REF!),"")</f>
        <v>#REF!</v>
      </c>
      <c r="L16" s="57" t="e">
        <f>IF(AND('Mapa final'!#REF!="Alta",'Mapa final'!#REF!="Leve"),CONCATENATE("R1C",'Mapa final'!#REF!),"")</f>
        <v>#REF!</v>
      </c>
      <c r="M16" s="57" t="e">
        <f>IF(AND('Mapa final'!#REF!="Alta",'Mapa final'!#REF!="Leve"),CONCATENATE("R1C",'Mapa final'!#REF!),"")</f>
        <v>#REF!</v>
      </c>
      <c r="N16" s="57" t="e">
        <f>IF(AND('Mapa final'!#REF!="Alta",'Mapa final'!#REF!="Leve"),CONCATENATE("R1C",'Mapa final'!#REF!),"")</f>
        <v>#REF!</v>
      </c>
      <c r="O16" s="58" t="e">
        <f>IF(AND('Mapa final'!#REF!="Alta",'Mapa final'!#REF!="Leve"),CONCATENATE("R1C",'Mapa final'!#REF!),"")</f>
        <v>#REF!</v>
      </c>
      <c r="P16" s="56" t="e">
        <f>IF(AND('Mapa final'!#REF!="Alta",'Mapa final'!#REF!="Menor"),CONCATENATE("R1C",'Mapa final'!#REF!),"")</f>
        <v>#REF!</v>
      </c>
      <c r="Q16" s="57" t="e">
        <f>IF(AND('Mapa final'!#REF!="Alta",'Mapa final'!#REF!="Menor"),CONCATENATE("R1C",'Mapa final'!#REF!),"")</f>
        <v>#REF!</v>
      </c>
      <c r="R16" s="57" t="e">
        <f>IF(AND('Mapa final'!#REF!="Alta",'Mapa final'!#REF!="Menor"),CONCATENATE("R1C",'Mapa final'!#REF!),"")</f>
        <v>#REF!</v>
      </c>
      <c r="S16" s="57" t="e">
        <f>IF(AND('Mapa final'!#REF!="Alta",'Mapa final'!#REF!="Menor"),CONCATENATE("R1C",'Mapa final'!#REF!),"")</f>
        <v>#REF!</v>
      </c>
      <c r="T16" s="57" t="e">
        <f>IF(AND('Mapa final'!#REF!="Alta",'Mapa final'!#REF!="Menor"),CONCATENATE("R1C",'Mapa final'!#REF!),"")</f>
        <v>#REF!</v>
      </c>
      <c r="U16" s="58" t="e">
        <f>IF(AND('Mapa final'!#REF!="Alta",'Mapa final'!#REF!="Menor"),CONCATENATE("R1C",'Mapa final'!#REF!),"")</f>
        <v>#REF!</v>
      </c>
      <c r="V16" s="38" t="e">
        <f>IF(AND('Mapa final'!#REF!="Alta",'Mapa final'!#REF!="Moderado"),CONCATENATE("R1C",'Mapa final'!#REF!),"")</f>
        <v>#REF!</v>
      </c>
      <c r="W16" s="39" t="e">
        <f>IF(AND('Mapa final'!#REF!="Alta",'Mapa final'!#REF!="Moderado"),CONCATENATE("R1C",'Mapa final'!#REF!),"")</f>
        <v>#REF!</v>
      </c>
      <c r="X16" s="39" t="e">
        <f>IF(AND('Mapa final'!#REF!="Alta",'Mapa final'!#REF!="Moderado"),CONCATENATE("R1C",'Mapa final'!#REF!),"")</f>
        <v>#REF!</v>
      </c>
      <c r="Y16" s="39" t="e">
        <f>IF(AND('Mapa final'!#REF!="Alta",'Mapa final'!#REF!="Moderado"),CONCATENATE("R1C",'Mapa final'!#REF!),"")</f>
        <v>#REF!</v>
      </c>
      <c r="Z16" s="39" t="e">
        <f>IF(AND('Mapa final'!#REF!="Alta",'Mapa final'!#REF!="Moderado"),CONCATENATE("R1C",'Mapa final'!#REF!),"")</f>
        <v>#REF!</v>
      </c>
      <c r="AA16" s="40" t="e">
        <f>IF(AND('Mapa final'!#REF!="Alta",'Mapa final'!#REF!="Moderado"),CONCATENATE("R1C",'Mapa final'!#REF!),"")</f>
        <v>#REF!</v>
      </c>
      <c r="AB16" s="38" t="e">
        <f>IF(AND('Mapa final'!#REF!="Alta",'Mapa final'!#REF!="Mayor"),CONCATENATE("R1C",'Mapa final'!#REF!),"")</f>
        <v>#REF!</v>
      </c>
      <c r="AC16" s="39" t="e">
        <f>IF(AND('Mapa final'!#REF!="Alta",'Mapa final'!#REF!="Mayor"),CONCATENATE("R1C",'Mapa final'!#REF!),"")</f>
        <v>#REF!</v>
      </c>
      <c r="AD16" s="39" t="e">
        <f>IF(AND('Mapa final'!#REF!="Alta",'Mapa final'!#REF!="Mayor"),CONCATENATE("R1C",'Mapa final'!#REF!),"")</f>
        <v>#REF!</v>
      </c>
      <c r="AE16" s="39" t="e">
        <f>IF(AND('Mapa final'!#REF!="Alta",'Mapa final'!#REF!="Mayor"),CONCATENATE("R1C",'Mapa final'!#REF!),"")</f>
        <v>#REF!</v>
      </c>
      <c r="AF16" s="39" t="e">
        <f>IF(AND('Mapa final'!#REF!="Alta",'Mapa final'!#REF!="Mayor"),CONCATENATE("R1C",'Mapa final'!#REF!),"")</f>
        <v>#REF!</v>
      </c>
      <c r="AG16" s="40" t="e">
        <f>IF(AND('Mapa final'!#REF!="Alta",'Mapa final'!#REF!="Mayor"),CONCATENATE("R1C",'Mapa final'!#REF!),"")</f>
        <v>#REF!</v>
      </c>
      <c r="AH16" s="41" t="e">
        <f>IF(AND('Mapa final'!#REF!="Alta",'Mapa final'!#REF!="Catastrófico"),CONCATENATE("R1C",'Mapa final'!#REF!),"")</f>
        <v>#REF!</v>
      </c>
      <c r="AI16" s="42" t="e">
        <f>IF(AND('Mapa final'!#REF!="Alta",'Mapa final'!#REF!="Catastrófico"),CONCATENATE("R1C",'Mapa final'!#REF!),"")</f>
        <v>#REF!</v>
      </c>
      <c r="AJ16" s="42" t="e">
        <f>IF(AND('Mapa final'!#REF!="Alta",'Mapa final'!#REF!="Catastrófico"),CONCATENATE("R1C",'Mapa final'!#REF!),"")</f>
        <v>#REF!</v>
      </c>
      <c r="AK16" s="42" t="e">
        <f>IF(AND('Mapa final'!#REF!="Alta",'Mapa final'!#REF!="Catastrófico"),CONCATENATE("R1C",'Mapa final'!#REF!),"")</f>
        <v>#REF!</v>
      </c>
      <c r="AL16" s="42" t="e">
        <f>IF(AND('Mapa final'!#REF!="Alta",'Mapa final'!#REF!="Catastrófico"),CONCATENATE("R1C",'Mapa final'!#REF!),"")</f>
        <v>#REF!</v>
      </c>
      <c r="AM16" s="43" t="e">
        <f>IF(AND('Mapa final'!#REF!="Alta",'Mapa final'!#REF!="Catastrófico"),CONCATENATE("R1C",'Mapa final'!#REF!),"")</f>
        <v>#REF!</v>
      </c>
      <c r="AN16" s="75"/>
      <c r="AO16" s="346" t="s">
        <v>190</v>
      </c>
      <c r="AP16" s="347"/>
      <c r="AQ16" s="347"/>
      <c r="AR16" s="347"/>
      <c r="AS16" s="347"/>
      <c r="AT16" s="348"/>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row>
    <row r="17" spans="1:76" ht="15" customHeight="1" x14ac:dyDescent="0.25">
      <c r="A17" s="75"/>
      <c r="B17" s="260"/>
      <c r="C17" s="260"/>
      <c r="D17" s="261"/>
      <c r="E17" s="357"/>
      <c r="F17" s="358"/>
      <c r="G17" s="358"/>
      <c r="H17" s="358"/>
      <c r="I17" s="358"/>
      <c r="J17" s="59" t="str">
        <f>IF(AND('Mapa final'!$AD$11="Alta",'Mapa final'!$AF$11="Leve"),CONCATENATE("R2C",'Mapa final'!$S$11),"")</f>
        <v/>
      </c>
      <c r="K17" s="60" t="str">
        <f>IF(AND('Mapa final'!$AD$12="Alta",'Mapa final'!$AF$12="Leve"),CONCATENATE("R2C",'Mapa final'!$S$12),"")</f>
        <v/>
      </c>
      <c r="L17" s="60" t="e">
        <f>IF(AND('Mapa final'!#REF!="Alta",'Mapa final'!#REF!="Leve"),CONCATENATE("R2C",'Mapa final'!#REF!),"")</f>
        <v>#REF!</v>
      </c>
      <c r="M17" s="60" t="e">
        <f>IF(AND('Mapa final'!#REF!="Alta",'Mapa final'!#REF!="Leve"),CONCATENATE("R2C",'Mapa final'!#REF!),"")</f>
        <v>#REF!</v>
      </c>
      <c r="N17" s="60" t="e">
        <f>IF(AND('Mapa final'!#REF!="Alta",'Mapa final'!#REF!="Leve"),CONCATENATE("R2C",'Mapa final'!#REF!),"")</f>
        <v>#REF!</v>
      </c>
      <c r="O17" s="61" t="e">
        <f>IF(AND('Mapa final'!#REF!="Alta",'Mapa final'!#REF!="Leve"),CONCATENATE("R2C",'Mapa final'!#REF!),"")</f>
        <v>#REF!</v>
      </c>
      <c r="P17" s="59" t="str">
        <f>IF(AND('Mapa final'!$AD$11="Alta",'Mapa final'!$AF$11="Menor"),CONCATENATE("R2C",'Mapa final'!$S$11),"")</f>
        <v/>
      </c>
      <c r="Q17" s="60" t="str">
        <f>IF(AND('Mapa final'!$AD$12="Alta",'Mapa final'!$AF$12="Menor"),CONCATENATE("R2C",'Mapa final'!$S$12),"")</f>
        <v/>
      </c>
      <c r="R17" s="60" t="e">
        <f>IF(AND('Mapa final'!#REF!="Alta",'Mapa final'!#REF!="Menor"),CONCATENATE("R2C",'Mapa final'!#REF!),"")</f>
        <v>#REF!</v>
      </c>
      <c r="S17" s="60" t="e">
        <f>IF(AND('Mapa final'!#REF!="Alta",'Mapa final'!#REF!="Menor"),CONCATENATE("R2C",'Mapa final'!#REF!),"")</f>
        <v>#REF!</v>
      </c>
      <c r="T17" s="60" t="e">
        <f>IF(AND('Mapa final'!#REF!="Alta",'Mapa final'!#REF!="Menor"),CONCATENATE("R2C",'Mapa final'!#REF!),"")</f>
        <v>#REF!</v>
      </c>
      <c r="U17" s="61" t="e">
        <f>IF(AND('Mapa final'!#REF!="Alta",'Mapa final'!#REF!="Menor"),CONCATENATE("R2C",'Mapa final'!#REF!),"")</f>
        <v>#REF!</v>
      </c>
      <c r="V17" s="44" t="str">
        <f>IF(AND('Mapa final'!$AD$11="Alta",'Mapa final'!$AF$11="Moderado"),CONCATENATE("R2C",'Mapa final'!$S$11),"")</f>
        <v/>
      </c>
      <c r="W17" s="45" t="str">
        <f>IF(AND('Mapa final'!$AD$12="Alta",'Mapa final'!$AF$12="Moderado"),CONCATENATE("R2C",'Mapa final'!$S$12),"")</f>
        <v/>
      </c>
      <c r="X17" s="45" t="e">
        <f>IF(AND('Mapa final'!#REF!="Alta",'Mapa final'!#REF!="Moderado"),CONCATENATE("R2C",'Mapa final'!#REF!),"")</f>
        <v>#REF!</v>
      </c>
      <c r="Y17" s="45" t="e">
        <f>IF(AND('Mapa final'!#REF!="Alta",'Mapa final'!#REF!="Moderado"),CONCATENATE("R2C",'Mapa final'!#REF!),"")</f>
        <v>#REF!</v>
      </c>
      <c r="Z17" s="45" t="e">
        <f>IF(AND('Mapa final'!#REF!="Alta",'Mapa final'!#REF!="Moderado"),CONCATENATE("R2C",'Mapa final'!#REF!),"")</f>
        <v>#REF!</v>
      </c>
      <c r="AA17" s="46" t="e">
        <f>IF(AND('Mapa final'!#REF!="Alta",'Mapa final'!#REF!="Moderado"),CONCATENATE("R2C",'Mapa final'!#REF!),"")</f>
        <v>#REF!</v>
      </c>
      <c r="AB17" s="44" t="str">
        <f>IF(AND('Mapa final'!$AD$11="Alta",'Mapa final'!$AF$11="Mayor"),CONCATENATE("R2C",'Mapa final'!$S$11),"")</f>
        <v/>
      </c>
      <c r="AC17" s="45" t="str">
        <f>IF(AND('Mapa final'!$AD$12="Alta",'Mapa final'!$AF$12="Mayor"),CONCATENATE("R2C",'Mapa final'!$S$12),"")</f>
        <v/>
      </c>
      <c r="AD17" s="45" t="e">
        <f>IF(AND('Mapa final'!#REF!="Alta",'Mapa final'!#REF!="Mayor"),CONCATENATE("R2C",'Mapa final'!#REF!),"")</f>
        <v>#REF!</v>
      </c>
      <c r="AE17" s="45" t="e">
        <f>IF(AND('Mapa final'!#REF!="Alta",'Mapa final'!#REF!="Mayor"),CONCATENATE("R2C",'Mapa final'!#REF!),"")</f>
        <v>#REF!</v>
      </c>
      <c r="AF17" s="45" t="e">
        <f>IF(AND('Mapa final'!#REF!="Alta",'Mapa final'!#REF!="Mayor"),CONCATENATE("R2C",'Mapa final'!#REF!),"")</f>
        <v>#REF!</v>
      </c>
      <c r="AG17" s="46" t="e">
        <f>IF(AND('Mapa final'!#REF!="Alta",'Mapa final'!#REF!="Mayor"),CONCATENATE("R2C",'Mapa final'!#REF!),"")</f>
        <v>#REF!</v>
      </c>
      <c r="AH17" s="47" t="str">
        <f>IF(AND('Mapa final'!$AD$11="Alta",'Mapa final'!$AF$11="Catastrófico"),CONCATENATE("R2C",'Mapa final'!$S$11),"")</f>
        <v/>
      </c>
      <c r="AI17" s="48" t="str">
        <f>IF(AND('Mapa final'!$AD$12="Alta",'Mapa final'!$AF$12="Catastrófico"),CONCATENATE("R2C",'Mapa final'!$S$12),"")</f>
        <v/>
      </c>
      <c r="AJ17" s="48" t="e">
        <f>IF(AND('Mapa final'!#REF!="Alta",'Mapa final'!#REF!="Catastrófico"),CONCATENATE("R2C",'Mapa final'!#REF!),"")</f>
        <v>#REF!</v>
      </c>
      <c r="AK17" s="48" t="e">
        <f>IF(AND('Mapa final'!#REF!="Alta",'Mapa final'!#REF!="Catastrófico"),CONCATENATE("R2C",'Mapa final'!#REF!),"")</f>
        <v>#REF!</v>
      </c>
      <c r="AL17" s="48" t="e">
        <f>IF(AND('Mapa final'!#REF!="Alta",'Mapa final'!#REF!="Catastrófico"),CONCATENATE("R2C",'Mapa final'!#REF!),"")</f>
        <v>#REF!</v>
      </c>
      <c r="AM17" s="49" t="e">
        <f>IF(AND('Mapa final'!#REF!="Alta",'Mapa final'!#REF!="Catastrófico"),CONCATENATE("R2C",'Mapa final'!#REF!),"")</f>
        <v>#REF!</v>
      </c>
      <c r="AN17" s="75"/>
      <c r="AO17" s="349"/>
      <c r="AP17" s="350"/>
      <c r="AQ17" s="350"/>
      <c r="AR17" s="350"/>
      <c r="AS17" s="350"/>
      <c r="AT17" s="351"/>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row>
    <row r="18" spans="1:76" ht="15" customHeight="1" x14ac:dyDescent="0.25">
      <c r="A18" s="75"/>
      <c r="B18" s="260"/>
      <c r="C18" s="260"/>
      <c r="D18" s="261"/>
      <c r="E18" s="359"/>
      <c r="F18" s="358"/>
      <c r="G18" s="358"/>
      <c r="H18" s="358"/>
      <c r="I18" s="358"/>
      <c r="J18" s="59" t="e">
        <f>IF(AND('Mapa final'!#REF!="Alta",'Mapa final'!#REF!="Leve"),CONCATENATE("R3C",'Mapa final'!#REF!),"")</f>
        <v>#REF!</v>
      </c>
      <c r="K18" s="60" t="e">
        <f>IF(AND('Mapa final'!#REF!="Alta",'Mapa final'!#REF!="Leve"),CONCATENATE("R3C",'Mapa final'!#REF!),"")</f>
        <v>#REF!</v>
      </c>
      <c r="L18" s="60" t="e">
        <f>IF(AND('Mapa final'!#REF!="Alta",'Mapa final'!#REF!="Leve"),CONCATENATE("R3C",'Mapa final'!#REF!),"")</f>
        <v>#REF!</v>
      </c>
      <c r="M18" s="60" t="e">
        <f>IF(AND('Mapa final'!#REF!="Alta",'Mapa final'!#REF!="Leve"),CONCATENATE("R3C",'Mapa final'!#REF!),"")</f>
        <v>#REF!</v>
      </c>
      <c r="N18" s="60" t="e">
        <f>IF(AND('Mapa final'!#REF!="Alta",'Mapa final'!#REF!="Leve"),CONCATENATE("R3C",'Mapa final'!#REF!),"")</f>
        <v>#REF!</v>
      </c>
      <c r="O18" s="61" t="e">
        <f>IF(AND('Mapa final'!#REF!="Alta",'Mapa final'!#REF!="Leve"),CONCATENATE("R3C",'Mapa final'!#REF!),"")</f>
        <v>#REF!</v>
      </c>
      <c r="P18" s="59" t="e">
        <f>IF(AND('Mapa final'!#REF!="Alta",'Mapa final'!#REF!="Menor"),CONCATENATE("R3C",'Mapa final'!#REF!),"")</f>
        <v>#REF!</v>
      </c>
      <c r="Q18" s="60" t="e">
        <f>IF(AND('Mapa final'!#REF!="Alta",'Mapa final'!#REF!="Menor"),CONCATENATE("R3C",'Mapa final'!#REF!),"")</f>
        <v>#REF!</v>
      </c>
      <c r="R18" s="60" t="e">
        <f>IF(AND('Mapa final'!#REF!="Alta",'Mapa final'!#REF!="Menor"),CONCATENATE("R3C",'Mapa final'!#REF!),"")</f>
        <v>#REF!</v>
      </c>
      <c r="S18" s="60" t="e">
        <f>IF(AND('Mapa final'!#REF!="Alta",'Mapa final'!#REF!="Menor"),CONCATENATE("R3C",'Mapa final'!#REF!),"")</f>
        <v>#REF!</v>
      </c>
      <c r="T18" s="60" t="e">
        <f>IF(AND('Mapa final'!#REF!="Alta",'Mapa final'!#REF!="Menor"),CONCATENATE("R3C",'Mapa final'!#REF!),"")</f>
        <v>#REF!</v>
      </c>
      <c r="U18" s="61" t="e">
        <f>IF(AND('Mapa final'!#REF!="Alta",'Mapa final'!#REF!="Menor"),CONCATENATE("R3C",'Mapa final'!#REF!),"")</f>
        <v>#REF!</v>
      </c>
      <c r="V18" s="44" t="e">
        <f>IF(AND('Mapa final'!#REF!="Alta",'Mapa final'!#REF!="Moderado"),CONCATENATE("R3C",'Mapa final'!#REF!),"")</f>
        <v>#REF!</v>
      </c>
      <c r="W18" s="45" t="e">
        <f>IF(AND('Mapa final'!#REF!="Alta",'Mapa final'!#REF!="Moderado"),CONCATENATE("R3C",'Mapa final'!#REF!),"")</f>
        <v>#REF!</v>
      </c>
      <c r="X18" s="45" t="e">
        <f>IF(AND('Mapa final'!#REF!="Alta",'Mapa final'!#REF!="Moderado"),CONCATENATE("R3C",'Mapa final'!#REF!),"")</f>
        <v>#REF!</v>
      </c>
      <c r="Y18" s="45" t="e">
        <f>IF(AND('Mapa final'!#REF!="Alta",'Mapa final'!#REF!="Moderado"),CONCATENATE("R3C",'Mapa final'!#REF!),"")</f>
        <v>#REF!</v>
      </c>
      <c r="Z18" s="45" t="e">
        <f>IF(AND('Mapa final'!#REF!="Alta",'Mapa final'!#REF!="Moderado"),CONCATENATE("R3C",'Mapa final'!#REF!),"")</f>
        <v>#REF!</v>
      </c>
      <c r="AA18" s="46" t="e">
        <f>IF(AND('Mapa final'!#REF!="Alta",'Mapa final'!#REF!="Moderado"),CONCATENATE("R3C",'Mapa final'!#REF!),"")</f>
        <v>#REF!</v>
      </c>
      <c r="AB18" s="44" t="e">
        <f>IF(AND('Mapa final'!#REF!="Alta",'Mapa final'!#REF!="Mayor"),CONCATENATE("R3C",'Mapa final'!#REF!),"")</f>
        <v>#REF!</v>
      </c>
      <c r="AC18" s="45" t="e">
        <f>IF(AND('Mapa final'!#REF!="Alta",'Mapa final'!#REF!="Mayor"),CONCATENATE("R3C",'Mapa final'!#REF!),"")</f>
        <v>#REF!</v>
      </c>
      <c r="AD18" s="45" t="e">
        <f>IF(AND('Mapa final'!#REF!="Alta",'Mapa final'!#REF!="Mayor"),CONCATENATE("R3C",'Mapa final'!#REF!),"")</f>
        <v>#REF!</v>
      </c>
      <c r="AE18" s="45" t="e">
        <f>IF(AND('Mapa final'!#REF!="Alta",'Mapa final'!#REF!="Mayor"),CONCATENATE("R3C",'Mapa final'!#REF!),"")</f>
        <v>#REF!</v>
      </c>
      <c r="AF18" s="45" t="e">
        <f>IF(AND('Mapa final'!#REF!="Alta",'Mapa final'!#REF!="Mayor"),CONCATENATE("R3C",'Mapa final'!#REF!),"")</f>
        <v>#REF!</v>
      </c>
      <c r="AG18" s="46" t="e">
        <f>IF(AND('Mapa final'!#REF!="Alta",'Mapa final'!#REF!="Mayor"),CONCATENATE("R3C",'Mapa final'!#REF!),"")</f>
        <v>#REF!</v>
      </c>
      <c r="AH18" s="47" t="e">
        <f>IF(AND('Mapa final'!#REF!="Alta",'Mapa final'!#REF!="Catastrófico"),CONCATENATE("R3C",'Mapa final'!#REF!),"")</f>
        <v>#REF!</v>
      </c>
      <c r="AI18" s="48" t="e">
        <f>IF(AND('Mapa final'!#REF!="Alta",'Mapa final'!#REF!="Catastrófico"),CONCATENATE("R3C",'Mapa final'!#REF!),"")</f>
        <v>#REF!</v>
      </c>
      <c r="AJ18" s="48" t="e">
        <f>IF(AND('Mapa final'!#REF!="Alta",'Mapa final'!#REF!="Catastrófico"),CONCATENATE("R3C",'Mapa final'!#REF!),"")</f>
        <v>#REF!</v>
      </c>
      <c r="AK18" s="48" t="e">
        <f>IF(AND('Mapa final'!#REF!="Alta",'Mapa final'!#REF!="Catastrófico"),CONCATENATE("R3C",'Mapa final'!#REF!),"")</f>
        <v>#REF!</v>
      </c>
      <c r="AL18" s="48" t="e">
        <f>IF(AND('Mapa final'!#REF!="Alta",'Mapa final'!#REF!="Catastrófico"),CONCATENATE("R3C",'Mapa final'!#REF!),"")</f>
        <v>#REF!</v>
      </c>
      <c r="AM18" s="49" t="e">
        <f>IF(AND('Mapa final'!#REF!="Alta",'Mapa final'!#REF!="Catastrófico"),CONCATENATE("R3C",'Mapa final'!#REF!),"")</f>
        <v>#REF!</v>
      </c>
      <c r="AN18" s="75"/>
      <c r="AO18" s="349"/>
      <c r="AP18" s="350"/>
      <c r="AQ18" s="350"/>
      <c r="AR18" s="350"/>
      <c r="AS18" s="350"/>
      <c r="AT18" s="351"/>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row>
    <row r="19" spans="1:76" ht="15" customHeight="1" x14ac:dyDescent="0.25">
      <c r="A19" s="75"/>
      <c r="B19" s="260"/>
      <c r="C19" s="260"/>
      <c r="D19" s="261"/>
      <c r="E19" s="359"/>
      <c r="F19" s="358"/>
      <c r="G19" s="358"/>
      <c r="H19" s="358"/>
      <c r="I19" s="358"/>
      <c r="J19" s="59" t="e">
        <f>IF(AND('Mapa final'!#REF!="Alta",'Mapa final'!#REF!="Leve"),CONCATENATE("R4C",'Mapa final'!#REF!),"")</f>
        <v>#REF!</v>
      </c>
      <c r="K19" s="60" t="e">
        <f>IF(AND('Mapa final'!#REF!="Alta",'Mapa final'!#REF!="Leve"),CONCATENATE("R4C",'Mapa final'!#REF!),"")</f>
        <v>#REF!</v>
      </c>
      <c r="L19" s="60" t="e">
        <f>IF(AND('Mapa final'!#REF!="Alta",'Mapa final'!#REF!="Leve"),CONCATENATE("R4C",'Mapa final'!#REF!),"")</f>
        <v>#REF!</v>
      </c>
      <c r="M19" s="60" t="e">
        <f>IF(AND('Mapa final'!#REF!="Alta",'Mapa final'!#REF!="Leve"),CONCATENATE("R4C",'Mapa final'!#REF!),"")</f>
        <v>#REF!</v>
      </c>
      <c r="N19" s="60" t="e">
        <f>IF(AND('Mapa final'!#REF!="Alta",'Mapa final'!#REF!="Leve"),CONCATENATE("R4C",'Mapa final'!#REF!),"")</f>
        <v>#REF!</v>
      </c>
      <c r="O19" s="61" t="e">
        <f>IF(AND('Mapa final'!#REF!="Alta",'Mapa final'!#REF!="Leve"),CONCATENATE("R4C",'Mapa final'!#REF!),"")</f>
        <v>#REF!</v>
      </c>
      <c r="P19" s="59" t="e">
        <f>IF(AND('Mapa final'!#REF!="Alta",'Mapa final'!#REF!="Menor"),CONCATENATE("R4C",'Mapa final'!#REF!),"")</f>
        <v>#REF!</v>
      </c>
      <c r="Q19" s="60" t="e">
        <f>IF(AND('Mapa final'!#REF!="Alta",'Mapa final'!#REF!="Menor"),CONCATENATE("R4C",'Mapa final'!#REF!),"")</f>
        <v>#REF!</v>
      </c>
      <c r="R19" s="60" t="e">
        <f>IF(AND('Mapa final'!#REF!="Alta",'Mapa final'!#REF!="Menor"),CONCATENATE("R4C",'Mapa final'!#REF!),"")</f>
        <v>#REF!</v>
      </c>
      <c r="S19" s="60" t="e">
        <f>IF(AND('Mapa final'!#REF!="Alta",'Mapa final'!#REF!="Menor"),CONCATENATE("R4C",'Mapa final'!#REF!),"")</f>
        <v>#REF!</v>
      </c>
      <c r="T19" s="60" t="e">
        <f>IF(AND('Mapa final'!#REF!="Alta",'Mapa final'!#REF!="Menor"),CONCATENATE("R4C",'Mapa final'!#REF!),"")</f>
        <v>#REF!</v>
      </c>
      <c r="U19" s="61" t="e">
        <f>IF(AND('Mapa final'!#REF!="Alta",'Mapa final'!#REF!="Menor"),CONCATENATE("R4C",'Mapa final'!#REF!),"")</f>
        <v>#REF!</v>
      </c>
      <c r="V19" s="44" t="e">
        <f>IF(AND('Mapa final'!#REF!="Alta",'Mapa final'!#REF!="Moderado"),CONCATENATE("R4C",'Mapa final'!#REF!),"")</f>
        <v>#REF!</v>
      </c>
      <c r="W19" s="45" t="e">
        <f>IF(AND('Mapa final'!#REF!="Alta",'Mapa final'!#REF!="Moderado"),CONCATENATE("R4C",'Mapa final'!#REF!),"")</f>
        <v>#REF!</v>
      </c>
      <c r="X19" s="45" t="e">
        <f>IF(AND('Mapa final'!#REF!="Alta",'Mapa final'!#REF!="Moderado"),CONCATENATE("R4C",'Mapa final'!#REF!),"")</f>
        <v>#REF!</v>
      </c>
      <c r="Y19" s="45" t="e">
        <f>IF(AND('Mapa final'!#REF!="Alta",'Mapa final'!#REF!="Moderado"),CONCATENATE("R4C",'Mapa final'!#REF!),"")</f>
        <v>#REF!</v>
      </c>
      <c r="Z19" s="45" t="e">
        <f>IF(AND('Mapa final'!#REF!="Alta",'Mapa final'!#REF!="Moderado"),CONCATENATE("R4C",'Mapa final'!#REF!),"")</f>
        <v>#REF!</v>
      </c>
      <c r="AA19" s="46" t="e">
        <f>IF(AND('Mapa final'!#REF!="Alta",'Mapa final'!#REF!="Moderado"),CONCATENATE("R4C",'Mapa final'!#REF!),"")</f>
        <v>#REF!</v>
      </c>
      <c r="AB19" s="44" t="e">
        <f>IF(AND('Mapa final'!#REF!="Alta",'Mapa final'!#REF!="Mayor"),CONCATENATE("R4C",'Mapa final'!#REF!),"")</f>
        <v>#REF!</v>
      </c>
      <c r="AC19" s="45" t="e">
        <f>IF(AND('Mapa final'!#REF!="Alta",'Mapa final'!#REF!="Mayor"),CONCATENATE("R4C",'Mapa final'!#REF!),"")</f>
        <v>#REF!</v>
      </c>
      <c r="AD19" s="45" t="e">
        <f>IF(AND('Mapa final'!#REF!="Alta",'Mapa final'!#REF!="Mayor"),CONCATENATE("R4C",'Mapa final'!#REF!),"")</f>
        <v>#REF!</v>
      </c>
      <c r="AE19" s="45" t="e">
        <f>IF(AND('Mapa final'!#REF!="Alta",'Mapa final'!#REF!="Mayor"),CONCATENATE("R4C",'Mapa final'!#REF!),"")</f>
        <v>#REF!</v>
      </c>
      <c r="AF19" s="45" t="e">
        <f>IF(AND('Mapa final'!#REF!="Alta",'Mapa final'!#REF!="Mayor"),CONCATENATE("R4C",'Mapa final'!#REF!),"")</f>
        <v>#REF!</v>
      </c>
      <c r="AG19" s="46" t="e">
        <f>IF(AND('Mapa final'!#REF!="Alta",'Mapa final'!#REF!="Mayor"),CONCATENATE("R4C",'Mapa final'!#REF!),"")</f>
        <v>#REF!</v>
      </c>
      <c r="AH19" s="47" t="e">
        <f>IF(AND('Mapa final'!#REF!="Alta",'Mapa final'!#REF!="Catastrófico"),CONCATENATE("R4C",'Mapa final'!#REF!),"")</f>
        <v>#REF!</v>
      </c>
      <c r="AI19" s="48" t="e">
        <f>IF(AND('Mapa final'!#REF!="Alta",'Mapa final'!#REF!="Catastrófico"),CONCATENATE("R4C",'Mapa final'!#REF!),"")</f>
        <v>#REF!</v>
      </c>
      <c r="AJ19" s="48" t="e">
        <f>IF(AND('Mapa final'!#REF!="Alta",'Mapa final'!#REF!="Catastrófico"),CONCATENATE("R4C",'Mapa final'!#REF!),"")</f>
        <v>#REF!</v>
      </c>
      <c r="AK19" s="48" t="e">
        <f>IF(AND('Mapa final'!#REF!="Alta",'Mapa final'!#REF!="Catastrófico"),CONCATENATE("R4C",'Mapa final'!#REF!),"")</f>
        <v>#REF!</v>
      </c>
      <c r="AL19" s="48" t="e">
        <f>IF(AND('Mapa final'!#REF!="Alta",'Mapa final'!#REF!="Catastrófico"),CONCATENATE("R4C",'Mapa final'!#REF!),"")</f>
        <v>#REF!</v>
      </c>
      <c r="AM19" s="49" t="e">
        <f>IF(AND('Mapa final'!#REF!="Alta",'Mapa final'!#REF!="Catastrófico"),CONCATENATE("R4C",'Mapa final'!#REF!),"")</f>
        <v>#REF!</v>
      </c>
      <c r="AN19" s="75"/>
      <c r="AO19" s="349"/>
      <c r="AP19" s="350"/>
      <c r="AQ19" s="350"/>
      <c r="AR19" s="350"/>
      <c r="AS19" s="350"/>
      <c r="AT19" s="351"/>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row>
    <row r="20" spans="1:76" ht="15" customHeight="1" x14ac:dyDescent="0.25">
      <c r="A20" s="75"/>
      <c r="B20" s="260"/>
      <c r="C20" s="260"/>
      <c r="D20" s="261"/>
      <c r="E20" s="359"/>
      <c r="F20" s="358"/>
      <c r="G20" s="358"/>
      <c r="H20" s="358"/>
      <c r="I20" s="358"/>
      <c r="J20" s="59" t="e">
        <f>IF(AND('Mapa final'!#REF!="Alta",'Mapa final'!#REF!="Leve"),CONCATENATE("R5C",'Mapa final'!#REF!),"")</f>
        <v>#REF!</v>
      </c>
      <c r="K20" s="60" t="e">
        <f>IF(AND('Mapa final'!#REF!="Alta",'Mapa final'!#REF!="Leve"),CONCATENATE("R5C",'Mapa final'!#REF!),"")</f>
        <v>#REF!</v>
      </c>
      <c r="L20" s="60" t="e">
        <f>IF(AND('Mapa final'!#REF!="Alta",'Mapa final'!#REF!="Leve"),CONCATENATE("R5C",'Mapa final'!#REF!),"")</f>
        <v>#REF!</v>
      </c>
      <c r="M20" s="60" t="e">
        <f>IF(AND('Mapa final'!#REF!="Alta",'Mapa final'!#REF!="Leve"),CONCATENATE("R5C",'Mapa final'!#REF!),"")</f>
        <v>#REF!</v>
      </c>
      <c r="N20" s="60" t="e">
        <f>IF(AND('Mapa final'!#REF!="Alta",'Mapa final'!#REF!="Leve"),CONCATENATE("R5C",'Mapa final'!#REF!),"")</f>
        <v>#REF!</v>
      </c>
      <c r="O20" s="61" t="e">
        <f>IF(AND('Mapa final'!#REF!="Alta",'Mapa final'!#REF!="Leve"),CONCATENATE("R5C",'Mapa final'!#REF!),"")</f>
        <v>#REF!</v>
      </c>
      <c r="P20" s="59" t="e">
        <f>IF(AND('Mapa final'!#REF!="Alta",'Mapa final'!#REF!="Menor"),CONCATENATE("R5C",'Mapa final'!#REF!),"")</f>
        <v>#REF!</v>
      </c>
      <c r="Q20" s="60" t="e">
        <f>IF(AND('Mapa final'!#REF!="Alta",'Mapa final'!#REF!="Menor"),CONCATENATE("R5C",'Mapa final'!#REF!),"")</f>
        <v>#REF!</v>
      </c>
      <c r="R20" s="60" t="e">
        <f>IF(AND('Mapa final'!#REF!="Alta",'Mapa final'!#REF!="Menor"),CONCATENATE("R5C",'Mapa final'!#REF!),"")</f>
        <v>#REF!</v>
      </c>
      <c r="S20" s="60" t="e">
        <f>IF(AND('Mapa final'!#REF!="Alta",'Mapa final'!#REF!="Menor"),CONCATENATE("R5C",'Mapa final'!#REF!),"")</f>
        <v>#REF!</v>
      </c>
      <c r="T20" s="60" t="e">
        <f>IF(AND('Mapa final'!#REF!="Alta",'Mapa final'!#REF!="Menor"),CONCATENATE("R5C",'Mapa final'!#REF!),"")</f>
        <v>#REF!</v>
      </c>
      <c r="U20" s="61" t="e">
        <f>IF(AND('Mapa final'!#REF!="Alta",'Mapa final'!#REF!="Menor"),CONCATENATE("R5C",'Mapa final'!#REF!),"")</f>
        <v>#REF!</v>
      </c>
      <c r="V20" s="44" t="e">
        <f>IF(AND('Mapa final'!#REF!="Alta",'Mapa final'!#REF!="Moderado"),CONCATENATE("R5C",'Mapa final'!#REF!),"")</f>
        <v>#REF!</v>
      </c>
      <c r="W20" s="45" t="e">
        <f>IF(AND('Mapa final'!#REF!="Alta",'Mapa final'!#REF!="Moderado"),CONCATENATE("R5C",'Mapa final'!#REF!),"")</f>
        <v>#REF!</v>
      </c>
      <c r="X20" s="45" t="e">
        <f>IF(AND('Mapa final'!#REF!="Alta",'Mapa final'!#REF!="Moderado"),CONCATENATE("R5C",'Mapa final'!#REF!),"")</f>
        <v>#REF!</v>
      </c>
      <c r="Y20" s="45" t="e">
        <f>IF(AND('Mapa final'!#REF!="Alta",'Mapa final'!#REF!="Moderado"),CONCATENATE("R5C",'Mapa final'!#REF!),"")</f>
        <v>#REF!</v>
      </c>
      <c r="Z20" s="45" t="e">
        <f>IF(AND('Mapa final'!#REF!="Alta",'Mapa final'!#REF!="Moderado"),CONCATENATE("R5C",'Mapa final'!#REF!),"")</f>
        <v>#REF!</v>
      </c>
      <c r="AA20" s="46" t="e">
        <f>IF(AND('Mapa final'!#REF!="Alta",'Mapa final'!#REF!="Moderado"),CONCATENATE("R5C",'Mapa final'!#REF!),"")</f>
        <v>#REF!</v>
      </c>
      <c r="AB20" s="44" t="e">
        <f>IF(AND('Mapa final'!#REF!="Alta",'Mapa final'!#REF!="Mayor"),CONCATENATE("R5C",'Mapa final'!#REF!),"")</f>
        <v>#REF!</v>
      </c>
      <c r="AC20" s="45" t="e">
        <f>IF(AND('Mapa final'!#REF!="Alta",'Mapa final'!#REF!="Mayor"),CONCATENATE("R5C",'Mapa final'!#REF!),"")</f>
        <v>#REF!</v>
      </c>
      <c r="AD20" s="45" t="e">
        <f>IF(AND('Mapa final'!#REF!="Alta",'Mapa final'!#REF!="Mayor"),CONCATENATE("R5C",'Mapa final'!#REF!),"")</f>
        <v>#REF!</v>
      </c>
      <c r="AE20" s="45" t="e">
        <f>IF(AND('Mapa final'!#REF!="Alta",'Mapa final'!#REF!="Mayor"),CONCATENATE("R5C",'Mapa final'!#REF!),"")</f>
        <v>#REF!</v>
      </c>
      <c r="AF20" s="45" t="e">
        <f>IF(AND('Mapa final'!#REF!="Alta",'Mapa final'!#REF!="Mayor"),CONCATENATE("R5C",'Mapa final'!#REF!),"")</f>
        <v>#REF!</v>
      </c>
      <c r="AG20" s="46" t="e">
        <f>IF(AND('Mapa final'!#REF!="Alta",'Mapa final'!#REF!="Mayor"),CONCATENATE("R5C",'Mapa final'!#REF!),"")</f>
        <v>#REF!</v>
      </c>
      <c r="AH20" s="47" t="e">
        <f>IF(AND('Mapa final'!#REF!="Alta",'Mapa final'!#REF!="Catastrófico"),CONCATENATE("R5C",'Mapa final'!#REF!),"")</f>
        <v>#REF!</v>
      </c>
      <c r="AI20" s="48" t="e">
        <f>IF(AND('Mapa final'!#REF!="Alta",'Mapa final'!#REF!="Catastrófico"),CONCATENATE("R5C",'Mapa final'!#REF!),"")</f>
        <v>#REF!</v>
      </c>
      <c r="AJ20" s="48" t="e">
        <f>IF(AND('Mapa final'!#REF!="Alta",'Mapa final'!#REF!="Catastrófico"),CONCATENATE("R5C",'Mapa final'!#REF!),"")</f>
        <v>#REF!</v>
      </c>
      <c r="AK20" s="48" t="e">
        <f>IF(AND('Mapa final'!#REF!="Alta",'Mapa final'!#REF!="Catastrófico"),CONCATENATE("R5C",'Mapa final'!#REF!),"")</f>
        <v>#REF!</v>
      </c>
      <c r="AL20" s="48" t="e">
        <f>IF(AND('Mapa final'!#REF!="Alta",'Mapa final'!#REF!="Catastrófico"),CONCATENATE("R5C",'Mapa final'!#REF!),"")</f>
        <v>#REF!</v>
      </c>
      <c r="AM20" s="49" t="e">
        <f>IF(AND('Mapa final'!#REF!="Alta",'Mapa final'!#REF!="Catastrófico"),CONCATENATE("R5C",'Mapa final'!#REF!),"")</f>
        <v>#REF!</v>
      </c>
      <c r="AN20" s="75"/>
      <c r="AO20" s="349"/>
      <c r="AP20" s="350"/>
      <c r="AQ20" s="350"/>
      <c r="AR20" s="350"/>
      <c r="AS20" s="350"/>
      <c r="AT20" s="351"/>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row>
    <row r="21" spans="1:76" ht="15" customHeight="1" x14ac:dyDescent="0.25">
      <c r="A21" s="75"/>
      <c r="B21" s="260"/>
      <c r="C21" s="260"/>
      <c r="D21" s="261"/>
      <c r="E21" s="359"/>
      <c r="F21" s="358"/>
      <c r="G21" s="358"/>
      <c r="H21" s="358"/>
      <c r="I21" s="358"/>
      <c r="J21" s="59" t="e">
        <f>IF(AND('Mapa final'!#REF!="Alta",'Mapa final'!#REF!="Leve"),CONCATENATE("R6C",'Mapa final'!#REF!),"")</f>
        <v>#REF!</v>
      </c>
      <c r="K21" s="60" t="e">
        <f>IF(AND('Mapa final'!#REF!="Alta",'Mapa final'!#REF!="Leve"),CONCATENATE("R6C",'Mapa final'!#REF!),"")</f>
        <v>#REF!</v>
      </c>
      <c r="L21" s="60" t="e">
        <f>IF(AND('Mapa final'!#REF!="Alta",'Mapa final'!#REF!="Leve"),CONCATENATE("R6C",'Mapa final'!#REF!),"")</f>
        <v>#REF!</v>
      </c>
      <c r="M21" s="60" t="e">
        <f>IF(AND('Mapa final'!#REF!="Alta",'Mapa final'!#REF!="Leve"),CONCATENATE("R6C",'Mapa final'!#REF!),"")</f>
        <v>#REF!</v>
      </c>
      <c r="N21" s="60" t="e">
        <f>IF(AND('Mapa final'!#REF!="Alta",'Mapa final'!#REF!="Leve"),CONCATENATE("R6C",'Mapa final'!#REF!),"")</f>
        <v>#REF!</v>
      </c>
      <c r="O21" s="61" t="e">
        <f>IF(AND('Mapa final'!#REF!="Alta",'Mapa final'!#REF!="Leve"),CONCATENATE("R6C",'Mapa final'!#REF!),"")</f>
        <v>#REF!</v>
      </c>
      <c r="P21" s="59" t="e">
        <f>IF(AND('Mapa final'!#REF!="Alta",'Mapa final'!#REF!="Menor"),CONCATENATE("R6C",'Mapa final'!#REF!),"")</f>
        <v>#REF!</v>
      </c>
      <c r="Q21" s="60" t="e">
        <f>IF(AND('Mapa final'!#REF!="Alta",'Mapa final'!#REF!="Menor"),CONCATENATE("R6C",'Mapa final'!#REF!),"")</f>
        <v>#REF!</v>
      </c>
      <c r="R21" s="60" t="e">
        <f>IF(AND('Mapa final'!#REF!="Alta",'Mapa final'!#REF!="Menor"),CONCATENATE("R6C",'Mapa final'!#REF!),"")</f>
        <v>#REF!</v>
      </c>
      <c r="S21" s="60" t="e">
        <f>IF(AND('Mapa final'!#REF!="Alta",'Mapa final'!#REF!="Menor"),CONCATENATE("R6C",'Mapa final'!#REF!),"")</f>
        <v>#REF!</v>
      </c>
      <c r="T21" s="60" t="e">
        <f>IF(AND('Mapa final'!#REF!="Alta",'Mapa final'!#REF!="Menor"),CONCATENATE("R6C",'Mapa final'!#REF!),"")</f>
        <v>#REF!</v>
      </c>
      <c r="U21" s="61" t="e">
        <f>IF(AND('Mapa final'!#REF!="Alta",'Mapa final'!#REF!="Menor"),CONCATENATE("R6C",'Mapa final'!#REF!),"")</f>
        <v>#REF!</v>
      </c>
      <c r="V21" s="44" t="e">
        <f>IF(AND('Mapa final'!#REF!="Alta",'Mapa final'!#REF!="Moderado"),CONCATENATE("R6C",'Mapa final'!#REF!),"")</f>
        <v>#REF!</v>
      </c>
      <c r="W21" s="45" t="e">
        <f>IF(AND('Mapa final'!#REF!="Alta",'Mapa final'!#REF!="Moderado"),CONCATENATE("R6C",'Mapa final'!#REF!),"")</f>
        <v>#REF!</v>
      </c>
      <c r="X21" s="45" t="e">
        <f>IF(AND('Mapa final'!#REF!="Alta",'Mapa final'!#REF!="Moderado"),CONCATENATE("R6C",'Mapa final'!#REF!),"")</f>
        <v>#REF!</v>
      </c>
      <c r="Y21" s="45" t="e">
        <f>IF(AND('Mapa final'!#REF!="Alta",'Mapa final'!#REF!="Moderado"),CONCATENATE("R6C",'Mapa final'!#REF!),"")</f>
        <v>#REF!</v>
      </c>
      <c r="Z21" s="45" t="e">
        <f>IF(AND('Mapa final'!#REF!="Alta",'Mapa final'!#REF!="Moderado"),CONCATENATE("R6C",'Mapa final'!#REF!),"")</f>
        <v>#REF!</v>
      </c>
      <c r="AA21" s="46" t="e">
        <f>IF(AND('Mapa final'!#REF!="Alta",'Mapa final'!#REF!="Moderado"),CONCATENATE("R6C",'Mapa final'!#REF!),"")</f>
        <v>#REF!</v>
      </c>
      <c r="AB21" s="44" t="e">
        <f>IF(AND('Mapa final'!#REF!="Alta",'Mapa final'!#REF!="Mayor"),CONCATENATE("R6C",'Mapa final'!#REF!),"")</f>
        <v>#REF!</v>
      </c>
      <c r="AC21" s="45" t="e">
        <f>IF(AND('Mapa final'!#REF!="Alta",'Mapa final'!#REF!="Mayor"),CONCATENATE("R6C",'Mapa final'!#REF!),"")</f>
        <v>#REF!</v>
      </c>
      <c r="AD21" s="45" t="e">
        <f>IF(AND('Mapa final'!#REF!="Alta",'Mapa final'!#REF!="Mayor"),CONCATENATE("R6C",'Mapa final'!#REF!),"")</f>
        <v>#REF!</v>
      </c>
      <c r="AE21" s="45" t="e">
        <f>IF(AND('Mapa final'!#REF!="Alta",'Mapa final'!#REF!="Mayor"),CONCATENATE("R6C",'Mapa final'!#REF!),"")</f>
        <v>#REF!</v>
      </c>
      <c r="AF21" s="45" t="e">
        <f>IF(AND('Mapa final'!#REF!="Alta",'Mapa final'!#REF!="Mayor"),CONCATENATE("R6C",'Mapa final'!#REF!),"")</f>
        <v>#REF!</v>
      </c>
      <c r="AG21" s="46" t="e">
        <f>IF(AND('Mapa final'!#REF!="Alta",'Mapa final'!#REF!="Mayor"),CONCATENATE("R6C",'Mapa final'!#REF!),"")</f>
        <v>#REF!</v>
      </c>
      <c r="AH21" s="47" t="e">
        <f>IF(AND('Mapa final'!#REF!="Alta",'Mapa final'!#REF!="Catastrófico"),CONCATENATE("R6C",'Mapa final'!#REF!),"")</f>
        <v>#REF!</v>
      </c>
      <c r="AI21" s="48" t="e">
        <f>IF(AND('Mapa final'!#REF!="Alta",'Mapa final'!#REF!="Catastrófico"),CONCATENATE("R6C",'Mapa final'!#REF!),"")</f>
        <v>#REF!</v>
      </c>
      <c r="AJ21" s="48" t="e">
        <f>IF(AND('Mapa final'!#REF!="Alta",'Mapa final'!#REF!="Catastrófico"),CONCATENATE("R6C",'Mapa final'!#REF!),"")</f>
        <v>#REF!</v>
      </c>
      <c r="AK21" s="48" t="e">
        <f>IF(AND('Mapa final'!#REF!="Alta",'Mapa final'!#REF!="Catastrófico"),CONCATENATE("R6C",'Mapa final'!#REF!),"")</f>
        <v>#REF!</v>
      </c>
      <c r="AL21" s="48" t="e">
        <f>IF(AND('Mapa final'!#REF!="Alta",'Mapa final'!#REF!="Catastrófico"),CONCATENATE("R6C",'Mapa final'!#REF!),"")</f>
        <v>#REF!</v>
      </c>
      <c r="AM21" s="49" t="e">
        <f>IF(AND('Mapa final'!#REF!="Alta",'Mapa final'!#REF!="Catastrófico"),CONCATENATE("R6C",'Mapa final'!#REF!),"")</f>
        <v>#REF!</v>
      </c>
      <c r="AN21" s="75"/>
      <c r="AO21" s="349"/>
      <c r="AP21" s="350"/>
      <c r="AQ21" s="350"/>
      <c r="AR21" s="350"/>
      <c r="AS21" s="350"/>
      <c r="AT21" s="351"/>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row>
    <row r="22" spans="1:76" ht="15" customHeight="1" x14ac:dyDescent="0.25">
      <c r="A22" s="75"/>
      <c r="B22" s="260"/>
      <c r="C22" s="260"/>
      <c r="D22" s="261"/>
      <c r="E22" s="359"/>
      <c r="F22" s="358"/>
      <c r="G22" s="358"/>
      <c r="H22" s="358"/>
      <c r="I22" s="358"/>
      <c r="J22" s="59" t="e">
        <f>IF(AND('Mapa final'!#REF!="Alta",'Mapa final'!#REF!="Leve"),CONCATENATE("R7C",'Mapa final'!#REF!),"")</f>
        <v>#REF!</v>
      </c>
      <c r="K22" s="60" t="e">
        <f>IF(AND('Mapa final'!#REF!="Alta",'Mapa final'!#REF!="Leve"),CONCATENATE("R7C",'Mapa final'!#REF!),"")</f>
        <v>#REF!</v>
      </c>
      <c r="L22" s="60" t="e">
        <f>IF(AND('Mapa final'!#REF!="Alta",'Mapa final'!#REF!="Leve"),CONCATENATE("R7C",'Mapa final'!#REF!),"")</f>
        <v>#REF!</v>
      </c>
      <c r="M22" s="60" t="e">
        <f>IF(AND('Mapa final'!#REF!="Alta",'Mapa final'!#REF!="Leve"),CONCATENATE("R7C",'Mapa final'!#REF!),"")</f>
        <v>#REF!</v>
      </c>
      <c r="N22" s="60" t="e">
        <f>IF(AND('Mapa final'!#REF!="Alta",'Mapa final'!#REF!="Leve"),CONCATENATE("R7C",'Mapa final'!#REF!),"")</f>
        <v>#REF!</v>
      </c>
      <c r="O22" s="61" t="e">
        <f>IF(AND('Mapa final'!#REF!="Alta",'Mapa final'!#REF!="Leve"),CONCATENATE("R7C",'Mapa final'!#REF!),"")</f>
        <v>#REF!</v>
      </c>
      <c r="P22" s="59" t="e">
        <f>IF(AND('Mapa final'!#REF!="Alta",'Mapa final'!#REF!="Menor"),CONCATENATE("R7C",'Mapa final'!#REF!),"")</f>
        <v>#REF!</v>
      </c>
      <c r="Q22" s="60" t="e">
        <f>IF(AND('Mapa final'!#REF!="Alta",'Mapa final'!#REF!="Menor"),CONCATENATE("R7C",'Mapa final'!#REF!),"")</f>
        <v>#REF!</v>
      </c>
      <c r="R22" s="60" t="e">
        <f>IF(AND('Mapa final'!#REF!="Alta",'Mapa final'!#REF!="Menor"),CONCATENATE("R7C",'Mapa final'!#REF!),"")</f>
        <v>#REF!</v>
      </c>
      <c r="S22" s="60" t="e">
        <f>IF(AND('Mapa final'!#REF!="Alta",'Mapa final'!#REF!="Menor"),CONCATENATE("R7C",'Mapa final'!#REF!),"")</f>
        <v>#REF!</v>
      </c>
      <c r="T22" s="60" t="e">
        <f>IF(AND('Mapa final'!#REF!="Alta",'Mapa final'!#REF!="Menor"),CONCATENATE("R7C",'Mapa final'!#REF!),"")</f>
        <v>#REF!</v>
      </c>
      <c r="U22" s="61" t="e">
        <f>IF(AND('Mapa final'!#REF!="Alta",'Mapa final'!#REF!="Menor"),CONCATENATE("R7C",'Mapa final'!#REF!),"")</f>
        <v>#REF!</v>
      </c>
      <c r="V22" s="44" t="e">
        <f>IF(AND('Mapa final'!#REF!="Alta",'Mapa final'!#REF!="Moderado"),CONCATENATE("R7C",'Mapa final'!#REF!),"")</f>
        <v>#REF!</v>
      </c>
      <c r="W22" s="45" t="e">
        <f>IF(AND('Mapa final'!#REF!="Alta",'Mapa final'!#REF!="Moderado"),CONCATENATE("R7C",'Mapa final'!#REF!),"")</f>
        <v>#REF!</v>
      </c>
      <c r="X22" s="45" t="e">
        <f>IF(AND('Mapa final'!#REF!="Alta",'Mapa final'!#REF!="Moderado"),CONCATENATE("R7C",'Mapa final'!#REF!),"")</f>
        <v>#REF!</v>
      </c>
      <c r="Y22" s="45" t="e">
        <f>IF(AND('Mapa final'!#REF!="Alta",'Mapa final'!#REF!="Moderado"),CONCATENATE("R7C",'Mapa final'!#REF!),"")</f>
        <v>#REF!</v>
      </c>
      <c r="Z22" s="45" t="e">
        <f>IF(AND('Mapa final'!#REF!="Alta",'Mapa final'!#REF!="Moderado"),CONCATENATE("R7C",'Mapa final'!#REF!),"")</f>
        <v>#REF!</v>
      </c>
      <c r="AA22" s="46" t="e">
        <f>IF(AND('Mapa final'!#REF!="Alta",'Mapa final'!#REF!="Moderado"),CONCATENATE("R7C",'Mapa final'!#REF!),"")</f>
        <v>#REF!</v>
      </c>
      <c r="AB22" s="44" t="e">
        <f>IF(AND('Mapa final'!#REF!="Alta",'Mapa final'!#REF!="Mayor"),CONCATENATE("R7C",'Mapa final'!#REF!),"")</f>
        <v>#REF!</v>
      </c>
      <c r="AC22" s="45" t="e">
        <f>IF(AND('Mapa final'!#REF!="Alta",'Mapa final'!#REF!="Mayor"),CONCATENATE("R7C",'Mapa final'!#REF!),"")</f>
        <v>#REF!</v>
      </c>
      <c r="AD22" s="45" t="e">
        <f>IF(AND('Mapa final'!#REF!="Alta",'Mapa final'!#REF!="Mayor"),CONCATENATE("R7C",'Mapa final'!#REF!),"")</f>
        <v>#REF!</v>
      </c>
      <c r="AE22" s="45" t="e">
        <f>IF(AND('Mapa final'!#REF!="Alta",'Mapa final'!#REF!="Mayor"),CONCATENATE("R7C",'Mapa final'!#REF!),"")</f>
        <v>#REF!</v>
      </c>
      <c r="AF22" s="45" t="e">
        <f>IF(AND('Mapa final'!#REF!="Alta",'Mapa final'!#REF!="Mayor"),CONCATENATE("R7C",'Mapa final'!#REF!),"")</f>
        <v>#REF!</v>
      </c>
      <c r="AG22" s="46" t="e">
        <f>IF(AND('Mapa final'!#REF!="Alta",'Mapa final'!#REF!="Mayor"),CONCATENATE("R7C",'Mapa final'!#REF!),"")</f>
        <v>#REF!</v>
      </c>
      <c r="AH22" s="47" t="e">
        <f>IF(AND('Mapa final'!#REF!="Alta",'Mapa final'!#REF!="Catastrófico"),CONCATENATE("R7C",'Mapa final'!#REF!),"")</f>
        <v>#REF!</v>
      </c>
      <c r="AI22" s="48" t="e">
        <f>IF(AND('Mapa final'!#REF!="Alta",'Mapa final'!#REF!="Catastrófico"),CONCATENATE("R7C",'Mapa final'!#REF!),"")</f>
        <v>#REF!</v>
      </c>
      <c r="AJ22" s="48" t="e">
        <f>IF(AND('Mapa final'!#REF!="Alta",'Mapa final'!#REF!="Catastrófico"),CONCATENATE("R7C",'Mapa final'!#REF!),"")</f>
        <v>#REF!</v>
      </c>
      <c r="AK22" s="48" t="e">
        <f>IF(AND('Mapa final'!#REF!="Alta",'Mapa final'!#REF!="Catastrófico"),CONCATENATE("R7C",'Mapa final'!#REF!),"")</f>
        <v>#REF!</v>
      </c>
      <c r="AL22" s="48" t="e">
        <f>IF(AND('Mapa final'!#REF!="Alta",'Mapa final'!#REF!="Catastrófico"),CONCATENATE("R7C",'Mapa final'!#REF!),"")</f>
        <v>#REF!</v>
      </c>
      <c r="AM22" s="49" t="e">
        <f>IF(AND('Mapa final'!#REF!="Alta",'Mapa final'!#REF!="Catastrófico"),CONCATENATE("R7C",'Mapa final'!#REF!),"")</f>
        <v>#REF!</v>
      </c>
      <c r="AN22" s="75"/>
      <c r="AO22" s="349"/>
      <c r="AP22" s="350"/>
      <c r="AQ22" s="350"/>
      <c r="AR22" s="350"/>
      <c r="AS22" s="350"/>
      <c r="AT22" s="351"/>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row>
    <row r="23" spans="1:76" ht="15" customHeight="1" x14ac:dyDescent="0.25">
      <c r="A23" s="75"/>
      <c r="B23" s="260"/>
      <c r="C23" s="260"/>
      <c r="D23" s="261"/>
      <c r="E23" s="359"/>
      <c r="F23" s="358"/>
      <c r="G23" s="358"/>
      <c r="H23" s="358"/>
      <c r="I23" s="358"/>
      <c r="J23" s="59" t="e">
        <f>IF(AND('Mapa final'!#REF!="Alta",'Mapa final'!#REF!="Leve"),CONCATENATE("R8C",'Mapa final'!#REF!),"")</f>
        <v>#REF!</v>
      </c>
      <c r="K23" s="60" t="e">
        <f>IF(AND('Mapa final'!#REF!="Alta",'Mapa final'!#REF!="Leve"),CONCATENATE("R8C",'Mapa final'!#REF!),"")</f>
        <v>#REF!</v>
      </c>
      <c r="L23" s="60" t="e">
        <f>IF(AND('Mapa final'!#REF!="Alta",'Mapa final'!#REF!="Leve"),CONCATENATE("R8C",'Mapa final'!#REF!),"")</f>
        <v>#REF!</v>
      </c>
      <c r="M23" s="60" t="e">
        <f>IF(AND('Mapa final'!#REF!="Alta",'Mapa final'!#REF!="Leve"),CONCATENATE("R8C",'Mapa final'!#REF!),"")</f>
        <v>#REF!</v>
      </c>
      <c r="N23" s="60" t="e">
        <f>IF(AND('Mapa final'!#REF!="Alta",'Mapa final'!#REF!="Leve"),CONCATENATE("R8C",'Mapa final'!#REF!),"")</f>
        <v>#REF!</v>
      </c>
      <c r="O23" s="61" t="e">
        <f>IF(AND('Mapa final'!#REF!="Alta",'Mapa final'!#REF!="Leve"),CONCATENATE("R8C",'Mapa final'!#REF!),"")</f>
        <v>#REF!</v>
      </c>
      <c r="P23" s="59" t="e">
        <f>IF(AND('Mapa final'!#REF!="Alta",'Mapa final'!#REF!="Menor"),CONCATENATE("R8C",'Mapa final'!#REF!),"")</f>
        <v>#REF!</v>
      </c>
      <c r="Q23" s="60" t="e">
        <f>IF(AND('Mapa final'!#REF!="Alta",'Mapa final'!#REF!="Menor"),CONCATENATE("R8C",'Mapa final'!#REF!),"")</f>
        <v>#REF!</v>
      </c>
      <c r="R23" s="60" t="e">
        <f>IF(AND('Mapa final'!#REF!="Alta",'Mapa final'!#REF!="Menor"),CONCATENATE("R8C",'Mapa final'!#REF!),"")</f>
        <v>#REF!</v>
      </c>
      <c r="S23" s="60" t="e">
        <f>IF(AND('Mapa final'!#REF!="Alta",'Mapa final'!#REF!="Menor"),CONCATENATE("R8C",'Mapa final'!#REF!),"")</f>
        <v>#REF!</v>
      </c>
      <c r="T23" s="60" t="e">
        <f>IF(AND('Mapa final'!#REF!="Alta",'Mapa final'!#REF!="Menor"),CONCATENATE("R8C",'Mapa final'!#REF!),"")</f>
        <v>#REF!</v>
      </c>
      <c r="U23" s="61" t="e">
        <f>IF(AND('Mapa final'!#REF!="Alta",'Mapa final'!#REF!="Menor"),CONCATENATE("R8C",'Mapa final'!#REF!),"")</f>
        <v>#REF!</v>
      </c>
      <c r="V23" s="44" t="e">
        <f>IF(AND('Mapa final'!#REF!="Alta",'Mapa final'!#REF!="Moderado"),CONCATENATE("R8C",'Mapa final'!#REF!),"")</f>
        <v>#REF!</v>
      </c>
      <c r="W23" s="45" t="e">
        <f>IF(AND('Mapa final'!#REF!="Alta",'Mapa final'!#REF!="Moderado"),CONCATENATE("R8C",'Mapa final'!#REF!),"")</f>
        <v>#REF!</v>
      </c>
      <c r="X23" s="45" t="e">
        <f>IF(AND('Mapa final'!#REF!="Alta",'Mapa final'!#REF!="Moderado"),CONCATENATE("R8C",'Mapa final'!#REF!),"")</f>
        <v>#REF!</v>
      </c>
      <c r="Y23" s="45" t="e">
        <f>IF(AND('Mapa final'!#REF!="Alta",'Mapa final'!#REF!="Moderado"),CONCATENATE("R8C",'Mapa final'!#REF!),"")</f>
        <v>#REF!</v>
      </c>
      <c r="Z23" s="45" t="e">
        <f>IF(AND('Mapa final'!#REF!="Alta",'Mapa final'!#REF!="Moderado"),CONCATENATE("R8C",'Mapa final'!#REF!),"")</f>
        <v>#REF!</v>
      </c>
      <c r="AA23" s="46" t="e">
        <f>IF(AND('Mapa final'!#REF!="Alta",'Mapa final'!#REF!="Moderado"),CONCATENATE("R8C",'Mapa final'!#REF!),"")</f>
        <v>#REF!</v>
      </c>
      <c r="AB23" s="44" t="e">
        <f>IF(AND('Mapa final'!#REF!="Alta",'Mapa final'!#REF!="Mayor"),CONCATENATE("R8C",'Mapa final'!#REF!),"")</f>
        <v>#REF!</v>
      </c>
      <c r="AC23" s="45" t="e">
        <f>IF(AND('Mapa final'!#REF!="Alta",'Mapa final'!#REF!="Mayor"),CONCATENATE("R8C",'Mapa final'!#REF!),"")</f>
        <v>#REF!</v>
      </c>
      <c r="AD23" s="45" t="e">
        <f>IF(AND('Mapa final'!#REF!="Alta",'Mapa final'!#REF!="Mayor"),CONCATENATE("R8C",'Mapa final'!#REF!),"")</f>
        <v>#REF!</v>
      </c>
      <c r="AE23" s="45" t="e">
        <f>IF(AND('Mapa final'!#REF!="Alta",'Mapa final'!#REF!="Mayor"),CONCATENATE("R8C",'Mapa final'!#REF!),"")</f>
        <v>#REF!</v>
      </c>
      <c r="AF23" s="45" t="e">
        <f>IF(AND('Mapa final'!#REF!="Alta",'Mapa final'!#REF!="Mayor"),CONCATENATE("R8C",'Mapa final'!#REF!),"")</f>
        <v>#REF!</v>
      </c>
      <c r="AG23" s="46" t="e">
        <f>IF(AND('Mapa final'!#REF!="Alta",'Mapa final'!#REF!="Mayor"),CONCATENATE("R8C",'Mapa final'!#REF!),"")</f>
        <v>#REF!</v>
      </c>
      <c r="AH23" s="47" t="e">
        <f>IF(AND('Mapa final'!#REF!="Alta",'Mapa final'!#REF!="Catastrófico"),CONCATENATE("R8C",'Mapa final'!#REF!),"")</f>
        <v>#REF!</v>
      </c>
      <c r="AI23" s="48" t="e">
        <f>IF(AND('Mapa final'!#REF!="Alta",'Mapa final'!#REF!="Catastrófico"),CONCATENATE("R8C",'Mapa final'!#REF!),"")</f>
        <v>#REF!</v>
      </c>
      <c r="AJ23" s="48" t="e">
        <f>IF(AND('Mapa final'!#REF!="Alta",'Mapa final'!#REF!="Catastrófico"),CONCATENATE("R8C",'Mapa final'!#REF!),"")</f>
        <v>#REF!</v>
      </c>
      <c r="AK23" s="48" t="e">
        <f>IF(AND('Mapa final'!#REF!="Alta",'Mapa final'!#REF!="Catastrófico"),CONCATENATE("R8C",'Mapa final'!#REF!),"")</f>
        <v>#REF!</v>
      </c>
      <c r="AL23" s="48" t="e">
        <f>IF(AND('Mapa final'!#REF!="Alta",'Mapa final'!#REF!="Catastrófico"),CONCATENATE("R8C",'Mapa final'!#REF!),"")</f>
        <v>#REF!</v>
      </c>
      <c r="AM23" s="49" t="e">
        <f>IF(AND('Mapa final'!#REF!="Alta",'Mapa final'!#REF!="Catastrófico"),CONCATENATE("R8C",'Mapa final'!#REF!),"")</f>
        <v>#REF!</v>
      </c>
      <c r="AN23" s="75"/>
      <c r="AO23" s="349"/>
      <c r="AP23" s="350"/>
      <c r="AQ23" s="350"/>
      <c r="AR23" s="350"/>
      <c r="AS23" s="350"/>
      <c r="AT23" s="351"/>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row>
    <row r="24" spans="1:76" ht="15" customHeight="1" x14ac:dyDescent="0.25">
      <c r="A24" s="75"/>
      <c r="B24" s="260"/>
      <c r="C24" s="260"/>
      <c r="D24" s="261"/>
      <c r="E24" s="359"/>
      <c r="F24" s="358"/>
      <c r="G24" s="358"/>
      <c r="H24" s="358"/>
      <c r="I24" s="358"/>
      <c r="J24" s="59" t="e">
        <f>IF(AND('Mapa final'!#REF!="Alta",'Mapa final'!#REF!="Leve"),CONCATENATE("R9C",'Mapa final'!#REF!),"")</f>
        <v>#REF!</v>
      </c>
      <c r="K24" s="60" t="e">
        <f>IF(AND('Mapa final'!#REF!="Alta",'Mapa final'!#REF!="Leve"),CONCATENATE("R9C",'Mapa final'!#REF!),"")</f>
        <v>#REF!</v>
      </c>
      <c r="L24" s="60" t="e">
        <f>IF(AND('Mapa final'!#REF!="Alta",'Mapa final'!#REF!="Leve"),CONCATENATE("R9C",'Mapa final'!#REF!),"")</f>
        <v>#REF!</v>
      </c>
      <c r="M24" s="60" t="e">
        <f>IF(AND('Mapa final'!#REF!="Alta",'Mapa final'!#REF!="Leve"),CONCATENATE("R9C",'Mapa final'!#REF!),"")</f>
        <v>#REF!</v>
      </c>
      <c r="N24" s="60" t="e">
        <f>IF(AND('Mapa final'!#REF!="Alta",'Mapa final'!#REF!="Leve"),CONCATENATE("R9C",'Mapa final'!#REF!),"")</f>
        <v>#REF!</v>
      </c>
      <c r="O24" s="61" t="e">
        <f>IF(AND('Mapa final'!#REF!="Alta",'Mapa final'!#REF!="Leve"),CONCATENATE("R9C",'Mapa final'!#REF!),"")</f>
        <v>#REF!</v>
      </c>
      <c r="P24" s="59" t="e">
        <f>IF(AND('Mapa final'!#REF!="Alta",'Mapa final'!#REF!="Menor"),CONCATENATE("R9C",'Mapa final'!#REF!),"")</f>
        <v>#REF!</v>
      </c>
      <c r="Q24" s="60" t="e">
        <f>IF(AND('Mapa final'!#REF!="Alta",'Mapa final'!#REF!="Menor"),CONCATENATE("R9C",'Mapa final'!#REF!),"")</f>
        <v>#REF!</v>
      </c>
      <c r="R24" s="60" t="e">
        <f>IF(AND('Mapa final'!#REF!="Alta",'Mapa final'!#REF!="Menor"),CONCATENATE("R9C",'Mapa final'!#REF!),"")</f>
        <v>#REF!</v>
      </c>
      <c r="S24" s="60" t="e">
        <f>IF(AND('Mapa final'!#REF!="Alta",'Mapa final'!#REF!="Menor"),CONCATENATE("R9C",'Mapa final'!#REF!),"")</f>
        <v>#REF!</v>
      </c>
      <c r="T24" s="60" t="e">
        <f>IF(AND('Mapa final'!#REF!="Alta",'Mapa final'!#REF!="Menor"),CONCATENATE("R9C",'Mapa final'!#REF!),"")</f>
        <v>#REF!</v>
      </c>
      <c r="U24" s="61" t="e">
        <f>IF(AND('Mapa final'!#REF!="Alta",'Mapa final'!#REF!="Menor"),CONCATENATE("R9C",'Mapa final'!#REF!),"")</f>
        <v>#REF!</v>
      </c>
      <c r="V24" s="44" t="e">
        <f>IF(AND('Mapa final'!#REF!="Alta",'Mapa final'!#REF!="Moderado"),CONCATENATE("R9C",'Mapa final'!#REF!),"")</f>
        <v>#REF!</v>
      </c>
      <c r="W24" s="45" t="e">
        <f>IF(AND('Mapa final'!#REF!="Alta",'Mapa final'!#REF!="Moderado"),CONCATENATE("R9C",'Mapa final'!#REF!),"")</f>
        <v>#REF!</v>
      </c>
      <c r="X24" s="45" t="e">
        <f>IF(AND('Mapa final'!#REF!="Alta",'Mapa final'!#REF!="Moderado"),CONCATENATE("R9C",'Mapa final'!#REF!),"")</f>
        <v>#REF!</v>
      </c>
      <c r="Y24" s="45" t="e">
        <f>IF(AND('Mapa final'!#REF!="Alta",'Mapa final'!#REF!="Moderado"),CONCATENATE("R9C",'Mapa final'!#REF!),"")</f>
        <v>#REF!</v>
      </c>
      <c r="Z24" s="45" t="e">
        <f>IF(AND('Mapa final'!#REF!="Alta",'Mapa final'!#REF!="Moderado"),CONCATENATE("R9C",'Mapa final'!#REF!),"")</f>
        <v>#REF!</v>
      </c>
      <c r="AA24" s="46" t="e">
        <f>IF(AND('Mapa final'!#REF!="Alta",'Mapa final'!#REF!="Moderado"),CONCATENATE("R9C",'Mapa final'!#REF!),"")</f>
        <v>#REF!</v>
      </c>
      <c r="AB24" s="44" t="e">
        <f>IF(AND('Mapa final'!#REF!="Alta",'Mapa final'!#REF!="Mayor"),CONCATENATE("R9C",'Mapa final'!#REF!),"")</f>
        <v>#REF!</v>
      </c>
      <c r="AC24" s="45" t="e">
        <f>IF(AND('Mapa final'!#REF!="Alta",'Mapa final'!#REF!="Mayor"),CONCATENATE("R9C",'Mapa final'!#REF!),"")</f>
        <v>#REF!</v>
      </c>
      <c r="AD24" s="45" t="e">
        <f>IF(AND('Mapa final'!#REF!="Alta",'Mapa final'!#REF!="Mayor"),CONCATENATE("R9C",'Mapa final'!#REF!),"")</f>
        <v>#REF!</v>
      </c>
      <c r="AE24" s="45" t="e">
        <f>IF(AND('Mapa final'!#REF!="Alta",'Mapa final'!#REF!="Mayor"),CONCATENATE("R9C",'Mapa final'!#REF!),"")</f>
        <v>#REF!</v>
      </c>
      <c r="AF24" s="45" t="e">
        <f>IF(AND('Mapa final'!#REF!="Alta",'Mapa final'!#REF!="Mayor"),CONCATENATE("R9C",'Mapa final'!#REF!),"")</f>
        <v>#REF!</v>
      </c>
      <c r="AG24" s="46" t="e">
        <f>IF(AND('Mapa final'!#REF!="Alta",'Mapa final'!#REF!="Mayor"),CONCATENATE("R9C",'Mapa final'!#REF!),"")</f>
        <v>#REF!</v>
      </c>
      <c r="AH24" s="47" t="e">
        <f>IF(AND('Mapa final'!#REF!="Alta",'Mapa final'!#REF!="Catastrófico"),CONCATENATE("R9C",'Mapa final'!#REF!),"")</f>
        <v>#REF!</v>
      </c>
      <c r="AI24" s="48" t="e">
        <f>IF(AND('Mapa final'!#REF!="Alta",'Mapa final'!#REF!="Catastrófico"),CONCATENATE("R9C",'Mapa final'!#REF!),"")</f>
        <v>#REF!</v>
      </c>
      <c r="AJ24" s="48" t="e">
        <f>IF(AND('Mapa final'!#REF!="Alta",'Mapa final'!#REF!="Catastrófico"),CONCATENATE("R9C",'Mapa final'!#REF!),"")</f>
        <v>#REF!</v>
      </c>
      <c r="AK24" s="48" t="e">
        <f>IF(AND('Mapa final'!#REF!="Alta",'Mapa final'!#REF!="Catastrófico"),CONCATENATE("R9C",'Mapa final'!#REF!),"")</f>
        <v>#REF!</v>
      </c>
      <c r="AL24" s="48" t="e">
        <f>IF(AND('Mapa final'!#REF!="Alta",'Mapa final'!#REF!="Catastrófico"),CONCATENATE("R9C",'Mapa final'!#REF!),"")</f>
        <v>#REF!</v>
      </c>
      <c r="AM24" s="49" t="e">
        <f>IF(AND('Mapa final'!#REF!="Alta",'Mapa final'!#REF!="Catastrófico"),CONCATENATE("R9C",'Mapa final'!#REF!),"")</f>
        <v>#REF!</v>
      </c>
      <c r="AN24" s="75"/>
      <c r="AO24" s="349"/>
      <c r="AP24" s="350"/>
      <c r="AQ24" s="350"/>
      <c r="AR24" s="350"/>
      <c r="AS24" s="350"/>
      <c r="AT24" s="351"/>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row>
    <row r="25" spans="1:76" ht="15.75" customHeight="1" thickBot="1" x14ac:dyDescent="0.3">
      <c r="A25" s="75"/>
      <c r="B25" s="260"/>
      <c r="C25" s="260"/>
      <c r="D25" s="261"/>
      <c r="E25" s="360"/>
      <c r="F25" s="361"/>
      <c r="G25" s="361"/>
      <c r="H25" s="361"/>
      <c r="I25" s="361"/>
      <c r="J25" s="62" t="e">
        <f>IF(AND('Mapa final'!#REF!="Alta",'Mapa final'!#REF!="Leve"),CONCATENATE("R10C",'Mapa final'!#REF!),"")</f>
        <v>#REF!</v>
      </c>
      <c r="K25" s="63" t="e">
        <f>IF(AND('Mapa final'!#REF!="Alta",'Mapa final'!#REF!="Leve"),CONCATENATE("R10C",'Mapa final'!#REF!),"")</f>
        <v>#REF!</v>
      </c>
      <c r="L25" s="63" t="e">
        <f>IF(AND('Mapa final'!#REF!="Alta",'Mapa final'!#REF!="Leve"),CONCATENATE("R10C",'Mapa final'!#REF!),"")</f>
        <v>#REF!</v>
      </c>
      <c r="M25" s="63" t="e">
        <f>IF(AND('Mapa final'!#REF!="Alta",'Mapa final'!#REF!="Leve"),CONCATENATE("R10C",'Mapa final'!#REF!),"")</f>
        <v>#REF!</v>
      </c>
      <c r="N25" s="63" t="e">
        <f>IF(AND('Mapa final'!#REF!="Alta",'Mapa final'!#REF!="Leve"),CONCATENATE("R10C",'Mapa final'!#REF!),"")</f>
        <v>#REF!</v>
      </c>
      <c r="O25" s="64" t="e">
        <f>IF(AND('Mapa final'!#REF!="Alta",'Mapa final'!#REF!="Leve"),CONCATENATE("R10C",'Mapa final'!#REF!),"")</f>
        <v>#REF!</v>
      </c>
      <c r="P25" s="62" t="e">
        <f>IF(AND('Mapa final'!#REF!="Alta",'Mapa final'!#REF!="Menor"),CONCATENATE("R10C",'Mapa final'!#REF!),"")</f>
        <v>#REF!</v>
      </c>
      <c r="Q25" s="63" t="e">
        <f>IF(AND('Mapa final'!#REF!="Alta",'Mapa final'!#REF!="Menor"),CONCATENATE("R10C",'Mapa final'!#REF!),"")</f>
        <v>#REF!</v>
      </c>
      <c r="R25" s="63" t="e">
        <f>IF(AND('Mapa final'!#REF!="Alta",'Mapa final'!#REF!="Menor"),CONCATENATE("R10C",'Mapa final'!#REF!),"")</f>
        <v>#REF!</v>
      </c>
      <c r="S25" s="63" t="e">
        <f>IF(AND('Mapa final'!#REF!="Alta",'Mapa final'!#REF!="Menor"),CONCATENATE("R10C",'Mapa final'!#REF!),"")</f>
        <v>#REF!</v>
      </c>
      <c r="T25" s="63" t="e">
        <f>IF(AND('Mapa final'!#REF!="Alta",'Mapa final'!#REF!="Menor"),CONCATENATE("R10C",'Mapa final'!#REF!),"")</f>
        <v>#REF!</v>
      </c>
      <c r="U25" s="64" t="e">
        <f>IF(AND('Mapa final'!#REF!="Alta",'Mapa final'!#REF!="Menor"),CONCATENATE("R10C",'Mapa final'!#REF!),"")</f>
        <v>#REF!</v>
      </c>
      <c r="V25" s="50" t="e">
        <f>IF(AND('Mapa final'!#REF!="Alta",'Mapa final'!#REF!="Moderado"),CONCATENATE("R10C",'Mapa final'!#REF!),"")</f>
        <v>#REF!</v>
      </c>
      <c r="W25" s="51" t="e">
        <f>IF(AND('Mapa final'!#REF!="Alta",'Mapa final'!#REF!="Moderado"),CONCATENATE("R10C",'Mapa final'!#REF!),"")</f>
        <v>#REF!</v>
      </c>
      <c r="X25" s="51" t="e">
        <f>IF(AND('Mapa final'!#REF!="Alta",'Mapa final'!#REF!="Moderado"),CONCATENATE("R10C",'Mapa final'!#REF!),"")</f>
        <v>#REF!</v>
      </c>
      <c r="Y25" s="51" t="e">
        <f>IF(AND('Mapa final'!#REF!="Alta",'Mapa final'!#REF!="Moderado"),CONCATENATE("R10C",'Mapa final'!#REF!),"")</f>
        <v>#REF!</v>
      </c>
      <c r="Z25" s="51" t="e">
        <f>IF(AND('Mapa final'!#REF!="Alta",'Mapa final'!#REF!="Moderado"),CONCATENATE("R10C",'Mapa final'!#REF!),"")</f>
        <v>#REF!</v>
      </c>
      <c r="AA25" s="52" t="e">
        <f>IF(AND('Mapa final'!#REF!="Alta",'Mapa final'!#REF!="Moderado"),CONCATENATE("R10C",'Mapa final'!#REF!),"")</f>
        <v>#REF!</v>
      </c>
      <c r="AB25" s="50" t="e">
        <f>IF(AND('Mapa final'!#REF!="Alta",'Mapa final'!#REF!="Mayor"),CONCATENATE("R10C",'Mapa final'!#REF!),"")</f>
        <v>#REF!</v>
      </c>
      <c r="AC25" s="51" t="e">
        <f>IF(AND('Mapa final'!#REF!="Alta",'Mapa final'!#REF!="Mayor"),CONCATENATE("R10C",'Mapa final'!#REF!),"")</f>
        <v>#REF!</v>
      </c>
      <c r="AD25" s="51" t="e">
        <f>IF(AND('Mapa final'!#REF!="Alta",'Mapa final'!#REF!="Mayor"),CONCATENATE("R10C",'Mapa final'!#REF!),"")</f>
        <v>#REF!</v>
      </c>
      <c r="AE25" s="51" t="e">
        <f>IF(AND('Mapa final'!#REF!="Alta",'Mapa final'!#REF!="Mayor"),CONCATENATE("R10C",'Mapa final'!#REF!),"")</f>
        <v>#REF!</v>
      </c>
      <c r="AF25" s="51" t="e">
        <f>IF(AND('Mapa final'!#REF!="Alta",'Mapa final'!#REF!="Mayor"),CONCATENATE("R10C",'Mapa final'!#REF!),"")</f>
        <v>#REF!</v>
      </c>
      <c r="AG25" s="52" t="e">
        <f>IF(AND('Mapa final'!#REF!="Alta",'Mapa final'!#REF!="Mayor"),CONCATENATE("R10C",'Mapa final'!#REF!),"")</f>
        <v>#REF!</v>
      </c>
      <c r="AH25" s="53" t="e">
        <f>IF(AND('Mapa final'!#REF!="Alta",'Mapa final'!#REF!="Catastrófico"),CONCATENATE("R10C",'Mapa final'!#REF!),"")</f>
        <v>#REF!</v>
      </c>
      <c r="AI25" s="54" t="e">
        <f>IF(AND('Mapa final'!#REF!="Alta",'Mapa final'!#REF!="Catastrófico"),CONCATENATE("R10C",'Mapa final'!#REF!),"")</f>
        <v>#REF!</v>
      </c>
      <c r="AJ25" s="54" t="e">
        <f>IF(AND('Mapa final'!#REF!="Alta",'Mapa final'!#REF!="Catastrófico"),CONCATENATE("R10C",'Mapa final'!#REF!),"")</f>
        <v>#REF!</v>
      </c>
      <c r="AK25" s="54" t="e">
        <f>IF(AND('Mapa final'!#REF!="Alta",'Mapa final'!#REF!="Catastrófico"),CONCATENATE("R10C",'Mapa final'!#REF!),"")</f>
        <v>#REF!</v>
      </c>
      <c r="AL25" s="54" t="e">
        <f>IF(AND('Mapa final'!#REF!="Alta",'Mapa final'!#REF!="Catastrófico"),CONCATENATE("R10C",'Mapa final'!#REF!),"")</f>
        <v>#REF!</v>
      </c>
      <c r="AM25" s="55" t="e">
        <f>IF(AND('Mapa final'!#REF!="Alta",'Mapa final'!#REF!="Catastrófico"),CONCATENATE("R10C",'Mapa final'!#REF!),"")</f>
        <v>#REF!</v>
      </c>
      <c r="AN25" s="75"/>
      <c r="AO25" s="352"/>
      <c r="AP25" s="353"/>
      <c r="AQ25" s="353"/>
      <c r="AR25" s="353"/>
      <c r="AS25" s="353"/>
      <c r="AT25" s="354"/>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row>
    <row r="26" spans="1:76" ht="15" customHeight="1" x14ac:dyDescent="0.25">
      <c r="A26" s="75"/>
      <c r="B26" s="260"/>
      <c r="C26" s="260"/>
      <c r="D26" s="261"/>
      <c r="E26" s="355" t="s">
        <v>191</v>
      </c>
      <c r="F26" s="356"/>
      <c r="G26" s="356"/>
      <c r="H26" s="356"/>
      <c r="I26" s="373"/>
      <c r="J26" s="56" t="e">
        <f>IF(AND('Mapa final'!#REF!="Media",'Mapa final'!#REF!="Leve"),CONCATENATE("R1C",'Mapa final'!#REF!),"")</f>
        <v>#REF!</v>
      </c>
      <c r="K26" s="57" t="e">
        <f>IF(AND('Mapa final'!#REF!="Media",'Mapa final'!#REF!="Leve"),CONCATENATE("R1C",'Mapa final'!#REF!),"")</f>
        <v>#REF!</v>
      </c>
      <c r="L26" s="57" t="e">
        <f>IF(AND('Mapa final'!#REF!="Media",'Mapa final'!#REF!="Leve"),CONCATENATE("R1C",'Mapa final'!#REF!),"")</f>
        <v>#REF!</v>
      </c>
      <c r="M26" s="57" t="e">
        <f>IF(AND('Mapa final'!#REF!="Media",'Mapa final'!#REF!="Leve"),CONCATENATE("R1C",'Mapa final'!#REF!),"")</f>
        <v>#REF!</v>
      </c>
      <c r="N26" s="57" t="e">
        <f>IF(AND('Mapa final'!#REF!="Media",'Mapa final'!#REF!="Leve"),CONCATENATE("R1C",'Mapa final'!#REF!),"")</f>
        <v>#REF!</v>
      </c>
      <c r="O26" s="58" t="e">
        <f>IF(AND('Mapa final'!#REF!="Media",'Mapa final'!#REF!="Leve"),CONCATENATE("R1C",'Mapa final'!#REF!),"")</f>
        <v>#REF!</v>
      </c>
      <c r="P26" s="56" t="e">
        <f>IF(AND('Mapa final'!#REF!="Media",'Mapa final'!#REF!="Menor"),CONCATENATE("R1C",'Mapa final'!#REF!),"")</f>
        <v>#REF!</v>
      </c>
      <c r="Q26" s="57" t="e">
        <f>IF(AND('Mapa final'!#REF!="Media",'Mapa final'!#REF!="Menor"),CONCATENATE("R1C",'Mapa final'!#REF!),"")</f>
        <v>#REF!</v>
      </c>
      <c r="R26" s="57" t="e">
        <f>IF(AND('Mapa final'!#REF!="Media",'Mapa final'!#REF!="Menor"),CONCATENATE("R1C",'Mapa final'!#REF!),"")</f>
        <v>#REF!</v>
      </c>
      <c r="S26" s="57" t="e">
        <f>IF(AND('Mapa final'!#REF!="Media",'Mapa final'!#REF!="Menor"),CONCATENATE("R1C",'Mapa final'!#REF!),"")</f>
        <v>#REF!</v>
      </c>
      <c r="T26" s="57" t="e">
        <f>IF(AND('Mapa final'!#REF!="Media",'Mapa final'!#REF!="Menor"),CONCATENATE("R1C",'Mapa final'!#REF!),"")</f>
        <v>#REF!</v>
      </c>
      <c r="U26" s="58" t="e">
        <f>IF(AND('Mapa final'!#REF!="Media",'Mapa final'!#REF!="Menor"),CONCATENATE("R1C",'Mapa final'!#REF!),"")</f>
        <v>#REF!</v>
      </c>
      <c r="V26" s="56" t="e">
        <f>IF(AND('Mapa final'!#REF!="Media",'Mapa final'!#REF!="Moderado"),CONCATENATE("R1C",'Mapa final'!#REF!),"")</f>
        <v>#REF!</v>
      </c>
      <c r="W26" s="57" t="e">
        <f>IF(AND('Mapa final'!#REF!="Media",'Mapa final'!#REF!="Moderado"),CONCATENATE("R1C",'Mapa final'!#REF!),"")</f>
        <v>#REF!</v>
      </c>
      <c r="X26" s="57" t="e">
        <f>IF(AND('Mapa final'!#REF!="Media",'Mapa final'!#REF!="Moderado"),CONCATENATE("R1C",'Mapa final'!#REF!),"")</f>
        <v>#REF!</v>
      </c>
      <c r="Y26" s="57" t="e">
        <f>IF(AND('Mapa final'!#REF!="Media",'Mapa final'!#REF!="Moderado"),CONCATENATE("R1C",'Mapa final'!#REF!),"")</f>
        <v>#REF!</v>
      </c>
      <c r="Z26" s="57" t="e">
        <f>IF(AND('Mapa final'!#REF!="Media",'Mapa final'!#REF!="Moderado"),CONCATENATE("R1C",'Mapa final'!#REF!),"")</f>
        <v>#REF!</v>
      </c>
      <c r="AA26" s="58" t="e">
        <f>IF(AND('Mapa final'!#REF!="Media",'Mapa final'!#REF!="Moderado"),CONCATENATE("R1C",'Mapa final'!#REF!),"")</f>
        <v>#REF!</v>
      </c>
      <c r="AB26" s="38" t="e">
        <f>IF(AND('Mapa final'!#REF!="Media",'Mapa final'!#REF!="Mayor"),CONCATENATE("R1C",'Mapa final'!#REF!),"")</f>
        <v>#REF!</v>
      </c>
      <c r="AC26" s="39" t="e">
        <f>IF(AND('Mapa final'!#REF!="Media",'Mapa final'!#REF!="Mayor"),CONCATENATE("R1C",'Mapa final'!#REF!),"")</f>
        <v>#REF!</v>
      </c>
      <c r="AD26" s="39" t="e">
        <f>IF(AND('Mapa final'!#REF!="Media",'Mapa final'!#REF!="Mayor"),CONCATENATE("R1C",'Mapa final'!#REF!),"")</f>
        <v>#REF!</v>
      </c>
      <c r="AE26" s="39" t="e">
        <f>IF(AND('Mapa final'!#REF!="Media",'Mapa final'!#REF!="Mayor"),CONCATENATE("R1C",'Mapa final'!#REF!),"")</f>
        <v>#REF!</v>
      </c>
      <c r="AF26" s="39" t="e">
        <f>IF(AND('Mapa final'!#REF!="Media",'Mapa final'!#REF!="Mayor"),CONCATENATE("R1C",'Mapa final'!#REF!),"")</f>
        <v>#REF!</v>
      </c>
      <c r="AG26" s="40" t="e">
        <f>IF(AND('Mapa final'!#REF!="Media",'Mapa final'!#REF!="Mayor"),CONCATENATE("R1C",'Mapa final'!#REF!),"")</f>
        <v>#REF!</v>
      </c>
      <c r="AH26" s="41" t="e">
        <f>IF(AND('Mapa final'!#REF!="Media",'Mapa final'!#REF!="Catastrófico"),CONCATENATE("R1C",'Mapa final'!#REF!),"")</f>
        <v>#REF!</v>
      </c>
      <c r="AI26" s="42" t="e">
        <f>IF(AND('Mapa final'!#REF!="Media",'Mapa final'!#REF!="Catastrófico"),CONCATENATE("R1C",'Mapa final'!#REF!),"")</f>
        <v>#REF!</v>
      </c>
      <c r="AJ26" s="42" t="e">
        <f>IF(AND('Mapa final'!#REF!="Media",'Mapa final'!#REF!="Catastrófico"),CONCATENATE("R1C",'Mapa final'!#REF!),"")</f>
        <v>#REF!</v>
      </c>
      <c r="AK26" s="42" t="e">
        <f>IF(AND('Mapa final'!#REF!="Media",'Mapa final'!#REF!="Catastrófico"),CONCATENATE("R1C",'Mapa final'!#REF!),"")</f>
        <v>#REF!</v>
      </c>
      <c r="AL26" s="42" t="e">
        <f>IF(AND('Mapa final'!#REF!="Media",'Mapa final'!#REF!="Catastrófico"),CONCATENATE("R1C",'Mapa final'!#REF!),"")</f>
        <v>#REF!</v>
      </c>
      <c r="AM26" s="43" t="e">
        <f>IF(AND('Mapa final'!#REF!="Media",'Mapa final'!#REF!="Catastrófico"),CONCATENATE("R1C",'Mapa final'!#REF!),"")</f>
        <v>#REF!</v>
      </c>
      <c r="AN26" s="75"/>
      <c r="AO26" s="385" t="s">
        <v>192</v>
      </c>
      <c r="AP26" s="386"/>
      <c r="AQ26" s="386"/>
      <c r="AR26" s="386"/>
      <c r="AS26" s="386"/>
      <c r="AT26" s="387"/>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row>
    <row r="27" spans="1:76" ht="15" customHeight="1" x14ac:dyDescent="0.25">
      <c r="A27" s="75"/>
      <c r="B27" s="260"/>
      <c r="C27" s="260"/>
      <c r="D27" s="261"/>
      <c r="E27" s="357"/>
      <c r="F27" s="358"/>
      <c r="G27" s="358"/>
      <c r="H27" s="358"/>
      <c r="I27" s="374"/>
      <c r="J27" s="59" t="str">
        <f>IF(AND('Mapa final'!$AD$11="Media",'Mapa final'!$AF$11="Leve"),CONCATENATE("R2C",'Mapa final'!$S$11),"")</f>
        <v/>
      </c>
      <c r="K27" s="60" t="str">
        <f>IF(AND('Mapa final'!$AD$12="Media",'Mapa final'!$AF$12="Leve"),CONCATENATE("R2C",'Mapa final'!$S$12),"")</f>
        <v/>
      </c>
      <c r="L27" s="60" t="e">
        <f>IF(AND('Mapa final'!#REF!="Media",'Mapa final'!#REF!="Leve"),CONCATENATE("R2C",'Mapa final'!#REF!),"")</f>
        <v>#REF!</v>
      </c>
      <c r="M27" s="60" t="e">
        <f>IF(AND('Mapa final'!#REF!="Media",'Mapa final'!#REF!="Leve"),CONCATENATE("R2C",'Mapa final'!#REF!),"")</f>
        <v>#REF!</v>
      </c>
      <c r="N27" s="60" t="e">
        <f>IF(AND('Mapa final'!#REF!="Media",'Mapa final'!#REF!="Leve"),CONCATENATE("R2C",'Mapa final'!#REF!),"")</f>
        <v>#REF!</v>
      </c>
      <c r="O27" s="61" t="e">
        <f>IF(AND('Mapa final'!#REF!="Media",'Mapa final'!#REF!="Leve"),CONCATENATE("R2C",'Mapa final'!#REF!),"")</f>
        <v>#REF!</v>
      </c>
      <c r="P27" s="59" t="str">
        <f>IF(AND('Mapa final'!$AD$11="Media",'Mapa final'!$AF$11="Menor"),CONCATENATE("R2C",'Mapa final'!$S$11),"")</f>
        <v/>
      </c>
      <c r="Q27" s="60" t="str">
        <f>IF(AND('Mapa final'!$AD$12="Media",'Mapa final'!$AF$12="Menor"),CONCATENATE("R2C",'Mapa final'!$S$12),"")</f>
        <v/>
      </c>
      <c r="R27" s="60" t="e">
        <f>IF(AND('Mapa final'!#REF!="Media",'Mapa final'!#REF!="Menor"),CONCATENATE("R2C",'Mapa final'!#REF!),"")</f>
        <v>#REF!</v>
      </c>
      <c r="S27" s="60" t="e">
        <f>IF(AND('Mapa final'!#REF!="Media",'Mapa final'!#REF!="Menor"),CONCATENATE("R2C",'Mapa final'!#REF!),"")</f>
        <v>#REF!</v>
      </c>
      <c r="T27" s="60" t="e">
        <f>IF(AND('Mapa final'!#REF!="Media",'Mapa final'!#REF!="Menor"),CONCATENATE("R2C",'Mapa final'!#REF!),"")</f>
        <v>#REF!</v>
      </c>
      <c r="U27" s="61" t="e">
        <f>IF(AND('Mapa final'!#REF!="Media",'Mapa final'!#REF!="Menor"),CONCATENATE("R2C",'Mapa final'!#REF!),"")</f>
        <v>#REF!</v>
      </c>
      <c r="V27" s="59" t="str">
        <f>IF(AND('Mapa final'!$AD$11="Media",'Mapa final'!$AF$11="Moderado"),CONCATENATE("R2C",'Mapa final'!$S$11),"")</f>
        <v/>
      </c>
      <c r="W27" s="60" t="str">
        <f>IF(AND('Mapa final'!$AD$12="Media",'Mapa final'!$AF$12="Moderado"),CONCATENATE("R2C",'Mapa final'!$S$12),"")</f>
        <v/>
      </c>
      <c r="X27" s="60" t="e">
        <f>IF(AND('Mapa final'!#REF!="Media",'Mapa final'!#REF!="Moderado"),CONCATENATE("R2C",'Mapa final'!#REF!),"")</f>
        <v>#REF!</v>
      </c>
      <c r="Y27" s="60" t="e">
        <f>IF(AND('Mapa final'!#REF!="Media",'Mapa final'!#REF!="Moderado"),CONCATENATE("R2C",'Mapa final'!#REF!),"")</f>
        <v>#REF!</v>
      </c>
      <c r="Z27" s="60" t="e">
        <f>IF(AND('Mapa final'!#REF!="Media",'Mapa final'!#REF!="Moderado"),CONCATENATE("R2C",'Mapa final'!#REF!),"")</f>
        <v>#REF!</v>
      </c>
      <c r="AA27" s="61" t="e">
        <f>IF(AND('Mapa final'!#REF!="Media",'Mapa final'!#REF!="Moderado"),CONCATENATE("R2C",'Mapa final'!#REF!),"")</f>
        <v>#REF!</v>
      </c>
      <c r="AB27" s="44" t="str">
        <f>IF(AND('Mapa final'!$AD$11="Media",'Mapa final'!$AF$11="Mayor"),CONCATENATE("R2C",'Mapa final'!$S$11),"")</f>
        <v/>
      </c>
      <c r="AC27" s="45" t="str">
        <f>IF(AND('Mapa final'!$AD$12="Media",'Mapa final'!$AF$12="Mayor"),CONCATENATE("R2C",'Mapa final'!$S$12),"")</f>
        <v/>
      </c>
      <c r="AD27" s="45" t="e">
        <f>IF(AND('Mapa final'!#REF!="Media",'Mapa final'!#REF!="Mayor"),CONCATENATE("R2C",'Mapa final'!#REF!),"")</f>
        <v>#REF!</v>
      </c>
      <c r="AE27" s="45" t="e">
        <f>IF(AND('Mapa final'!#REF!="Media",'Mapa final'!#REF!="Mayor"),CONCATENATE("R2C",'Mapa final'!#REF!),"")</f>
        <v>#REF!</v>
      </c>
      <c r="AF27" s="45" t="e">
        <f>IF(AND('Mapa final'!#REF!="Media",'Mapa final'!#REF!="Mayor"),CONCATENATE("R2C",'Mapa final'!#REF!),"")</f>
        <v>#REF!</v>
      </c>
      <c r="AG27" s="46" t="e">
        <f>IF(AND('Mapa final'!#REF!="Media",'Mapa final'!#REF!="Mayor"),CONCATENATE("R2C",'Mapa final'!#REF!),"")</f>
        <v>#REF!</v>
      </c>
      <c r="AH27" s="47" t="str">
        <f>IF(AND('Mapa final'!$AD$11="Media",'Mapa final'!$AF$11="Catastrófico"),CONCATENATE("R2C",'Mapa final'!$S$11),"")</f>
        <v/>
      </c>
      <c r="AI27" s="48" t="str">
        <f>IF(AND('Mapa final'!$AD$12="Media",'Mapa final'!$AF$12="Catastrófico"),CONCATENATE("R2C",'Mapa final'!$S$12),"")</f>
        <v/>
      </c>
      <c r="AJ27" s="48" t="e">
        <f>IF(AND('Mapa final'!#REF!="Media",'Mapa final'!#REF!="Catastrófico"),CONCATENATE("R2C",'Mapa final'!#REF!),"")</f>
        <v>#REF!</v>
      </c>
      <c r="AK27" s="48" t="e">
        <f>IF(AND('Mapa final'!#REF!="Media",'Mapa final'!#REF!="Catastrófico"),CONCATENATE("R2C",'Mapa final'!#REF!),"")</f>
        <v>#REF!</v>
      </c>
      <c r="AL27" s="48" t="e">
        <f>IF(AND('Mapa final'!#REF!="Media",'Mapa final'!#REF!="Catastrófico"),CONCATENATE("R2C",'Mapa final'!#REF!),"")</f>
        <v>#REF!</v>
      </c>
      <c r="AM27" s="49" t="e">
        <f>IF(AND('Mapa final'!#REF!="Media",'Mapa final'!#REF!="Catastrófico"),CONCATENATE("R2C",'Mapa final'!#REF!),"")</f>
        <v>#REF!</v>
      </c>
      <c r="AN27" s="75"/>
      <c r="AO27" s="388"/>
      <c r="AP27" s="389"/>
      <c r="AQ27" s="389"/>
      <c r="AR27" s="389"/>
      <c r="AS27" s="389"/>
      <c r="AT27" s="390"/>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row>
    <row r="28" spans="1:76" ht="15" customHeight="1" x14ac:dyDescent="0.25">
      <c r="A28" s="75"/>
      <c r="B28" s="260"/>
      <c r="C28" s="260"/>
      <c r="D28" s="261"/>
      <c r="E28" s="359"/>
      <c r="F28" s="358"/>
      <c r="G28" s="358"/>
      <c r="H28" s="358"/>
      <c r="I28" s="374"/>
      <c r="J28" s="59" t="e">
        <f>IF(AND('Mapa final'!#REF!="Media",'Mapa final'!#REF!="Leve"),CONCATENATE("R3C",'Mapa final'!#REF!),"")</f>
        <v>#REF!</v>
      </c>
      <c r="K28" s="60" t="e">
        <f>IF(AND('Mapa final'!#REF!="Media",'Mapa final'!#REF!="Leve"),CONCATENATE("R3C",'Mapa final'!#REF!),"")</f>
        <v>#REF!</v>
      </c>
      <c r="L28" s="60" t="e">
        <f>IF(AND('Mapa final'!#REF!="Media",'Mapa final'!#REF!="Leve"),CONCATENATE("R3C",'Mapa final'!#REF!),"")</f>
        <v>#REF!</v>
      </c>
      <c r="M28" s="60" t="e">
        <f>IF(AND('Mapa final'!#REF!="Media",'Mapa final'!#REF!="Leve"),CONCATENATE("R3C",'Mapa final'!#REF!),"")</f>
        <v>#REF!</v>
      </c>
      <c r="N28" s="60" t="e">
        <f>IF(AND('Mapa final'!#REF!="Media",'Mapa final'!#REF!="Leve"),CONCATENATE("R3C",'Mapa final'!#REF!),"")</f>
        <v>#REF!</v>
      </c>
      <c r="O28" s="61" t="e">
        <f>IF(AND('Mapa final'!#REF!="Media",'Mapa final'!#REF!="Leve"),CONCATENATE("R3C",'Mapa final'!#REF!),"")</f>
        <v>#REF!</v>
      </c>
      <c r="P28" s="59" t="e">
        <f>IF(AND('Mapa final'!#REF!="Media",'Mapa final'!#REF!="Menor"),CONCATENATE("R3C",'Mapa final'!#REF!),"")</f>
        <v>#REF!</v>
      </c>
      <c r="Q28" s="60" t="e">
        <f>IF(AND('Mapa final'!#REF!="Media",'Mapa final'!#REF!="Menor"),CONCATENATE("R3C",'Mapa final'!#REF!),"")</f>
        <v>#REF!</v>
      </c>
      <c r="R28" s="60" t="e">
        <f>IF(AND('Mapa final'!#REF!="Media",'Mapa final'!#REF!="Menor"),CONCATENATE("R3C",'Mapa final'!#REF!),"")</f>
        <v>#REF!</v>
      </c>
      <c r="S28" s="60" t="e">
        <f>IF(AND('Mapa final'!#REF!="Media",'Mapa final'!#REF!="Menor"),CONCATENATE("R3C",'Mapa final'!#REF!),"")</f>
        <v>#REF!</v>
      </c>
      <c r="T28" s="60" t="e">
        <f>IF(AND('Mapa final'!#REF!="Media",'Mapa final'!#REF!="Menor"),CONCATENATE("R3C",'Mapa final'!#REF!),"")</f>
        <v>#REF!</v>
      </c>
      <c r="U28" s="61" t="e">
        <f>IF(AND('Mapa final'!#REF!="Media",'Mapa final'!#REF!="Menor"),CONCATENATE("R3C",'Mapa final'!#REF!),"")</f>
        <v>#REF!</v>
      </c>
      <c r="V28" s="59" t="e">
        <f>IF(AND('Mapa final'!#REF!="Media",'Mapa final'!#REF!="Moderado"),CONCATENATE("R3C",'Mapa final'!#REF!),"")</f>
        <v>#REF!</v>
      </c>
      <c r="W28" s="60" t="e">
        <f>IF(AND('Mapa final'!#REF!="Media",'Mapa final'!#REF!="Moderado"),CONCATENATE("R3C",'Mapa final'!#REF!),"")</f>
        <v>#REF!</v>
      </c>
      <c r="X28" s="60" t="e">
        <f>IF(AND('Mapa final'!#REF!="Media",'Mapa final'!#REF!="Moderado"),CONCATENATE("R3C",'Mapa final'!#REF!),"")</f>
        <v>#REF!</v>
      </c>
      <c r="Y28" s="60" t="e">
        <f>IF(AND('Mapa final'!#REF!="Media",'Mapa final'!#REF!="Moderado"),CONCATENATE("R3C",'Mapa final'!#REF!),"")</f>
        <v>#REF!</v>
      </c>
      <c r="Z28" s="60" t="e">
        <f>IF(AND('Mapa final'!#REF!="Media",'Mapa final'!#REF!="Moderado"),CONCATENATE("R3C",'Mapa final'!#REF!),"")</f>
        <v>#REF!</v>
      </c>
      <c r="AA28" s="61" t="e">
        <f>IF(AND('Mapa final'!#REF!="Media",'Mapa final'!#REF!="Moderado"),CONCATENATE("R3C",'Mapa final'!#REF!),"")</f>
        <v>#REF!</v>
      </c>
      <c r="AB28" s="44" t="e">
        <f>IF(AND('Mapa final'!#REF!="Media",'Mapa final'!#REF!="Mayor"),CONCATENATE("R3C",'Mapa final'!#REF!),"")</f>
        <v>#REF!</v>
      </c>
      <c r="AC28" s="45" t="e">
        <f>IF(AND('Mapa final'!#REF!="Media",'Mapa final'!#REF!="Mayor"),CONCATENATE("R3C",'Mapa final'!#REF!),"")</f>
        <v>#REF!</v>
      </c>
      <c r="AD28" s="45" t="e">
        <f>IF(AND('Mapa final'!#REF!="Media",'Mapa final'!#REF!="Mayor"),CONCATENATE("R3C",'Mapa final'!#REF!),"")</f>
        <v>#REF!</v>
      </c>
      <c r="AE28" s="45" t="e">
        <f>IF(AND('Mapa final'!#REF!="Media",'Mapa final'!#REF!="Mayor"),CONCATENATE("R3C",'Mapa final'!#REF!),"")</f>
        <v>#REF!</v>
      </c>
      <c r="AF28" s="45" t="e">
        <f>IF(AND('Mapa final'!#REF!="Media",'Mapa final'!#REF!="Mayor"),CONCATENATE("R3C",'Mapa final'!#REF!),"")</f>
        <v>#REF!</v>
      </c>
      <c r="AG28" s="46" t="e">
        <f>IF(AND('Mapa final'!#REF!="Media",'Mapa final'!#REF!="Mayor"),CONCATENATE("R3C",'Mapa final'!#REF!),"")</f>
        <v>#REF!</v>
      </c>
      <c r="AH28" s="47" t="e">
        <f>IF(AND('Mapa final'!#REF!="Media",'Mapa final'!#REF!="Catastrófico"),CONCATENATE("R3C",'Mapa final'!#REF!),"")</f>
        <v>#REF!</v>
      </c>
      <c r="AI28" s="48" t="e">
        <f>IF(AND('Mapa final'!#REF!="Media",'Mapa final'!#REF!="Catastrófico"),CONCATENATE("R3C",'Mapa final'!#REF!),"")</f>
        <v>#REF!</v>
      </c>
      <c r="AJ28" s="48" t="e">
        <f>IF(AND('Mapa final'!#REF!="Media",'Mapa final'!#REF!="Catastrófico"),CONCATENATE("R3C",'Mapa final'!#REF!),"")</f>
        <v>#REF!</v>
      </c>
      <c r="AK28" s="48" t="e">
        <f>IF(AND('Mapa final'!#REF!="Media",'Mapa final'!#REF!="Catastrófico"),CONCATENATE("R3C",'Mapa final'!#REF!),"")</f>
        <v>#REF!</v>
      </c>
      <c r="AL28" s="48" t="e">
        <f>IF(AND('Mapa final'!#REF!="Media",'Mapa final'!#REF!="Catastrófico"),CONCATENATE("R3C",'Mapa final'!#REF!),"")</f>
        <v>#REF!</v>
      </c>
      <c r="AM28" s="49" t="e">
        <f>IF(AND('Mapa final'!#REF!="Media",'Mapa final'!#REF!="Catastrófico"),CONCATENATE("R3C",'Mapa final'!#REF!),"")</f>
        <v>#REF!</v>
      </c>
      <c r="AN28" s="75"/>
      <c r="AO28" s="388"/>
      <c r="AP28" s="389"/>
      <c r="AQ28" s="389"/>
      <c r="AR28" s="389"/>
      <c r="AS28" s="389"/>
      <c r="AT28" s="390"/>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row>
    <row r="29" spans="1:76" ht="15" customHeight="1" x14ac:dyDescent="0.25">
      <c r="A29" s="75"/>
      <c r="B29" s="260"/>
      <c r="C29" s="260"/>
      <c r="D29" s="261"/>
      <c r="E29" s="359"/>
      <c r="F29" s="358"/>
      <c r="G29" s="358"/>
      <c r="H29" s="358"/>
      <c r="I29" s="374"/>
      <c r="J29" s="59" t="e">
        <f>IF(AND('Mapa final'!#REF!="Media",'Mapa final'!#REF!="Leve"),CONCATENATE("R4C",'Mapa final'!#REF!),"")</f>
        <v>#REF!</v>
      </c>
      <c r="K29" s="60" t="e">
        <f>IF(AND('Mapa final'!#REF!="Media",'Mapa final'!#REF!="Leve"),CONCATENATE("R4C",'Mapa final'!#REF!),"")</f>
        <v>#REF!</v>
      </c>
      <c r="L29" s="60" t="e">
        <f>IF(AND('Mapa final'!#REF!="Media",'Mapa final'!#REF!="Leve"),CONCATENATE("R4C",'Mapa final'!#REF!),"")</f>
        <v>#REF!</v>
      </c>
      <c r="M29" s="60" t="e">
        <f>IF(AND('Mapa final'!#REF!="Media",'Mapa final'!#REF!="Leve"),CONCATENATE("R4C",'Mapa final'!#REF!),"")</f>
        <v>#REF!</v>
      </c>
      <c r="N29" s="60" t="e">
        <f>IF(AND('Mapa final'!#REF!="Media",'Mapa final'!#REF!="Leve"),CONCATENATE("R4C",'Mapa final'!#REF!),"")</f>
        <v>#REF!</v>
      </c>
      <c r="O29" s="61" t="e">
        <f>IF(AND('Mapa final'!#REF!="Media",'Mapa final'!#REF!="Leve"),CONCATENATE("R4C",'Mapa final'!#REF!),"")</f>
        <v>#REF!</v>
      </c>
      <c r="P29" s="59" t="e">
        <f>IF(AND('Mapa final'!#REF!="Media",'Mapa final'!#REF!="Menor"),CONCATENATE("R4C",'Mapa final'!#REF!),"")</f>
        <v>#REF!</v>
      </c>
      <c r="Q29" s="60" t="e">
        <f>IF(AND('Mapa final'!#REF!="Media",'Mapa final'!#REF!="Menor"),CONCATENATE("R4C",'Mapa final'!#REF!),"")</f>
        <v>#REF!</v>
      </c>
      <c r="R29" s="60" t="e">
        <f>IF(AND('Mapa final'!#REF!="Media",'Mapa final'!#REF!="Menor"),CONCATENATE("R4C",'Mapa final'!#REF!),"")</f>
        <v>#REF!</v>
      </c>
      <c r="S29" s="60" t="e">
        <f>IF(AND('Mapa final'!#REF!="Media",'Mapa final'!#REF!="Menor"),CONCATENATE("R4C",'Mapa final'!#REF!),"")</f>
        <v>#REF!</v>
      </c>
      <c r="T29" s="60" t="e">
        <f>IF(AND('Mapa final'!#REF!="Media",'Mapa final'!#REF!="Menor"),CONCATENATE("R4C",'Mapa final'!#REF!),"")</f>
        <v>#REF!</v>
      </c>
      <c r="U29" s="61" t="e">
        <f>IF(AND('Mapa final'!#REF!="Media",'Mapa final'!#REF!="Menor"),CONCATENATE("R4C",'Mapa final'!#REF!),"")</f>
        <v>#REF!</v>
      </c>
      <c r="V29" s="59" t="e">
        <f>IF(AND('Mapa final'!#REF!="Media",'Mapa final'!#REF!="Moderado"),CONCATENATE("R4C",'Mapa final'!#REF!),"")</f>
        <v>#REF!</v>
      </c>
      <c r="W29" s="60" t="e">
        <f>IF(AND('Mapa final'!#REF!="Media",'Mapa final'!#REF!="Moderado"),CONCATENATE("R4C",'Mapa final'!#REF!),"")</f>
        <v>#REF!</v>
      </c>
      <c r="X29" s="60" t="e">
        <f>IF(AND('Mapa final'!#REF!="Media",'Mapa final'!#REF!="Moderado"),CONCATENATE("R4C",'Mapa final'!#REF!),"")</f>
        <v>#REF!</v>
      </c>
      <c r="Y29" s="60" t="e">
        <f>IF(AND('Mapa final'!#REF!="Media",'Mapa final'!#REF!="Moderado"),CONCATENATE("R4C",'Mapa final'!#REF!),"")</f>
        <v>#REF!</v>
      </c>
      <c r="Z29" s="60" t="e">
        <f>IF(AND('Mapa final'!#REF!="Media",'Mapa final'!#REF!="Moderado"),CONCATENATE("R4C",'Mapa final'!#REF!),"")</f>
        <v>#REF!</v>
      </c>
      <c r="AA29" s="61" t="e">
        <f>IF(AND('Mapa final'!#REF!="Media",'Mapa final'!#REF!="Moderado"),CONCATENATE("R4C",'Mapa final'!#REF!),"")</f>
        <v>#REF!</v>
      </c>
      <c r="AB29" s="44" t="e">
        <f>IF(AND('Mapa final'!#REF!="Media",'Mapa final'!#REF!="Mayor"),CONCATENATE("R4C",'Mapa final'!#REF!),"")</f>
        <v>#REF!</v>
      </c>
      <c r="AC29" s="45" t="e">
        <f>IF(AND('Mapa final'!#REF!="Media",'Mapa final'!#REF!="Mayor"),CONCATENATE("R4C",'Mapa final'!#REF!),"")</f>
        <v>#REF!</v>
      </c>
      <c r="AD29" s="45" t="e">
        <f>IF(AND('Mapa final'!#REF!="Media",'Mapa final'!#REF!="Mayor"),CONCATENATE("R4C",'Mapa final'!#REF!),"")</f>
        <v>#REF!</v>
      </c>
      <c r="AE29" s="45" t="e">
        <f>IF(AND('Mapa final'!#REF!="Media",'Mapa final'!#REF!="Mayor"),CONCATENATE("R4C",'Mapa final'!#REF!),"")</f>
        <v>#REF!</v>
      </c>
      <c r="AF29" s="45" t="e">
        <f>IF(AND('Mapa final'!#REF!="Media",'Mapa final'!#REF!="Mayor"),CONCATENATE("R4C",'Mapa final'!#REF!),"")</f>
        <v>#REF!</v>
      </c>
      <c r="AG29" s="46" t="e">
        <f>IF(AND('Mapa final'!#REF!="Media",'Mapa final'!#REF!="Mayor"),CONCATENATE("R4C",'Mapa final'!#REF!),"")</f>
        <v>#REF!</v>
      </c>
      <c r="AH29" s="47" t="e">
        <f>IF(AND('Mapa final'!#REF!="Media",'Mapa final'!#REF!="Catastrófico"),CONCATENATE("R4C",'Mapa final'!#REF!),"")</f>
        <v>#REF!</v>
      </c>
      <c r="AI29" s="48" t="e">
        <f>IF(AND('Mapa final'!#REF!="Media",'Mapa final'!#REF!="Catastrófico"),CONCATENATE("R4C",'Mapa final'!#REF!),"")</f>
        <v>#REF!</v>
      </c>
      <c r="AJ29" s="48" t="e">
        <f>IF(AND('Mapa final'!#REF!="Media",'Mapa final'!#REF!="Catastrófico"),CONCATENATE("R4C",'Mapa final'!#REF!),"")</f>
        <v>#REF!</v>
      </c>
      <c r="AK29" s="48" t="e">
        <f>IF(AND('Mapa final'!#REF!="Media",'Mapa final'!#REF!="Catastrófico"),CONCATENATE("R4C",'Mapa final'!#REF!),"")</f>
        <v>#REF!</v>
      </c>
      <c r="AL29" s="48" t="e">
        <f>IF(AND('Mapa final'!#REF!="Media",'Mapa final'!#REF!="Catastrófico"),CONCATENATE("R4C",'Mapa final'!#REF!),"")</f>
        <v>#REF!</v>
      </c>
      <c r="AM29" s="49" t="e">
        <f>IF(AND('Mapa final'!#REF!="Media",'Mapa final'!#REF!="Catastrófico"),CONCATENATE("R4C",'Mapa final'!#REF!),"")</f>
        <v>#REF!</v>
      </c>
      <c r="AN29" s="75"/>
      <c r="AO29" s="388"/>
      <c r="AP29" s="389"/>
      <c r="AQ29" s="389"/>
      <c r="AR29" s="389"/>
      <c r="AS29" s="389"/>
      <c r="AT29" s="390"/>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row>
    <row r="30" spans="1:76" ht="15" customHeight="1" x14ac:dyDescent="0.25">
      <c r="A30" s="75"/>
      <c r="B30" s="260"/>
      <c r="C30" s="260"/>
      <c r="D30" s="261"/>
      <c r="E30" s="359"/>
      <c r="F30" s="358"/>
      <c r="G30" s="358"/>
      <c r="H30" s="358"/>
      <c r="I30" s="374"/>
      <c r="J30" s="59" t="e">
        <f>IF(AND('Mapa final'!#REF!="Media",'Mapa final'!#REF!="Leve"),CONCATENATE("R5C",'Mapa final'!#REF!),"")</f>
        <v>#REF!</v>
      </c>
      <c r="K30" s="60" t="e">
        <f>IF(AND('Mapa final'!#REF!="Media",'Mapa final'!#REF!="Leve"),CONCATENATE("R5C",'Mapa final'!#REF!),"")</f>
        <v>#REF!</v>
      </c>
      <c r="L30" s="60" t="e">
        <f>IF(AND('Mapa final'!#REF!="Media",'Mapa final'!#REF!="Leve"),CONCATENATE("R5C",'Mapa final'!#REF!),"")</f>
        <v>#REF!</v>
      </c>
      <c r="M30" s="60" t="e">
        <f>IF(AND('Mapa final'!#REF!="Media",'Mapa final'!#REF!="Leve"),CONCATENATE("R5C",'Mapa final'!#REF!),"")</f>
        <v>#REF!</v>
      </c>
      <c r="N30" s="60" t="e">
        <f>IF(AND('Mapa final'!#REF!="Media",'Mapa final'!#REF!="Leve"),CONCATENATE("R5C",'Mapa final'!#REF!),"")</f>
        <v>#REF!</v>
      </c>
      <c r="O30" s="61" t="e">
        <f>IF(AND('Mapa final'!#REF!="Media",'Mapa final'!#REF!="Leve"),CONCATENATE("R5C",'Mapa final'!#REF!),"")</f>
        <v>#REF!</v>
      </c>
      <c r="P30" s="59" t="e">
        <f>IF(AND('Mapa final'!#REF!="Media",'Mapa final'!#REF!="Menor"),CONCATENATE("R5C",'Mapa final'!#REF!),"")</f>
        <v>#REF!</v>
      </c>
      <c r="Q30" s="60" t="e">
        <f>IF(AND('Mapa final'!#REF!="Media",'Mapa final'!#REF!="Menor"),CONCATENATE("R5C",'Mapa final'!#REF!),"")</f>
        <v>#REF!</v>
      </c>
      <c r="R30" s="60" t="e">
        <f>IF(AND('Mapa final'!#REF!="Media",'Mapa final'!#REF!="Menor"),CONCATENATE("R5C",'Mapa final'!#REF!),"")</f>
        <v>#REF!</v>
      </c>
      <c r="S30" s="60" t="e">
        <f>IF(AND('Mapa final'!#REF!="Media",'Mapa final'!#REF!="Menor"),CONCATENATE("R5C",'Mapa final'!#REF!),"")</f>
        <v>#REF!</v>
      </c>
      <c r="T30" s="60" t="e">
        <f>IF(AND('Mapa final'!#REF!="Media",'Mapa final'!#REF!="Menor"),CONCATENATE("R5C",'Mapa final'!#REF!),"")</f>
        <v>#REF!</v>
      </c>
      <c r="U30" s="61" t="e">
        <f>IF(AND('Mapa final'!#REF!="Media",'Mapa final'!#REF!="Menor"),CONCATENATE("R5C",'Mapa final'!#REF!),"")</f>
        <v>#REF!</v>
      </c>
      <c r="V30" s="59" t="e">
        <f>IF(AND('Mapa final'!#REF!="Media",'Mapa final'!#REF!="Moderado"),CONCATENATE("R5C",'Mapa final'!#REF!),"")</f>
        <v>#REF!</v>
      </c>
      <c r="W30" s="60" t="e">
        <f>IF(AND('Mapa final'!#REF!="Media",'Mapa final'!#REF!="Moderado"),CONCATENATE("R5C",'Mapa final'!#REF!),"")</f>
        <v>#REF!</v>
      </c>
      <c r="X30" s="60" t="e">
        <f>IF(AND('Mapa final'!#REF!="Media",'Mapa final'!#REF!="Moderado"),CONCATENATE("R5C",'Mapa final'!#REF!),"")</f>
        <v>#REF!</v>
      </c>
      <c r="Y30" s="60" t="e">
        <f>IF(AND('Mapa final'!#REF!="Media",'Mapa final'!#REF!="Moderado"),CONCATENATE("R5C",'Mapa final'!#REF!),"")</f>
        <v>#REF!</v>
      </c>
      <c r="Z30" s="60" t="e">
        <f>IF(AND('Mapa final'!#REF!="Media",'Mapa final'!#REF!="Moderado"),CONCATENATE("R5C",'Mapa final'!#REF!),"")</f>
        <v>#REF!</v>
      </c>
      <c r="AA30" s="61" t="e">
        <f>IF(AND('Mapa final'!#REF!="Media",'Mapa final'!#REF!="Moderado"),CONCATENATE("R5C",'Mapa final'!#REF!),"")</f>
        <v>#REF!</v>
      </c>
      <c r="AB30" s="44" t="e">
        <f>IF(AND('Mapa final'!#REF!="Media",'Mapa final'!#REF!="Mayor"),CONCATENATE("R5C",'Mapa final'!#REF!),"")</f>
        <v>#REF!</v>
      </c>
      <c r="AC30" s="45" t="e">
        <f>IF(AND('Mapa final'!#REF!="Media",'Mapa final'!#REF!="Mayor"),CONCATENATE("R5C",'Mapa final'!#REF!),"")</f>
        <v>#REF!</v>
      </c>
      <c r="AD30" s="45" t="e">
        <f>IF(AND('Mapa final'!#REF!="Media",'Mapa final'!#REF!="Mayor"),CONCATENATE("R5C",'Mapa final'!#REF!),"")</f>
        <v>#REF!</v>
      </c>
      <c r="AE30" s="45" t="e">
        <f>IF(AND('Mapa final'!#REF!="Media",'Mapa final'!#REF!="Mayor"),CONCATENATE("R5C",'Mapa final'!#REF!),"")</f>
        <v>#REF!</v>
      </c>
      <c r="AF30" s="45" t="e">
        <f>IF(AND('Mapa final'!#REF!="Media",'Mapa final'!#REF!="Mayor"),CONCATENATE("R5C",'Mapa final'!#REF!),"")</f>
        <v>#REF!</v>
      </c>
      <c r="AG30" s="46" t="e">
        <f>IF(AND('Mapa final'!#REF!="Media",'Mapa final'!#REF!="Mayor"),CONCATENATE("R5C",'Mapa final'!#REF!),"")</f>
        <v>#REF!</v>
      </c>
      <c r="AH30" s="47" t="e">
        <f>IF(AND('Mapa final'!#REF!="Media",'Mapa final'!#REF!="Catastrófico"),CONCATENATE("R5C",'Mapa final'!#REF!),"")</f>
        <v>#REF!</v>
      </c>
      <c r="AI30" s="48" t="e">
        <f>IF(AND('Mapa final'!#REF!="Media",'Mapa final'!#REF!="Catastrófico"),CONCATENATE("R5C",'Mapa final'!#REF!),"")</f>
        <v>#REF!</v>
      </c>
      <c r="AJ30" s="48" t="e">
        <f>IF(AND('Mapa final'!#REF!="Media",'Mapa final'!#REF!="Catastrófico"),CONCATENATE("R5C",'Mapa final'!#REF!),"")</f>
        <v>#REF!</v>
      </c>
      <c r="AK30" s="48" t="e">
        <f>IF(AND('Mapa final'!#REF!="Media",'Mapa final'!#REF!="Catastrófico"),CONCATENATE("R5C",'Mapa final'!#REF!),"")</f>
        <v>#REF!</v>
      </c>
      <c r="AL30" s="48" t="e">
        <f>IF(AND('Mapa final'!#REF!="Media",'Mapa final'!#REF!="Catastrófico"),CONCATENATE("R5C",'Mapa final'!#REF!),"")</f>
        <v>#REF!</v>
      </c>
      <c r="AM30" s="49" t="e">
        <f>IF(AND('Mapa final'!#REF!="Media",'Mapa final'!#REF!="Catastrófico"),CONCATENATE("R5C",'Mapa final'!#REF!),"")</f>
        <v>#REF!</v>
      </c>
      <c r="AN30" s="75"/>
      <c r="AO30" s="388"/>
      <c r="AP30" s="389"/>
      <c r="AQ30" s="389"/>
      <c r="AR30" s="389"/>
      <c r="AS30" s="389"/>
      <c r="AT30" s="390"/>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row>
    <row r="31" spans="1:76" ht="15" customHeight="1" x14ac:dyDescent="0.25">
      <c r="A31" s="75"/>
      <c r="B31" s="260"/>
      <c r="C31" s="260"/>
      <c r="D31" s="261"/>
      <c r="E31" s="359"/>
      <c r="F31" s="358"/>
      <c r="G31" s="358"/>
      <c r="H31" s="358"/>
      <c r="I31" s="374"/>
      <c r="J31" s="59" t="e">
        <f>IF(AND('Mapa final'!#REF!="Media",'Mapa final'!#REF!="Leve"),CONCATENATE("R6C",'Mapa final'!#REF!),"")</f>
        <v>#REF!</v>
      </c>
      <c r="K31" s="60" t="e">
        <f>IF(AND('Mapa final'!#REF!="Media",'Mapa final'!#REF!="Leve"),CONCATENATE("R6C",'Mapa final'!#REF!),"")</f>
        <v>#REF!</v>
      </c>
      <c r="L31" s="60" t="e">
        <f>IF(AND('Mapa final'!#REF!="Media",'Mapa final'!#REF!="Leve"),CONCATENATE("R6C",'Mapa final'!#REF!),"")</f>
        <v>#REF!</v>
      </c>
      <c r="M31" s="60" t="e">
        <f>IF(AND('Mapa final'!#REF!="Media",'Mapa final'!#REF!="Leve"),CONCATENATE("R6C",'Mapa final'!#REF!),"")</f>
        <v>#REF!</v>
      </c>
      <c r="N31" s="60" t="e">
        <f>IF(AND('Mapa final'!#REF!="Media",'Mapa final'!#REF!="Leve"),CONCATENATE("R6C",'Mapa final'!#REF!),"")</f>
        <v>#REF!</v>
      </c>
      <c r="O31" s="61" t="e">
        <f>IF(AND('Mapa final'!#REF!="Media",'Mapa final'!#REF!="Leve"),CONCATENATE("R6C",'Mapa final'!#REF!),"")</f>
        <v>#REF!</v>
      </c>
      <c r="P31" s="59" t="e">
        <f>IF(AND('Mapa final'!#REF!="Media",'Mapa final'!#REF!="Menor"),CONCATENATE("R6C",'Mapa final'!#REF!),"")</f>
        <v>#REF!</v>
      </c>
      <c r="Q31" s="60" t="e">
        <f>IF(AND('Mapa final'!#REF!="Media",'Mapa final'!#REF!="Menor"),CONCATENATE("R6C",'Mapa final'!#REF!),"")</f>
        <v>#REF!</v>
      </c>
      <c r="R31" s="60" t="e">
        <f>IF(AND('Mapa final'!#REF!="Media",'Mapa final'!#REF!="Menor"),CONCATENATE("R6C",'Mapa final'!#REF!),"")</f>
        <v>#REF!</v>
      </c>
      <c r="S31" s="60" t="e">
        <f>IF(AND('Mapa final'!#REF!="Media",'Mapa final'!#REF!="Menor"),CONCATENATE("R6C",'Mapa final'!#REF!),"")</f>
        <v>#REF!</v>
      </c>
      <c r="T31" s="60" t="e">
        <f>IF(AND('Mapa final'!#REF!="Media",'Mapa final'!#REF!="Menor"),CONCATENATE("R6C",'Mapa final'!#REF!),"")</f>
        <v>#REF!</v>
      </c>
      <c r="U31" s="61" t="e">
        <f>IF(AND('Mapa final'!#REF!="Media",'Mapa final'!#REF!="Menor"),CONCATENATE("R6C",'Mapa final'!#REF!),"")</f>
        <v>#REF!</v>
      </c>
      <c r="V31" s="59" t="e">
        <f>IF(AND('Mapa final'!#REF!="Media",'Mapa final'!#REF!="Moderado"),CONCATENATE("R6C",'Mapa final'!#REF!),"")</f>
        <v>#REF!</v>
      </c>
      <c r="W31" s="60" t="e">
        <f>IF(AND('Mapa final'!#REF!="Media",'Mapa final'!#REF!="Moderado"),CONCATENATE("R6C",'Mapa final'!#REF!),"")</f>
        <v>#REF!</v>
      </c>
      <c r="X31" s="60" t="e">
        <f>IF(AND('Mapa final'!#REF!="Media",'Mapa final'!#REF!="Moderado"),CONCATENATE("R6C",'Mapa final'!#REF!),"")</f>
        <v>#REF!</v>
      </c>
      <c r="Y31" s="60" t="e">
        <f>IF(AND('Mapa final'!#REF!="Media",'Mapa final'!#REF!="Moderado"),CONCATENATE("R6C",'Mapa final'!#REF!),"")</f>
        <v>#REF!</v>
      </c>
      <c r="Z31" s="60" t="e">
        <f>IF(AND('Mapa final'!#REF!="Media",'Mapa final'!#REF!="Moderado"),CONCATENATE("R6C",'Mapa final'!#REF!),"")</f>
        <v>#REF!</v>
      </c>
      <c r="AA31" s="61" t="e">
        <f>IF(AND('Mapa final'!#REF!="Media",'Mapa final'!#REF!="Moderado"),CONCATENATE("R6C",'Mapa final'!#REF!),"")</f>
        <v>#REF!</v>
      </c>
      <c r="AB31" s="44" t="e">
        <f>IF(AND('Mapa final'!#REF!="Media",'Mapa final'!#REF!="Mayor"),CONCATENATE("R6C",'Mapa final'!#REF!),"")</f>
        <v>#REF!</v>
      </c>
      <c r="AC31" s="45" t="e">
        <f>IF(AND('Mapa final'!#REF!="Media",'Mapa final'!#REF!="Mayor"),CONCATENATE("R6C",'Mapa final'!#REF!),"")</f>
        <v>#REF!</v>
      </c>
      <c r="AD31" s="45" t="e">
        <f>IF(AND('Mapa final'!#REF!="Media",'Mapa final'!#REF!="Mayor"),CONCATENATE("R6C",'Mapa final'!#REF!),"")</f>
        <v>#REF!</v>
      </c>
      <c r="AE31" s="45" t="e">
        <f>IF(AND('Mapa final'!#REF!="Media",'Mapa final'!#REF!="Mayor"),CONCATENATE("R6C",'Mapa final'!#REF!),"")</f>
        <v>#REF!</v>
      </c>
      <c r="AF31" s="45" t="e">
        <f>IF(AND('Mapa final'!#REF!="Media",'Mapa final'!#REF!="Mayor"),CONCATENATE("R6C",'Mapa final'!#REF!),"")</f>
        <v>#REF!</v>
      </c>
      <c r="AG31" s="46" t="e">
        <f>IF(AND('Mapa final'!#REF!="Media",'Mapa final'!#REF!="Mayor"),CONCATENATE("R6C",'Mapa final'!#REF!),"")</f>
        <v>#REF!</v>
      </c>
      <c r="AH31" s="47" t="e">
        <f>IF(AND('Mapa final'!#REF!="Media",'Mapa final'!#REF!="Catastrófico"),CONCATENATE("R6C",'Mapa final'!#REF!),"")</f>
        <v>#REF!</v>
      </c>
      <c r="AI31" s="48" t="e">
        <f>IF(AND('Mapa final'!#REF!="Media",'Mapa final'!#REF!="Catastrófico"),CONCATENATE("R6C",'Mapa final'!#REF!),"")</f>
        <v>#REF!</v>
      </c>
      <c r="AJ31" s="48" t="e">
        <f>IF(AND('Mapa final'!#REF!="Media",'Mapa final'!#REF!="Catastrófico"),CONCATENATE("R6C",'Mapa final'!#REF!),"")</f>
        <v>#REF!</v>
      </c>
      <c r="AK31" s="48" t="e">
        <f>IF(AND('Mapa final'!#REF!="Media",'Mapa final'!#REF!="Catastrófico"),CONCATENATE("R6C",'Mapa final'!#REF!),"")</f>
        <v>#REF!</v>
      </c>
      <c r="AL31" s="48" t="e">
        <f>IF(AND('Mapa final'!#REF!="Media",'Mapa final'!#REF!="Catastrófico"),CONCATENATE("R6C",'Mapa final'!#REF!),"")</f>
        <v>#REF!</v>
      </c>
      <c r="AM31" s="49" t="e">
        <f>IF(AND('Mapa final'!#REF!="Media",'Mapa final'!#REF!="Catastrófico"),CONCATENATE("R6C",'Mapa final'!#REF!),"")</f>
        <v>#REF!</v>
      </c>
      <c r="AN31" s="75"/>
      <c r="AO31" s="388"/>
      <c r="AP31" s="389"/>
      <c r="AQ31" s="389"/>
      <c r="AR31" s="389"/>
      <c r="AS31" s="389"/>
      <c r="AT31" s="390"/>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row>
    <row r="32" spans="1:76" ht="15" customHeight="1" x14ac:dyDescent="0.25">
      <c r="A32" s="75"/>
      <c r="B32" s="260"/>
      <c r="C32" s="260"/>
      <c r="D32" s="261"/>
      <c r="E32" s="359"/>
      <c r="F32" s="358"/>
      <c r="G32" s="358"/>
      <c r="H32" s="358"/>
      <c r="I32" s="374"/>
      <c r="J32" s="59" t="e">
        <f>IF(AND('Mapa final'!#REF!="Media",'Mapa final'!#REF!="Leve"),CONCATENATE("R7C",'Mapa final'!#REF!),"")</f>
        <v>#REF!</v>
      </c>
      <c r="K32" s="60" t="e">
        <f>IF(AND('Mapa final'!#REF!="Media",'Mapa final'!#REF!="Leve"),CONCATENATE("R7C",'Mapa final'!#REF!),"")</f>
        <v>#REF!</v>
      </c>
      <c r="L32" s="60" t="e">
        <f>IF(AND('Mapa final'!#REF!="Media",'Mapa final'!#REF!="Leve"),CONCATENATE("R7C",'Mapa final'!#REF!),"")</f>
        <v>#REF!</v>
      </c>
      <c r="M32" s="60" t="e">
        <f>IF(AND('Mapa final'!#REF!="Media",'Mapa final'!#REF!="Leve"),CONCATENATE("R7C",'Mapa final'!#REF!),"")</f>
        <v>#REF!</v>
      </c>
      <c r="N32" s="60" t="e">
        <f>IF(AND('Mapa final'!#REF!="Media",'Mapa final'!#REF!="Leve"),CONCATENATE("R7C",'Mapa final'!#REF!),"")</f>
        <v>#REF!</v>
      </c>
      <c r="O32" s="61" t="e">
        <f>IF(AND('Mapa final'!#REF!="Media",'Mapa final'!#REF!="Leve"),CONCATENATE("R7C",'Mapa final'!#REF!),"")</f>
        <v>#REF!</v>
      </c>
      <c r="P32" s="59" t="e">
        <f>IF(AND('Mapa final'!#REF!="Media",'Mapa final'!#REF!="Menor"),CONCATENATE("R7C",'Mapa final'!#REF!),"")</f>
        <v>#REF!</v>
      </c>
      <c r="Q32" s="60" t="e">
        <f>IF(AND('Mapa final'!#REF!="Media",'Mapa final'!#REF!="Menor"),CONCATENATE("R7C",'Mapa final'!#REF!),"")</f>
        <v>#REF!</v>
      </c>
      <c r="R32" s="60" t="e">
        <f>IF(AND('Mapa final'!#REF!="Media",'Mapa final'!#REF!="Menor"),CONCATENATE("R7C",'Mapa final'!#REF!),"")</f>
        <v>#REF!</v>
      </c>
      <c r="S32" s="60" t="e">
        <f>IF(AND('Mapa final'!#REF!="Media",'Mapa final'!#REF!="Menor"),CONCATENATE("R7C",'Mapa final'!#REF!),"")</f>
        <v>#REF!</v>
      </c>
      <c r="T32" s="60" t="e">
        <f>IF(AND('Mapa final'!#REF!="Media",'Mapa final'!#REF!="Menor"),CONCATENATE("R7C",'Mapa final'!#REF!),"")</f>
        <v>#REF!</v>
      </c>
      <c r="U32" s="61" t="e">
        <f>IF(AND('Mapa final'!#REF!="Media",'Mapa final'!#REF!="Menor"),CONCATENATE("R7C",'Mapa final'!#REF!),"")</f>
        <v>#REF!</v>
      </c>
      <c r="V32" s="59" t="e">
        <f>IF(AND('Mapa final'!#REF!="Media",'Mapa final'!#REF!="Moderado"),CONCATENATE("R7C",'Mapa final'!#REF!),"")</f>
        <v>#REF!</v>
      </c>
      <c r="W32" s="60" t="e">
        <f>IF(AND('Mapa final'!#REF!="Media",'Mapa final'!#REF!="Moderado"),CONCATENATE("R7C",'Mapa final'!#REF!),"")</f>
        <v>#REF!</v>
      </c>
      <c r="X32" s="60" t="e">
        <f>IF(AND('Mapa final'!#REF!="Media",'Mapa final'!#REF!="Moderado"),CONCATENATE("R7C",'Mapa final'!#REF!),"")</f>
        <v>#REF!</v>
      </c>
      <c r="Y32" s="60" t="e">
        <f>IF(AND('Mapa final'!#REF!="Media",'Mapa final'!#REF!="Moderado"),CONCATENATE("R7C",'Mapa final'!#REF!),"")</f>
        <v>#REF!</v>
      </c>
      <c r="Z32" s="60" t="e">
        <f>IF(AND('Mapa final'!#REF!="Media",'Mapa final'!#REF!="Moderado"),CONCATENATE("R7C",'Mapa final'!#REF!),"")</f>
        <v>#REF!</v>
      </c>
      <c r="AA32" s="61" t="e">
        <f>IF(AND('Mapa final'!#REF!="Media",'Mapa final'!#REF!="Moderado"),CONCATENATE("R7C",'Mapa final'!#REF!),"")</f>
        <v>#REF!</v>
      </c>
      <c r="AB32" s="44" t="e">
        <f>IF(AND('Mapa final'!#REF!="Media",'Mapa final'!#REF!="Mayor"),CONCATENATE("R7C",'Mapa final'!#REF!),"")</f>
        <v>#REF!</v>
      </c>
      <c r="AC32" s="45" t="e">
        <f>IF(AND('Mapa final'!#REF!="Media",'Mapa final'!#REF!="Mayor"),CONCATENATE("R7C",'Mapa final'!#REF!),"")</f>
        <v>#REF!</v>
      </c>
      <c r="AD32" s="45" t="e">
        <f>IF(AND('Mapa final'!#REF!="Media",'Mapa final'!#REF!="Mayor"),CONCATENATE("R7C",'Mapa final'!#REF!),"")</f>
        <v>#REF!</v>
      </c>
      <c r="AE32" s="45" t="e">
        <f>IF(AND('Mapa final'!#REF!="Media",'Mapa final'!#REF!="Mayor"),CONCATENATE("R7C",'Mapa final'!#REF!),"")</f>
        <v>#REF!</v>
      </c>
      <c r="AF32" s="45" t="e">
        <f>IF(AND('Mapa final'!#REF!="Media",'Mapa final'!#REF!="Mayor"),CONCATENATE("R7C",'Mapa final'!#REF!),"")</f>
        <v>#REF!</v>
      </c>
      <c r="AG32" s="46" t="e">
        <f>IF(AND('Mapa final'!#REF!="Media",'Mapa final'!#REF!="Mayor"),CONCATENATE("R7C",'Mapa final'!#REF!),"")</f>
        <v>#REF!</v>
      </c>
      <c r="AH32" s="47" t="e">
        <f>IF(AND('Mapa final'!#REF!="Media",'Mapa final'!#REF!="Catastrófico"),CONCATENATE("R7C",'Mapa final'!#REF!),"")</f>
        <v>#REF!</v>
      </c>
      <c r="AI32" s="48" t="e">
        <f>IF(AND('Mapa final'!#REF!="Media",'Mapa final'!#REF!="Catastrófico"),CONCATENATE("R7C",'Mapa final'!#REF!),"")</f>
        <v>#REF!</v>
      </c>
      <c r="AJ32" s="48" t="e">
        <f>IF(AND('Mapa final'!#REF!="Media",'Mapa final'!#REF!="Catastrófico"),CONCATENATE("R7C",'Mapa final'!#REF!),"")</f>
        <v>#REF!</v>
      </c>
      <c r="AK32" s="48" t="e">
        <f>IF(AND('Mapa final'!#REF!="Media",'Mapa final'!#REF!="Catastrófico"),CONCATENATE("R7C",'Mapa final'!#REF!),"")</f>
        <v>#REF!</v>
      </c>
      <c r="AL32" s="48" t="e">
        <f>IF(AND('Mapa final'!#REF!="Media",'Mapa final'!#REF!="Catastrófico"),CONCATENATE("R7C",'Mapa final'!#REF!),"")</f>
        <v>#REF!</v>
      </c>
      <c r="AM32" s="49" t="e">
        <f>IF(AND('Mapa final'!#REF!="Media",'Mapa final'!#REF!="Catastrófico"),CONCATENATE("R7C",'Mapa final'!#REF!),"")</f>
        <v>#REF!</v>
      </c>
      <c r="AN32" s="75"/>
      <c r="AO32" s="388"/>
      <c r="AP32" s="389"/>
      <c r="AQ32" s="389"/>
      <c r="AR32" s="389"/>
      <c r="AS32" s="389"/>
      <c r="AT32" s="390"/>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row>
    <row r="33" spans="1:80" ht="15" customHeight="1" x14ac:dyDescent="0.25">
      <c r="A33" s="75"/>
      <c r="B33" s="260"/>
      <c r="C33" s="260"/>
      <c r="D33" s="261"/>
      <c r="E33" s="359"/>
      <c r="F33" s="358"/>
      <c r="G33" s="358"/>
      <c r="H33" s="358"/>
      <c r="I33" s="374"/>
      <c r="J33" s="59" t="e">
        <f>IF(AND('Mapa final'!#REF!="Media",'Mapa final'!#REF!="Leve"),CONCATENATE("R8C",'Mapa final'!#REF!),"")</f>
        <v>#REF!</v>
      </c>
      <c r="K33" s="60" t="e">
        <f>IF(AND('Mapa final'!#REF!="Media",'Mapa final'!#REF!="Leve"),CONCATENATE("R8C",'Mapa final'!#REF!),"")</f>
        <v>#REF!</v>
      </c>
      <c r="L33" s="60" t="e">
        <f>IF(AND('Mapa final'!#REF!="Media",'Mapa final'!#REF!="Leve"),CONCATENATE("R8C",'Mapa final'!#REF!),"")</f>
        <v>#REF!</v>
      </c>
      <c r="M33" s="60" t="e">
        <f>IF(AND('Mapa final'!#REF!="Media",'Mapa final'!#REF!="Leve"),CONCATENATE("R8C",'Mapa final'!#REF!),"")</f>
        <v>#REF!</v>
      </c>
      <c r="N33" s="60" t="e">
        <f>IF(AND('Mapa final'!#REF!="Media",'Mapa final'!#REF!="Leve"),CONCATENATE("R8C",'Mapa final'!#REF!),"")</f>
        <v>#REF!</v>
      </c>
      <c r="O33" s="61" t="e">
        <f>IF(AND('Mapa final'!#REF!="Media",'Mapa final'!#REF!="Leve"),CONCATENATE("R8C",'Mapa final'!#REF!),"")</f>
        <v>#REF!</v>
      </c>
      <c r="P33" s="59" t="e">
        <f>IF(AND('Mapa final'!#REF!="Media",'Mapa final'!#REF!="Menor"),CONCATENATE("R8C",'Mapa final'!#REF!),"")</f>
        <v>#REF!</v>
      </c>
      <c r="Q33" s="60" t="e">
        <f>IF(AND('Mapa final'!#REF!="Media",'Mapa final'!#REF!="Menor"),CONCATENATE("R8C",'Mapa final'!#REF!),"")</f>
        <v>#REF!</v>
      </c>
      <c r="R33" s="60" t="e">
        <f>IF(AND('Mapa final'!#REF!="Media",'Mapa final'!#REF!="Menor"),CONCATENATE("R8C",'Mapa final'!#REF!),"")</f>
        <v>#REF!</v>
      </c>
      <c r="S33" s="60" t="e">
        <f>IF(AND('Mapa final'!#REF!="Media",'Mapa final'!#REF!="Menor"),CONCATENATE("R8C",'Mapa final'!#REF!),"")</f>
        <v>#REF!</v>
      </c>
      <c r="T33" s="60" t="e">
        <f>IF(AND('Mapa final'!#REF!="Media",'Mapa final'!#REF!="Menor"),CONCATENATE("R8C",'Mapa final'!#REF!),"")</f>
        <v>#REF!</v>
      </c>
      <c r="U33" s="61" t="e">
        <f>IF(AND('Mapa final'!#REF!="Media",'Mapa final'!#REF!="Menor"),CONCATENATE("R8C",'Mapa final'!#REF!),"")</f>
        <v>#REF!</v>
      </c>
      <c r="V33" s="59" t="e">
        <f>IF(AND('Mapa final'!#REF!="Media",'Mapa final'!#REF!="Moderado"),CONCATENATE("R8C",'Mapa final'!#REF!),"")</f>
        <v>#REF!</v>
      </c>
      <c r="W33" s="60" t="e">
        <f>IF(AND('Mapa final'!#REF!="Media",'Mapa final'!#REF!="Moderado"),CONCATENATE("R8C",'Mapa final'!#REF!),"")</f>
        <v>#REF!</v>
      </c>
      <c r="X33" s="60" t="e">
        <f>IF(AND('Mapa final'!#REF!="Media",'Mapa final'!#REF!="Moderado"),CONCATENATE("R8C",'Mapa final'!#REF!),"")</f>
        <v>#REF!</v>
      </c>
      <c r="Y33" s="60" t="e">
        <f>IF(AND('Mapa final'!#REF!="Media",'Mapa final'!#REF!="Moderado"),CONCATENATE("R8C",'Mapa final'!#REF!),"")</f>
        <v>#REF!</v>
      </c>
      <c r="Z33" s="60" t="e">
        <f>IF(AND('Mapa final'!#REF!="Media",'Mapa final'!#REF!="Moderado"),CONCATENATE("R8C",'Mapa final'!#REF!),"")</f>
        <v>#REF!</v>
      </c>
      <c r="AA33" s="61" t="e">
        <f>IF(AND('Mapa final'!#REF!="Media",'Mapa final'!#REF!="Moderado"),CONCATENATE("R8C",'Mapa final'!#REF!),"")</f>
        <v>#REF!</v>
      </c>
      <c r="AB33" s="44" t="e">
        <f>IF(AND('Mapa final'!#REF!="Media",'Mapa final'!#REF!="Mayor"),CONCATENATE("R8C",'Mapa final'!#REF!),"")</f>
        <v>#REF!</v>
      </c>
      <c r="AC33" s="45" t="e">
        <f>IF(AND('Mapa final'!#REF!="Media",'Mapa final'!#REF!="Mayor"),CONCATENATE("R8C",'Mapa final'!#REF!),"")</f>
        <v>#REF!</v>
      </c>
      <c r="AD33" s="45" t="e">
        <f>IF(AND('Mapa final'!#REF!="Media",'Mapa final'!#REF!="Mayor"),CONCATENATE("R8C",'Mapa final'!#REF!),"")</f>
        <v>#REF!</v>
      </c>
      <c r="AE33" s="45" t="e">
        <f>IF(AND('Mapa final'!#REF!="Media",'Mapa final'!#REF!="Mayor"),CONCATENATE("R8C",'Mapa final'!#REF!),"")</f>
        <v>#REF!</v>
      </c>
      <c r="AF33" s="45" t="e">
        <f>IF(AND('Mapa final'!#REF!="Media",'Mapa final'!#REF!="Mayor"),CONCATENATE("R8C",'Mapa final'!#REF!),"")</f>
        <v>#REF!</v>
      </c>
      <c r="AG33" s="46" t="e">
        <f>IF(AND('Mapa final'!#REF!="Media",'Mapa final'!#REF!="Mayor"),CONCATENATE("R8C",'Mapa final'!#REF!),"")</f>
        <v>#REF!</v>
      </c>
      <c r="AH33" s="47" t="e">
        <f>IF(AND('Mapa final'!#REF!="Media",'Mapa final'!#REF!="Catastrófico"),CONCATENATE("R8C",'Mapa final'!#REF!),"")</f>
        <v>#REF!</v>
      </c>
      <c r="AI33" s="48" t="e">
        <f>IF(AND('Mapa final'!#REF!="Media",'Mapa final'!#REF!="Catastrófico"),CONCATENATE("R8C",'Mapa final'!#REF!),"")</f>
        <v>#REF!</v>
      </c>
      <c r="AJ33" s="48" t="e">
        <f>IF(AND('Mapa final'!#REF!="Media",'Mapa final'!#REF!="Catastrófico"),CONCATENATE("R8C",'Mapa final'!#REF!),"")</f>
        <v>#REF!</v>
      </c>
      <c r="AK33" s="48" t="e">
        <f>IF(AND('Mapa final'!#REF!="Media",'Mapa final'!#REF!="Catastrófico"),CONCATENATE("R8C",'Mapa final'!#REF!),"")</f>
        <v>#REF!</v>
      </c>
      <c r="AL33" s="48" t="e">
        <f>IF(AND('Mapa final'!#REF!="Media",'Mapa final'!#REF!="Catastrófico"),CONCATENATE("R8C",'Mapa final'!#REF!),"")</f>
        <v>#REF!</v>
      </c>
      <c r="AM33" s="49" t="e">
        <f>IF(AND('Mapa final'!#REF!="Media",'Mapa final'!#REF!="Catastrófico"),CONCATENATE("R8C",'Mapa final'!#REF!),"")</f>
        <v>#REF!</v>
      </c>
      <c r="AN33" s="75"/>
      <c r="AO33" s="388"/>
      <c r="AP33" s="389"/>
      <c r="AQ33" s="389"/>
      <c r="AR33" s="389"/>
      <c r="AS33" s="389"/>
      <c r="AT33" s="390"/>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row>
    <row r="34" spans="1:80" ht="15" customHeight="1" x14ac:dyDescent="0.25">
      <c r="A34" s="75"/>
      <c r="B34" s="260"/>
      <c r="C34" s="260"/>
      <c r="D34" s="261"/>
      <c r="E34" s="359"/>
      <c r="F34" s="358"/>
      <c r="G34" s="358"/>
      <c r="H34" s="358"/>
      <c r="I34" s="374"/>
      <c r="J34" s="59" t="e">
        <f>IF(AND('Mapa final'!#REF!="Media",'Mapa final'!#REF!="Leve"),CONCATENATE("R9C",'Mapa final'!#REF!),"")</f>
        <v>#REF!</v>
      </c>
      <c r="K34" s="60" t="e">
        <f>IF(AND('Mapa final'!#REF!="Media",'Mapa final'!#REF!="Leve"),CONCATENATE("R9C",'Mapa final'!#REF!),"")</f>
        <v>#REF!</v>
      </c>
      <c r="L34" s="60" t="e">
        <f>IF(AND('Mapa final'!#REF!="Media",'Mapa final'!#REF!="Leve"),CONCATENATE("R9C",'Mapa final'!#REF!),"")</f>
        <v>#REF!</v>
      </c>
      <c r="M34" s="60" t="e">
        <f>IF(AND('Mapa final'!#REF!="Media",'Mapa final'!#REF!="Leve"),CONCATENATE("R9C",'Mapa final'!#REF!),"")</f>
        <v>#REF!</v>
      </c>
      <c r="N34" s="60" t="e">
        <f>IF(AND('Mapa final'!#REF!="Media",'Mapa final'!#REF!="Leve"),CONCATENATE("R9C",'Mapa final'!#REF!),"")</f>
        <v>#REF!</v>
      </c>
      <c r="O34" s="61" t="e">
        <f>IF(AND('Mapa final'!#REF!="Media",'Mapa final'!#REF!="Leve"),CONCATENATE("R9C",'Mapa final'!#REF!),"")</f>
        <v>#REF!</v>
      </c>
      <c r="P34" s="59" t="e">
        <f>IF(AND('Mapa final'!#REF!="Media",'Mapa final'!#REF!="Menor"),CONCATENATE("R9C",'Mapa final'!#REF!),"")</f>
        <v>#REF!</v>
      </c>
      <c r="Q34" s="60" t="e">
        <f>IF(AND('Mapa final'!#REF!="Media",'Mapa final'!#REF!="Menor"),CONCATENATE("R9C",'Mapa final'!#REF!),"")</f>
        <v>#REF!</v>
      </c>
      <c r="R34" s="60" t="e">
        <f>IF(AND('Mapa final'!#REF!="Media",'Mapa final'!#REF!="Menor"),CONCATENATE("R9C",'Mapa final'!#REF!),"")</f>
        <v>#REF!</v>
      </c>
      <c r="S34" s="60" t="e">
        <f>IF(AND('Mapa final'!#REF!="Media",'Mapa final'!#REF!="Menor"),CONCATENATE("R9C",'Mapa final'!#REF!),"")</f>
        <v>#REF!</v>
      </c>
      <c r="T34" s="60" t="e">
        <f>IF(AND('Mapa final'!#REF!="Media",'Mapa final'!#REF!="Menor"),CONCATENATE("R9C",'Mapa final'!#REF!),"")</f>
        <v>#REF!</v>
      </c>
      <c r="U34" s="61" t="e">
        <f>IF(AND('Mapa final'!#REF!="Media",'Mapa final'!#REF!="Menor"),CONCATENATE("R9C",'Mapa final'!#REF!),"")</f>
        <v>#REF!</v>
      </c>
      <c r="V34" s="59" t="e">
        <f>IF(AND('Mapa final'!#REF!="Media",'Mapa final'!#REF!="Moderado"),CONCATENATE("R9C",'Mapa final'!#REF!),"")</f>
        <v>#REF!</v>
      </c>
      <c r="W34" s="60" t="e">
        <f>IF(AND('Mapa final'!#REF!="Media",'Mapa final'!#REF!="Moderado"),CONCATENATE("R9C",'Mapa final'!#REF!),"")</f>
        <v>#REF!</v>
      </c>
      <c r="X34" s="60" t="e">
        <f>IF(AND('Mapa final'!#REF!="Media",'Mapa final'!#REF!="Moderado"),CONCATENATE("R9C",'Mapa final'!#REF!),"")</f>
        <v>#REF!</v>
      </c>
      <c r="Y34" s="60" t="e">
        <f>IF(AND('Mapa final'!#REF!="Media",'Mapa final'!#REF!="Moderado"),CONCATENATE("R9C",'Mapa final'!#REF!),"")</f>
        <v>#REF!</v>
      </c>
      <c r="Z34" s="60" t="e">
        <f>IF(AND('Mapa final'!#REF!="Media",'Mapa final'!#REF!="Moderado"),CONCATENATE("R9C",'Mapa final'!#REF!),"")</f>
        <v>#REF!</v>
      </c>
      <c r="AA34" s="61" t="e">
        <f>IF(AND('Mapa final'!#REF!="Media",'Mapa final'!#REF!="Moderado"),CONCATENATE("R9C",'Mapa final'!#REF!),"")</f>
        <v>#REF!</v>
      </c>
      <c r="AB34" s="44" t="e">
        <f>IF(AND('Mapa final'!#REF!="Media",'Mapa final'!#REF!="Mayor"),CONCATENATE("R9C",'Mapa final'!#REF!),"")</f>
        <v>#REF!</v>
      </c>
      <c r="AC34" s="45" t="e">
        <f>IF(AND('Mapa final'!#REF!="Media",'Mapa final'!#REF!="Mayor"),CONCATENATE("R9C",'Mapa final'!#REF!),"")</f>
        <v>#REF!</v>
      </c>
      <c r="AD34" s="45" t="e">
        <f>IF(AND('Mapa final'!#REF!="Media",'Mapa final'!#REF!="Mayor"),CONCATENATE("R9C",'Mapa final'!#REF!),"")</f>
        <v>#REF!</v>
      </c>
      <c r="AE34" s="45" t="e">
        <f>IF(AND('Mapa final'!#REF!="Media",'Mapa final'!#REF!="Mayor"),CONCATENATE("R9C",'Mapa final'!#REF!),"")</f>
        <v>#REF!</v>
      </c>
      <c r="AF34" s="45" t="e">
        <f>IF(AND('Mapa final'!#REF!="Media",'Mapa final'!#REF!="Mayor"),CONCATENATE("R9C",'Mapa final'!#REF!),"")</f>
        <v>#REF!</v>
      </c>
      <c r="AG34" s="46" t="e">
        <f>IF(AND('Mapa final'!#REF!="Media",'Mapa final'!#REF!="Mayor"),CONCATENATE("R9C",'Mapa final'!#REF!),"")</f>
        <v>#REF!</v>
      </c>
      <c r="AH34" s="47" t="e">
        <f>IF(AND('Mapa final'!#REF!="Media",'Mapa final'!#REF!="Catastrófico"),CONCATENATE("R9C",'Mapa final'!#REF!),"")</f>
        <v>#REF!</v>
      </c>
      <c r="AI34" s="48" t="e">
        <f>IF(AND('Mapa final'!#REF!="Media",'Mapa final'!#REF!="Catastrófico"),CONCATENATE("R9C",'Mapa final'!#REF!),"")</f>
        <v>#REF!</v>
      </c>
      <c r="AJ34" s="48" t="e">
        <f>IF(AND('Mapa final'!#REF!="Media",'Mapa final'!#REF!="Catastrófico"),CONCATENATE("R9C",'Mapa final'!#REF!),"")</f>
        <v>#REF!</v>
      </c>
      <c r="AK34" s="48" t="e">
        <f>IF(AND('Mapa final'!#REF!="Media",'Mapa final'!#REF!="Catastrófico"),CONCATENATE("R9C",'Mapa final'!#REF!),"")</f>
        <v>#REF!</v>
      </c>
      <c r="AL34" s="48" t="e">
        <f>IF(AND('Mapa final'!#REF!="Media",'Mapa final'!#REF!="Catastrófico"),CONCATENATE("R9C",'Mapa final'!#REF!),"")</f>
        <v>#REF!</v>
      </c>
      <c r="AM34" s="49" t="e">
        <f>IF(AND('Mapa final'!#REF!="Media",'Mapa final'!#REF!="Catastrófico"),CONCATENATE("R9C",'Mapa final'!#REF!),"")</f>
        <v>#REF!</v>
      </c>
      <c r="AN34" s="75"/>
      <c r="AO34" s="388"/>
      <c r="AP34" s="389"/>
      <c r="AQ34" s="389"/>
      <c r="AR34" s="389"/>
      <c r="AS34" s="389"/>
      <c r="AT34" s="390"/>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row>
    <row r="35" spans="1:80" ht="15.75" customHeight="1" thickBot="1" x14ac:dyDescent="0.3">
      <c r="A35" s="75"/>
      <c r="B35" s="260"/>
      <c r="C35" s="260"/>
      <c r="D35" s="261"/>
      <c r="E35" s="360"/>
      <c r="F35" s="361"/>
      <c r="G35" s="361"/>
      <c r="H35" s="361"/>
      <c r="I35" s="375"/>
      <c r="J35" s="59" t="e">
        <f>IF(AND('Mapa final'!#REF!="Media",'Mapa final'!#REF!="Leve"),CONCATENATE("R10C",'Mapa final'!#REF!),"")</f>
        <v>#REF!</v>
      </c>
      <c r="K35" s="60" t="e">
        <f>IF(AND('Mapa final'!#REF!="Media",'Mapa final'!#REF!="Leve"),CONCATENATE("R10C",'Mapa final'!#REF!),"")</f>
        <v>#REF!</v>
      </c>
      <c r="L35" s="60" t="e">
        <f>IF(AND('Mapa final'!#REF!="Media",'Mapa final'!#REF!="Leve"),CONCATENATE("R10C",'Mapa final'!#REF!),"")</f>
        <v>#REF!</v>
      </c>
      <c r="M35" s="60" t="e">
        <f>IF(AND('Mapa final'!#REF!="Media",'Mapa final'!#REF!="Leve"),CONCATENATE("R10C",'Mapa final'!#REF!),"")</f>
        <v>#REF!</v>
      </c>
      <c r="N35" s="60" t="e">
        <f>IF(AND('Mapa final'!#REF!="Media",'Mapa final'!#REF!="Leve"),CONCATENATE("R10C",'Mapa final'!#REF!),"")</f>
        <v>#REF!</v>
      </c>
      <c r="O35" s="61" t="e">
        <f>IF(AND('Mapa final'!#REF!="Media",'Mapa final'!#REF!="Leve"),CONCATENATE("R10C",'Mapa final'!#REF!),"")</f>
        <v>#REF!</v>
      </c>
      <c r="P35" s="59" t="e">
        <f>IF(AND('Mapa final'!#REF!="Media",'Mapa final'!#REF!="Menor"),CONCATENATE("R10C",'Mapa final'!#REF!),"")</f>
        <v>#REF!</v>
      </c>
      <c r="Q35" s="60" t="e">
        <f>IF(AND('Mapa final'!#REF!="Media",'Mapa final'!#REF!="Menor"),CONCATENATE("R10C",'Mapa final'!#REF!),"")</f>
        <v>#REF!</v>
      </c>
      <c r="R35" s="60" t="e">
        <f>IF(AND('Mapa final'!#REF!="Media",'Mapa final'!#REF!="Menor"),CONCATENATE("R10C",'Mapa final'!#REF!),"")</f>
        <v>#REF!</v>
      </c>
      <c r="S35" s="60" t="e">
        <f>IF(AND('Mapa final'!#REF!="Media",'Mapa final'!#REF!="Menor"),CONCATENATE("R10C",'Mapa final'!#REF!),"")</f>
        <v>#REF!</v>
      </c>
      <c r="T35" s="60" t="e">
        <f>IF(AND('Mapa final'!#REF!="Media",'Mapa final'!#REF!="Menor"),CONCATENATE("R10C",'Mapa final'!#REF!),"")</f>
        <v>#REF!</v>
      </c>
      <c r="U35" s="61" t="e">
        <f>IF(AND('Mapa final'!#REF!="Media",'Mapa final'!#REF!="Menor"),CONCATENATE("R10C",'Mapa final'!#REF!),"")</f>
        <v>#REF!</v>
      </c>
      <c r="V35" s="59" t="e">
        <f>IF(AND('Mapa final'!#REF!="Media",'Mapa final'!#REF!="Moderado"),CONCATENATE("R10C",'Mapa final'!#REF!),"")</f>
        <v>#REF!</v>
      </c>
      <c r="W35" s="60" t="e">
        <f>IF(AND('Mapa final'!#REF!="Media",'Mapa final'!#REF!="Moderado"),CONCATENATE("R10C",'Mapa final'!#REF!),"")</f>
        <v>#REF!</v>
      </c>
      <c r="X35" s="60" t="e">
        <f>IF(AND('Mapa final'!#REF!="Media",'Mapa final'!#REF!="Moderado"),CONCATENATE("R10C",'Mapa final'!#REF!),"")</f>
        <v>#REF!</v>
      </c>
      <c r="Y35" s="60" t="e">
        <f>IF(AND('Mapa final'!#REF!="Media",'Mapa final'!#REF!="Moderado"),CONCATENATE("R10C",'Mapa final'!#REF!),"")</f>
        <v>#REF!</v>
      </c>
      <c r="Z35" s="60" t="e">
        <f>IF(AND('Mapa final'!#REF!="Media",'Mapa final'!#REF!="Moderado"),CONCATENATE("R10C",'Mapa final'!#REF!),"")</f>
        <v>#REF!</v>
      </c>
      <c r="AA35" s="61" t="e">
        <f>IF(AND('Mapa final'!#REF!="Media",'Mapa final'!#REF!="Moderado"),CONCATENATE("R10C",'Mapa final'!#REF!),"")</f>
        <v>#REF!</v>
      </c>
      <c r="AB35" s="50" t="e">
        <f>IF(AND('Mapa final'!#REF!="Media",'Mapa final'!#REF!="Mayor"),CONCATENATE("R10C",'Mapa final'!#REF!),"")</f>
        <v>#REF!</v>
      </c>
      <c r="AC35" s="51" t="e">
        <f>IF(AND('Mapa final'!#REF!="Media",'Mapa final'!#REF!="Mayor"),CONCATENATE("R10C",'Mapa final'!#REF!),"")</f>
        <v>#REF!</v>
      </c>
      <c r="AD35" s="51" t="e">
        <f>IF(AND('Mapa final'!#REF!="Media",'Mapa final'!#REF!="Mayor"),CONCATENATE("R10C",'Mapa final'!#REF!),"")</f>
        <v>#REF!</v>
      </c>
      <c r="AE35" s="51" t="e">
        <f>IF(AND('Mapa final'!#REF!="Media",'Mapa final'!#REF!="Mayor"),CONCATENATE("R10C",'Mapa final'!#REF!),"")</f>
        <v>#REF!</v>
      </c>
      <c r="AF35" s="51" t="e">
        <f>IF(AND('Mapa final'!#REF!="Media",'Mapa final'!#REF!="Mayor"),CONCATENATE("R10C",'Mapa final'!#REF!),"")</f>
        <v>#REF!</v>
      </c>
      <c r="AG35" s="52" t="e">
        <f>IF(AND('Mapa final'!#REF!="Media",'Mapa final'!#REF!="Mayor"),CONCATENATE("R10C",'Mapa final'!#REF!),"")</f>
        <v>#REF!</v>
      </c>
      <c r="AH35" s="53" t="e">
        <f>IF(AND('Mapa final'!#REF!="Media",'Mapa final'!#REF!="Catastrófico"),CONCATENATE("R10C",'Mapa final'!#REF!),"")</f>
        <v>#REF!</v>
      </c>
      <c r="AI35" s="54" t="e">
        <f>IF(AND('Mapa final'!#REF!="Media",'Mapa final'!#REF!="Catastrófico"),CONCATENATE("R10C",'Mapa final'!#REF!),"")</f>
        <v>#REF!</v>
      </c>
      <c r="AJ35" s="54" t="e">
        <f>IF(AND('Mapa final'!#REF!="Media",'Mapa final'!#REF!="Catastrófico"),CONCATENATE("R10C",'Mapa final'!#REF!),"")</f>
        <v>#REF!</v>
      </c>
      <c r="AK35" s="54" t="e">
        <f>IF(AND('Mapa final'!#REF!="Media",'Mapa final'!#REF!="Catastrófico"),CONCATENATE("R10C",'Mapa final'!#REF!),"")</f>
        <v>#REF!</v>
      </c>
      <c r="AL35" s="54" t="e">
        <f>IF(AND('Mapa final'!#REF!="Media",'Mapa final'!#REF!="Catastrófico"),CONCATENATE("R10C",'Mapa final'!#REF!),"")</f>
        <v>#REF!</v>
      </c>
      <c r="AM35" s="55" t="e">
        <f>IF(AND('Mapa final'!#REF!="Media",'Mapa final'!#REF!="Catastrófico"),CONCATENATE("R10C",'Mapa final'!#REF!),"")</f>
        <v>#REF!</v>
      </c>
      <c r="AN35" s="75"/>
      <c r="AO35" s="391"/>
      <c r="AP35" s="392"/>
      <c r="AQ35" s="392"/>
      <c r="AR35" s="392"/>
      <c r="AS35" s="392"/>
      <c r="AT35" s="393"/>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row>
    <row r="36" spans="1:80" ht="15" customHeight="1" x14ac:dyDescent="0.25">
      <c r="A36" s="75"/>
      <c r="B36" s="260"/>
      <c r="C36" s="260"/>
      <c r="D36" s="261"/>
      <c r="E36" s="355" t="s">
        <v>193</v>
      </c>
      <c r="F36" s="356"/>
      <c r="G36" s="356"/>
      <c r="H36" s="356"/>
      <c r="I36" s="356"/>
      <c r="J36" s="65" t="e">
        <f>IF(AND('Mapa final'!#REF!="Baja",'Mapa final'!#REF!="Leve"),CONCATENATE("R1C",'Mapa final'!#REF!),"")</f>
        <v>#REF!</v>
      </c>
      <c r="K36" s="66" t="e">
        <f>IF(AND('Mapa final'!#REF!="Baja",'Mapa final'!#REF!="Leve"),CONCATENATE("R1C",'Mapa final'!#REF!),"")</f>
        <v>#REF!</v>
      </c>
      <c r="L36" s="66" t="e">
        <f>IF(AND('Mapa final'!#REF!="Baja",'Mapa final'!#REF!="Leve"),CONCATENATE("R1C",'Mapa final'!#REF!),"")</f>
        <v>#REF!</v>
      </c>
      <c r="M36" s="66" t="e">
        <f>IF(AND('Mapa final'!#REF!="Baja",'Mapa final'!#REF!="Leve"),CONCATENATE("R1C",'Mapa final'!#REF!),"")</f>
        <v>#REF!</v>
      </c>
      <c r="N36" s="66" t="e">
        <f>IF(AND('Mapa final'!#REF!="Baja",'Mapa final'!#REF!="Leve"),CONCATENATE("R1C",'Mapa final'!#REF!),"")</f>
        <v>#REF!</v>
      </c>
      <c r="O36" s="67" t="e">
        <f>IF(AND('Mapa final'!#REF!="Baja",'Mapa final'!#REF!="Leve"),CONCATENATE("R1C",'Mapa final'!#REF!),"")</f>
        <v>#REF!</v>
      </c>
      <c r="P36" s="56" t="e">
        <f>IF(AND('Mapa final'!#REF!="Baja",'Mapa final'!#REF!="Menor"),CONCATENATE("R1C",'Mapa final'!#REF!),"")</f>
        <v>#REF!</v>
      </c>
      <c r="Q36" s="57" t="e">
        <f>IF(AND('Mapa final'!#REF!="Baja",'Mapa final'!#REF!="Menor"),CONCATENATE("R1C",'Mapa final'!#REF!),"")</f>
        <v>#REF!</v>
      </c>
      <c r="R36" s="57" t="e">
        <f>IF(AND('Mapa final'!#REF!="Baja",'Mapa final'!#REF!="Menor"),CONCATENATE("R1C",'Mapa final'!#REF!),"")</f>
        <v>#REF!</v>
      </c>
      <c r="S36" s="57" t="e">
        <f>IF(AND('Mapa final'!#REF!="Baja",'Mapa final'!#REF!="Menor"),CONCATENATE("R1C",'Mapa final'!#REF!),"")</f>
        <v>#REF!</v>
      </c>
      <c r="T36" s="57" t="e">
        <f>IF(AND('Mapa final'!#REF!="Baja",'Mapa final'!#REF!="Menor"),CONCATENATE("R1C",'Mapa final'!#REF!),"")</f>
        <v>#REF!</v>
      </c>
      <c r="U36" s="58" t="e">
        <f>IF(AND('Mapa final'!#REF!="Baja",'Mapa final'!#REF!="Menor"),CONCATENATE("R1C",'Mapa final'!#REF!),"")</f>
        <v>#REF!</v>
      </c>
      <c r="V36" s="56" t="e">
        <f>IF(AND('Mapa final'!#REF!="Baja",'Mapa final'!#REF!="Moderado"),CONCATENATE("R1C",'Mapa final'!#REF!),"")</f>
        <v>#REF!</v>
      </c>
      <c r="W36" s="57" t="e">
        <f>IF(AND('Mapa final'!#REF!="Baja",'Mapa final'!#REF!="Moderado"),CONCATENATE("R1C",'Mapa final'!#REF!),"")</f>
        <v>#REF!</v>
      </c>
      <c r="X36" s="57" t="e">
        <f>IF(AND('Mapa final'!#REF!="Baja",'Mapa final'!#REF!="Moderado"),CONCATENATE("R1C",'Mapa final'!#REF!),"")</f>
        <v>#REF!</v>
      </c>
      <c r="Y36" s="57" t="e">
        <f>IF(AND('Mapa final'!#REF!="Baja",'Mapa final'!#REF!="Moderado"),CONCATENATE("R1C",'Mapa final'!#REF!),"")</f>
        <v>#REF!</v>
      </c>
      <c r="Z36" s="57" t="e">
        <f>IF(AND('Mapa final'!#REF!="Baja",'Mapa final'!#REF!="Moderado"),CONCATENATE("R1C",'Mapa final'!#REF!),"")</f>
        <v>#REF!</v>
      </c>
      <c r="AA36" s="58" t="e">
        <f>IF(AND('Mapa final'!#REF!="Baja",'Mapa final'!#REF!="Moderado"),CONCATENATE("R1C",'Mapa final'!#REF!),"")</f>
        <v>#REF!</v>
      </c>
      <c r="AB36" s="38" t="e">
        <f>IF(AND('Mapa final'!#REF!="Baja",'Mapa final'!#REF!="Mayor"),CONCATENATE("R1C",'Mapa final'!#REF!),"")</f>
        <v>#REF!</v>
      </c>
      <c r="AC36" s="39" t="e">
        <f>IF(AND('Mapa final'!#REF!="Baja",'Mapa final'!#REF!="Mayor"),CONCATENATE("R1C",'Mapa final'!#REF!),"")</f>
        <v>#REF!</v>
      </c>
      <c r="AD36" s="39" t="e">
        <f>IF(AND('Mapa final'!#REF!="Baja",'Mapa final'!#REF!="Mayor"),CONCATENATE("R1C",'Mapa final'!#REF!),"")</f>
        <v>#REF!</v>
      </c>
      <c r="AE36" s="39" t="e">
        <f>IF(AND('Mapa final'!#REF!="Baja",'Mapa final'!#REF!="Mayor"),CONCATENATE("R1C",'Mapa final'!#REF!),"")</f>
        <v>#REF!</v>
      </c>
      <c r="AF36" s="39" t="e">
        <f>IF(AND('Mapa final'!#REF!="Baja",'Mapa final'!#REF!="Mayor"),CONCATENATE("R1C",'Mapa final'!#REF!),"")</f>
        <v>#REF!</v>
      </c>
      <c r="AG36" s="40" t="e">
        <f>IF(AND('Mapa final'!#REF!="Baja",'Mapa final'!#REF!="Mayor"),CONCATENATE("R1C",'Mapa final'!#REF!),"")</f>
        <v>#REF!</v>
      </c>
      <c r="AH36" s="41" t="e">
        <f>IF(AND('Mapa final'!#REF!="Baja",'Mapa final'!#REF!="Catastrófico"),CONCATENATE("R1C",'Mapa final'!#REF!),"")</f>
        <v>#REF!</v>
      </c>
      <c r="AI36" s="42" t="e">
        <f>IF(AND('Mapa final'!#REF!="Baja",'Mapa final'!#REF!="Catastrófico"),CONCATENATE("R1C",'Mapa final'!#REF!),"")</f>
        <v>#REF!</v>
      </c>
      <c r="AJ36" s="42" t="e">
        <f>IF(AND('Mapa final'!#REF!="Baja",'Mapa final'!#REF!="Catastrófico"),CONCATENATE("R1C",'Mapa final'!#REF!),"")</f>
        <v>#REF!</v>
      </c>
      <c r="AK36" s="42" t="e">
        <f>IF(AND('Mapa final'!#REF!="Baja",'Mapa final'!#REF!="Catastrófico"),CONCATENATE("R1C",'Mapa final'!#REF!),"")</f>
        <v>#REF!</v>
      </c>
      <c r="AL36" s="42" t="e">
        <f>IF(AND('Mapa final'!#REF!="Baja",'Mapa final'!#REF!="Catastrófico"),CONCATENATE("R1C",'Mapa final'!#REF!),"")</f>
        <v>#REF!</v>
      </c>
      <c r="AM36" s="43" t="e">
        <f>IF(AND('Mapa final'!#REF!="Baja",'Mapa final'!#REF!="Catastrófico"),CONCATENATE("R1C",'Mapa final'!#REF!),"")</f>
        <v>#REF!</v>
      </c>
      <c r="AN36" s="75"/>
      <c r="AO36" s="376" t="s">
        <v>194</v>
      </c>
      <c r="AP36" s="377"/>
      <c r="AQ36" s="377"/>
      <c r="AR36" s="377"/>
      <c r="AS36" s="377"/>
      <c r="AT36" s="378"/>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row>
    <row r="37" spans="1:80" ht="15" customHeight="1" x14ac:dyDescent="0.25">
      <c r="A37" s="75"/>
      <c r="B37" s="260"/>
      <c r="C37" s="260"/>
      <c r="D37" s="261"/>
      <c r="E37" s="357"/>
      <c r="F37" s="358"/>
      <c r="G37" s="358"/>
      <c r="H37" s="358"/>
      <c r="I37" s="358"/>
      <c r="J37" s="68" t="str">
        <f>IF(AND('Mapa final'!$AD$11="Baja",'Mapa final'!$AF$11="Leve"),CONCATENATE("R2C",'Mapa final'!$S$11),"")</f>
        <v/>
      </c>
      <c r="K37" s="69" t="str">
        <f>IF(AND('Mapa final'!$AD$12="Baja",'Mapa final'!$AF$12="Leve"),CONCATENATE("R2C",'Mapa final'!$S$12),"")</f>
        <v/>
      </c>
      <c r="L37" s="69" t="e">
        <f>IF(AND('Mapa final'!#REF!="Baja",'Mapa final'!#REF!="Leve"),CONCATENATE("R2C",'Mapa final'!#REF!),"")</f>
        <v>#REF!</v>
      </c>
      <c r="M37" s="69" t="e">
        <f>IF(AND('Mapa final'!#REF!="Baja",'Mapa final'!#REF!="Leve"),CONCATENATE("R2C",'Mapa final'!#REF!),"")</f>
        <v>#REF!</v>
      </c>
      <c r="N37" s="69" t="e">
        <f>IF(AND('Mapa final'!#REF!="Baja",'Mapa final'!#REF!="Leve"),CONCATENATE("R2C",'Mapa final'!#REF!),"")</f>
        <v>#REF!</v>
      </c>
      <c r="O37" s="70" t="e">
        <f>IF(AND('Mapa final'!#REF!="Baja",'Mapa final'!#REF!="Leve"),CONCATENATE("R2C",'Mapa final'!#REF!),"")</f>
        <v>#REF!</v>
      </c>
      <c r="P37" s="59" t="str">
        <f>IF(AND('Mapa final'!$AD$11="Baja",'Mapa final'!$AF$11="Menor"),CONCATENATE("R2C",'Mapa final'!$S$11),"")</f>
        <v/>
      </c>
      <c r="Q37" s="60" t="str">
        <f>IF(AND('Mapa final'!$AD$12="Baja",'Mapa final'!$AF$12="Menor"),CONCATENATE("R2C",'Mapa final'!$S$12),"")</f>
        <v/>
      </c>
      <c r="R37" s="60" t="e">
        <f>IF(AND('Mapa final'!#REF!="Baja",'Mapa final'!#REF!="Menor"),CONCATENATE("R2C",'Mapa final'!#REF!),"")</f>
        <v>#REF!</v>
      </c>
      <c r="S37" s="60" t="e">
        <f>IF(AND('Mapa final'!#REF!="Baja",'Mapa final'!#REF!="Menor"),CONCATENATE("R2C",'Mapa final'!#REF!),"")</f>
        <v>#REF!</v>
      </c>
      <c r="T37" s="60" t="e">
        <f>IF(AND('Mapa final'!#REF!="Baja",'Mapa final'!#REF!="Menor"),CONCATENATE("R2C",'Mapa final'!#REF!),"")</f>
        <v>#REF!</v>
      </c>
      <c r="U37" s="61" t="e">
        <f>IF(AND('Mapa final'!#REF!="Baja",'Mapa final'!#REF!="Menor"),CONCATENATE("R2C",'Mapa final'!#REF!),"")</f>
        <v>#REF!</v>
      </c>
      <c r="V37" s="59" t="str">
        <f>IF(AND('Mapa final'!$AD$11="Baja",'Mapa final'!$AF$11="Moderado"),CONCATENATE("R2C",'Mapa final'!$S$11),"")</f>
        <v/>
      </c>
      <c r="W37" s="60" t="str">
        <f>IF(AND('Mapa final'!$AD$12="Baja",'Mapa final'!$AF$12="Moderado"),CONCATENATE("R2C",'Mapa final'!$S$12),"")</f>
        <v/>
      </c>
      <c r="X37" s="60" t="e">
        <f>IF(AND('Mapa final'!#REF!="Baja",'Mapa final'!#REF!="Moderado"),CONCATENATE("R2C",'Mapa final'!#REF!),"")</f>
        <v>#REF!</v>
      </c>
      <c r="Y37" s="60" t="e">
        <f>IF(AND('Mapa final'!#REF!="Baja",'Mapa final'!#REF!="Moderado"),CONCATENATE("R2C",'Mapa final'!#REF!),"")</f>
        <v>#REF!</v>
      </c>
      <c r="Z37" s="60" t="e">
        <f>IF(AND('Mapa final'!#REF!="Baja",'Mapa final'!#REF!="Moderado"),CONCATENATE("R2C",'Mapa final'!#REF!),"")</f>
        <v>#REF!</v>
      </c>
      <c r="AA37" s="61" t="e">
        <f>IF(AND('Mapa final'!#REF!="Baja",'Mapa final'!#REF!="Moderado"),CONCATENATE("R2C",'Mapa final'!#REF!),"")</f>
        <v>#REF!</v>
      </c>
      <c r="AB37" s="44" t="str">
        <f>IF(AND('Mapa final'!$AD$11="Baja",'Mapa final'!$AF$11="Mayor"),CONCATENATE("R2C",'Mapa final'!$S$11),"")</f>
        <v/>
      </c>
      <c r="AC37" s="45" t="str">
        <f>IF(AND('Mapa final'!$AD$12="Baja",'Mapa final'!$AF$12="Mayor"),CONCATENATE("R2C",'Mapa final'!$S$12),"")</f>
        <v/>
      </c>
      <c r="AD37" s="45" t="e">
        <f>IF(AND('Mapa final'!#REF!="Baja",'Mapa final'!#REF!="Mayor"),CONCATENATE("R2C",'Mapa final'!#REF!),"")</f>
        <v>#REF!</v>
      </c>
      <c r="AE37" s="45" t="e">
        <f>IF(AND('Mapa final'!#REF!="Baja",'Mapa final'!#REF!="Mayor"),CONCATENATE("R2C",'Mapa final'!#REF!),"")</f>
        <v>#REF!</v>
      </c>
      <c r="AF37" s="45" t="e">
        <f>IF(AND('Mapa final'!#REF!="Baja",'Mapa final'!#REF!="Mayor"),CONCATENATE("R2C",'Mapa final'!#REF!),"")</f>
        <v>#REF!</v>
      </c>
      <c r="AG37" s="46" t="e">
        <f>IF(AND('Mapa final'!#REF!="Baja",'Mapa final'!#REF!="Mayor"),CONCATENATE("R2C",'Mapa final'!#REF!),"")</f>
        <v>#REF!</v>
      </c>
      <c r="AH37" s="47" t="str">
        <f>IF(AND('Mapa final'!$AD$11="Baja",'Mapa final'!$AF$11="Catastrófico"),CONCATENATE("R2C",'Mapa final'!$S$11),"")</f>
        <v/>
      </c>
      <c r="AI37" s="48" t="str">
        <f>IF(AND('Mapa final'!$AD$12="Baja",'Mapa final'!$AF$12="Catastrófico"),CONCATENATE("R2C",'Mapa final'!$S$12),"")</f>
        <v/>
      </c>
      <c r="AJ37" s="48" t="e">
        <f>IF(AND('Mapa final'!#REF!="Baja",'Mapa final'!#REF!="Catastrófico"),CONCATENATE("R2C",'Mapa final'!#REF!),"")</f>
        <v>#REF!</v>
      </c>
      <c r="AK37" s="48" t="e">
        <f>IF(AND('Mapa final'!#REF!="Baja",'Mapa final'!#REF!="Catastrófico"),CONCATENATE("R2C",'Mapa final'!#REF!),"")</f>
        <v>#REF!</v>
      </c>
      <c r="AL37" s="48" t="e">
        <f>IF(AND('Mapa final'!#REF!="Baja",'Mapa final'!#REF!="Catastrófico"),CONCATENATE("R2C",'Mapa final'!#REF!),"")</f>
        <v>#REF!</v>
      </c>
      <c r="AM37" s="49" t="e">
        <f>IF(AND('Mapa final'!#REF!="Baja",'Mapa final'!#REF!="Catastrófico"),CONCATENATE("R2C",'Mapa final'!#REF!),"")</f>
        <v>#REF!</v>
      </c>
      <c r="AN37" s="75"/>
      <c r="AO37" s="379"/>
      <c r="AP37" s="380"/>
      <c r="AQ37" s="380"/>
      <c r="AR37" s="380"/>
      <c r="AS37" s="380"/>
      <c r="AT37" s="381"/>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row>
    <row r="38" spans="1:80" ht="15" customHeight="1" x14ac:dyDescent="0.25">
      <c r="A38" s="75"/>
      <c r="B38" s="260"/>
      <c r="C38" s="260"/>
      <c r="D38" s="261"/>
      <c r="E38" s="359"/>
      <c r="F38" s="358"/>
      <c r="G38" s="358"/>
      <c r="H38" s="358"/>
      <c r="I38" s="358"/>
      <c r="J38" s="68" t="e">
        <f>IF(AND('Mapa final'!#REF!="Baja",'Mapa final'!#REF!="Leve"),CONCATENATE("R3C",'Mapa final'!#REF!),"")</f>
        <v>#REF!</v>
      </c>
      <c r="K38" s="69" t="e">
        <f>IF(AND('Mapa final'!#REF!="Baja",'Mapa final'!#REF!="Leve"),CONCATENATE("R3C",'Mapa final'!#REF!),"")</f>
        <v>#REF!</v>
      </c>
      <c r="L38" s="69" t="e">
        <f>IF(AND('Mapa final'!#REF!="Baja",'Mapa final'!#REF!="Leve"),CONCATENATE("R3C",'Mapa final'!#REF!),"")</f>
        <v>#REF!</v>
      </c>
      <c r="M38" s="69" t="e">
        <f>IF(AND('Mapa final'!#REF!="Baja",'Mapa final'!#REF!="Leve"),CONCATENATE("R3C",'Mapa final'!#REF!),"")</f>
        <v>#REF!</v>
      </c>
      <c r="N38" s="69" t="e">
        <f>IF(AND('Mapa final'!#REF!="Baja",'Mapa final'!#REF!="Leve"),CONCATENATE("R3C",'Mapa final'!#REF!),"")</f>
        <v>#REF!</v>
      </c>
      <c r="O38" s="70" t="e">
        <f>IF(AND('Mapa final'!#REF!="Baja",'Mapa final'!#REF!="Leve"),CONCATENATE("R3C",'Mapa final'!#REF!),"")</f>
        <v>#REF!</v>
      </c>
      <c r="P38" s="59" t="e">
        <f>IF(AND('Mapa final'!#REF!="Baja",'Mapa final'!#REF!="Menor"),CONCATENATE("R3C",'Mapa final'!#REF!),"")</f>
        <v>#REF!</v>
      </c>
      <c r="Q38" s="60" t="e">
        <f>IF(AND('Mapa final'!#REF!="Baja",'Mapa final'!#REF!="Menor"),CONCATENATE("R3C",'Mapa final'!#REF!),"")</f>
        <v>#REF!</v>
      </c>
      <c r="R38" s="60" t="e">
        <f>IF(AND('Mapa final'!#REF!="Baja",'Mapa final'!#REF!="Menor"),CONCATENATE("R3C",'Mapa final'!#REF!),"")</f>
        <v>#REF!</v>
      </c>
      <c r="S38" s="60" t="e">
        <f>IF(AND('Mapa final'!#REF!="Baja",'Mapa final'!#REF!="Menor"),CONCATENATE("R3C",'Mapa final'!#REF!),"")</f>
        <v>#REF!</v>
      </c>
      <c r="T38" s="60" t="e">
        <f>IF(AND('Mapa final'!#REF!="Baja",'Mapa final'!#REF!="Menor"),CONCATENATE("R3C",'Mapa final'!#REF!),"")</f>
        <v>#REF!</v>
      </c>
      <c r="U38" s="61" t="e">
        <f>IF(AND('Mapa final'!#REF!="Baja",'Mapa final'!#REF!="Menor"),CONCATENATE("R3C",'Mapa final'!#REF!),"")</f>
        <v>#REF!</v>
      </c>
      <c r="V38" s="59" t="e">
        <f>IF(AND('Mapa final'!#REF!="Baja",'Mapa final'!#REF!="Moderado"),CONCATENATE("R3C",'Mapa final'!#REF!),"")</f>
        <v>#REF!</v>
      </c>
      <c r="W38" s="60" t="e">
        <f>IF(AND('Mapa final'!#REF!="Baja",'Mapa final'!#REF!="Moderado"),CONCATENATE("R3C",'Mapa final'!#REF!),"")</f>
        <v>#REF!</v>
      </c>
      <c r="X38" s="60" t="e">
        <f>IF(AND('Mapa final'!#REF!="Baja",'Mapa final'!#REF!="Moderado"),CONCATENATE("R3C",'Mapa final'!#REF!),"")</f>
        <v>#REF!</v>
      </c>
      <c r="Y38" s="60" t="e">
        <f>IF(AND('Mapa final'!#REF!="Baja",'Mapa final'!#REF!="Moderado"),CONCATENATE("R3C",'Mapa final'!#REF!),"")</f>
        <v>#REF!</v>
      </c>
      <c r="Z38" s="60" t="e">
        <f>IF(AND('Mapa final'!#REF!="Baja",'Mapa final'!#REF!="Moderado"),CONCATENATE("R3C",'Mapa final'!#REF!),"")</f>
        <v>#REF!</v>
      </c>
      <c r="AA38" s="61" t="e">
        <f>IF(AND('Mapa final'!#REF!="Baja",'Mapa final'!#REF!="Moderado"),CONCATENATE("R3C",'Mapa final'!#REF!),"")</f>
        <v>#REF!</v>
      </c>
      <c r="AB38" s="44" t="e">
        <f>IF(AND('Mapa final'!#REF!="Baja",'Mapa final'!#REF!="Mayor"),CONCATENATE("R3C",'Mapa final'!#REF!),"")</f>
        <v>#REF!</v>
      </c>
      <c r="AC38" s="45" t="e">
        <f>IF(AND('Mapa final'!#REF!="Baja",'Mapa final'!#REF!="Mayor"),CONCATENATE("R3C",'Mapa final'!#REF!),"")</f>
        <v>#REF!</v>
      </c>
      <c r="AD38" s="45" t="e">
        <f>IF(AND('Mapa final'!#REF!="Baja",'Mapa final'!#REF!="Mayor"),CONCATENATE("R3C",'Mapa final'!#REF!),"")</f>
        <v>#REF!</v>
      </c>
      <c r="AE38" s="45" t="e">
        <f>IF(AND('Mapa final'!#REF!="Baja",'Mapa final'!#REF!="Mayor"),CONCATENATE("R3C",'Mapa final'!#REF!),"")</f>
        <v>#REF!</v>
      </c>
      <c r="AF38" s="45" t="e">
        <f>IF(AND('Mapa final'!#REF!="Baja",'Mapa final'!#REF!="Mayor"),CONCATENATE("R3C",'Mapa final'!#REF!),"")</f>
        <v>#REF!</v>
      </c>
      <c r="AG38" s="46" t="e">
        <f>IF(AND('Mapa final'!#REF!="Baja",'Mapa final'!#REF!="Mayor"),CONCATENATE("R3C",'Mapa final'!#REF!),"")</f>
        <v>#REF!</v>
      </c>
      <c r="AH38" s="47" t="e">
        <f>IF(AND('Mapa final'!#REF!="Baja",'Mapa final'!#REF!="Catastrófico"),CONCATENATE("R3C",'Mapa final'!#REF!),"")</f>
        <v>#REF!</v>
      </c>
      <c r="AI38" s="48" t="e">
        <f>IF(AND('Mapa final'!#REF!="Baja",'Mapa final'!#REF!="Catastrófico"),CONCATENATE("R3C",'Mapa final'!#REF!),"")</f>
        <v>#REF!</v>
      </c>
      <c r="AJ38" s="48" t="e">
        <f>IF(AND('Mapa final'!#REF!="Baja",'Mapa final'!#REF!="Catastrófico"),CONCATENATE("R3C",'Mapa final'!#REF!),"")</f>
        <v>#REF!</v>
      </c>
      <c r="AK38" s="48" t="e">
        <f>IF(AND('Mapa final'!#REF!="Baja",'Mapa final'!#REF!="Catastrófico"),CONCATENATE("R3C",'Mapa final'!#REF!),"")</f>
        <v>#REF!</v>
      </c>
      <c r="AL38" s="48" t="e">
        <f>IF(AND('Mapa final'!#REF!="Baja",'Mapa final'!#REF!="Catastrófico"),CONCATENATE("R3C",'Mapa final'!#REF!),"")</f>
        <v>#REF!</v>
      </c>
      <c r="AM38" s="49" t="e">
        <f>IF(AND('Mapa final'!#REF!="Baja",'Mapa final'!#REF!="Catastrófico"),CONCATENATE("R3C",'Mapa final'!#REF!),"")</f>
        <v>#REF!</v>
      </c>
      <c r="AN38" s="75"/>
      <c r="AO38" s="379"/>
      <c r="AP38" s="380"/>
      <c r="AQ38" s="380"/>
      <c r="AR38" s="380"/>
      <c r="AS38" s="380"/>
      <c r="AT38" s="381"/>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row>
    <row r="39" spans="1:80" ht="15" customHeight="1" x14ac:dyDescent="0.25">
      <c r="A39" s="75"/>
      <c r="B39" s="260"/>
      <c r="C39" s="260"/>
      <c r="D39" s="261"/>
      <c r="E39" s="359"/>
      <c r="F39" s="358"/>
      <c r="G39" s="358"/>
      <c r="H39" s="358"/>
      <c r="I39" s="358"/>
      <c r="J39" s="68" t="e">
        <f>IF(AND('Mapa final'!#REF!="Baja",'Mapa final'!#REF!="Leve"),CONCATENATE("R4C",'Mapa final'!#REF!),"")</f>
        <v>#REF!</v>
      </c>
      <c r="K39" s="69" t="e">
        <f>IF(AND('Mapa final'!#REF!="Baja",'Mapa final'!#REF!="Leve"),CONCATENATE("R4C",'Mapa final'!#REF!),"")</f>
        <v>#REF!</v>
      </c>
      <c r="L39" s="69" t="e">
        <f>IF(AND('Mapa final'!#REF!="Baja",'Mapa final'!#REF!="Leve"),CONCATENATE("R4C",'Mapa final'!#REF!),"")</f>
        <v>#REF!</v>
      </c>
      <c r="M39" s="69" t="e">
        <f>IF(AND('Mapa final'!#REF!="Baja",'Mapa final'!#REF!="Leve"),CONCATENATE("R4C",'Mapa final'!#REF!),"")</f>
        <v>#REF!</v>
      </c>
      <c r="N39" s="69" t="e">
        <f>IF(AND('Mapa final'!#REF!="Baja",'Mapa final'!#REF!="Leve"),CONCATENATE("R4C",'Mapa final'!#REF!),"")</f>
        <v>#REF!</v>
      </c>
      <c r="O39" s="70" t="e">
        <f>IF(AND('Mapa final'!#REF!="Baja",'Mapa final'!#REF!="Leve"),CONCATENATE("R4C",'Mapa final'!#REF!),"")</f>
        <v>#REF!</v>
      </c>
      <c r="P39" s="59" t="e">
        <f>IF(AND('Mapa final'!#REF!="Baja",'Mapa final'!#REF!="Menor"),CONCATENATE("R4C",'Mapa final'!#REF!),"")</f>
        <v>#REF!</v>
      </c>
      <c r="Q39" s="60" t="e">
        <f>IF(AND('Mapa final'!#REF!="Baja",'Mapa final'!#REF!="Menor"),CONCATENATE("R4C",'Mapa final'!#REF!),"")</f>
        <v>#REF!</v>
      </c>
      <c r="R39" s="60" t="e">
        <f>IF(AND('Mapa final'!#REF!="Baja",'Mapa final'!#REF!="Menor"),CONCATENATE("R4C",'Mapa final'!#REF!),"")</f>
        <v>#REF!</v>
      </c>
      <c r="S39" s="60" t="e">
        <f>IF(AND('Mapa final'!#REF!="Baja",'Mapa final'!#REF!="Menor"),CONCATENATE("R4C",'Mapa final'!#REF!),"")</f>
        <v>#REF!</v>
      </c>
      <c r="T39" s="60" t="e">
        <f>IF(AND('Mapa final'!#REF!="Baja",'Mapa final'!#REF!="Menor"),CONCATENATE("R4C",'Mapa final'!#REF!),"")</f>
        <v>#REF!</v>
      </c>
      <c r="U39" s="61" t="e">
        <f>IF(AND('Mapa final'!#REF!="Baja",'Mapa final'!#REF!="Menor"),CONCATENATE("R4C",'Mapa final'!#REF!),"")</f>
        <v>#REF!</v>
      </c>
      <c r="V39" s="59" t="e">
        <f>IF(AND('Mapa final'!#REF!="Baja",'Mapa final'!#REF!="Moderado"),CONCATENATE("R4C",'Mapa final'!#REF!),"")</f>
        <v>#REF!</v>
      </c>
      <c r="W39" s="60" t="e">
        <f>IF(AND('Mapa final'!#REF!="Baja",'Mapa final'!#REF!="Moderado"),CONCATENATE("R4C",'Mapa final'!#REF!),"")</f>
        <v>#REF!</v>
      </c>
      <c r="X39" s="60" t="e">
        <f>IF(AND('Mapa final'!#REF!="Baja",'Mapa final'!#REF!="Moderado"),CONCATENATE("R4C",'Mapa final'!#REF!),"")</f>
        <v>#REF!</v>
      </c>
      <c r="Y39" s="60" t="e">
        <f>IF(AND('Mapa final'!#REF!="Baja",'Mapa final'!#REF!="Moderado"),CONCATENATE("R4C",'Mapa final'!#REF!),"")</f>
        <v>#REF!</v>
      </c>
      <c r="Z39" s="60" t="e">
        <f>IF(AND('Mapa final'!#REF!="Baja",'Mapa final'!#REF!="Moderado"),CONCATENATE("R4C",'Mapa final'!#REF!),"")</f>
        <v>#REF!</v>
      </c>
      <c r="AA39" s="61" t="e">
        <f>IF(AND('Mapa final'!#REF!="Baja",'Mapa final'!#REF!="Moderado"),CONCATENATE("R4C",'Mapa final'!#REF!),"")</f>
        <v>#REF!</v>
      </c>
      <c r="AB39" s="44" t="e">
        <f>IF(AND('Mapa final'!#REF!="Baja",'Mapa final'!#REF!="Mayor"),CONCATENATE("R4C",'Mapa final'!#REF!),"")</f>
        <v>#REF!</v>
      </c>
      <c r="AC39" s="45" t="e">
        <f>IF(AND('Mapa final'!#REF!="Baja",'Mapa final'!#REF!="Mayor"),CONCATENATE("R4C",'Mapa final'!#REF!),"")</f>
        <v>#REF!</v>
      </c>
      <c r="AD39" s="45" t="e">
        <f>IF(AND('Mapa final'!#REF!="Baja",'Mapa final'!#REF!="Mayor"),CONCATENATE("R4C",'Mapa final'!#REF!),"")</f>
        <v>#REF!</v>
      </c>
      <c r="AE39" s="45" t="e">
        <f>IF(AND('Mapa final'!#REF!="Baja",'Mapa final'!#REF!="Mayor"),CONCATENATE("R4C",'Mapa final'!#REF!),"")</f>
        <v>#REF!</v>
      </c>
      <c r="AF39" s="45" t="e">
        <f>IF(AND('Mapa final'!#REF!="Baja",'Mapa final'!#REF!="Mayor"),CONCATENATE("R4C",'Mapa final'!#REF!),"")</f>
        <v>#REF!</v>
      </c>
      <c r="AG39" s="46" t="e">
        <f>IF(AND('Mapa final'!#REF!="Baja",'Mapa final'!#REF!="Mayor"),CONCATENATE("R4C",'Mapa final'!#REF!),"")</f>
        <v>#REF!</v>
      </c>
      <c r="AH39" s="47" t="e">
        <f>IF(AND('Mapa final'!#REF!="Baja",'Mapa final'!#REF!="Catastrófico"),CONCATENATE("R4C",'Mapa final'!#REF!),"")</f>
        <v>#REF!</v>
      </c>
      <c r="AI39" s="48" t="e">
        <f>IF(AND('Mapa final'!#REF!="Baja",'Mapa final'!#REF!="Catastrófico"),CONCATENATE("R4C",'Mapa final'!#REF!),"")</f>
        <v>#REF!</v>
      </c>
      <c r="AJ39" s="48" t="e">
        <f>IF(AND('Mapa final'!#REF!="Baja",'Mapa final'!#REF!="Catastrófico"),CONCATENATE("R4C",'Mapa final'!#REF!),"")</f>
        <v>#REF!</v>
      </c>
      <c r="AK39" s="48" t="e">
        <f>IF(AND('Mapa final'!#REF!="Baja",'Mapa final'!#REF!="Catastrófico"),CONCATENATE("R4C",'Mapa final'!#REF!),"")</f>
        <v>#REF!</v>
      </c>
      <c r="AL39" s="48" t="e">
        <f>IF(AND('Mapa final'!#REF!="Baja",'Mapa final'!#REF!="Catastrófico"),CONCATENATE("R4C",'Mapa final'!#REF!),"")</f>
        <v>#REF!</v>
      </c>
      <c r="AM39" s="49" t="e">
        <f>IF(AND('Mapa final'!#REF!="Baja",'Mapa final'!#REF!="Catastrófico"),CONCATENATE("R4C",'Mapa final'!#REF!),"")</f>
        <v>#REF!</v>
      </c>
      <c r="AN39" s="75"/>
      <c r="AO39" s="379"/>
      <c r="AP39" s="380"/>
      <c r="AQ39" s="380"/>
      <c r="AR39" s="380"/>
      <c r="AS39" s="380"/>
      <c r="AT39" s="381"/>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row>
    <row r="40" spans="1:80" ht="15" customHeight="1" x14ac:dyDescent="0.25">
      <c r="A40" s="75"/>
      <c r="B40" s="260"/>
      <c r="C40" s="260"/>
      <c r="D40" s="261"/>
      <c r="E40" s="359"/>
      <c r="F40" s="358"/>
      <c r="G40" s="358"/>
      <c r="H40" s="358"/>
      <c r="I40" s="358"/>
      <c r="J40" s="68" t="e">
        <f>IF(AND('Mapa final'!#REF!="Baja",'Mapa final'!#REF!="Leve"),CONCATENATE("R5C",'Mapa final'!#REF!),"")</f>
        <v>#REF!</v>
      </c>
      <c r="K40" s="69" t="e">
        <f>IF(AND('Mapa final'!#REF!="Baja",'Mapa final'!#REF!="Leve"),CONCATENATE("R5C",'Mapa final'!#REF!),"")</f>
        <v>#REF!</v>
      </c>
      <c r="L40" s="69" t="e">
        <f>IF(AND('Mapa final'!#REF!="Baja",'Mapa final'!#REF!="Leve"),CONCATENATE("R5C",'Mapa final'!#REF!),"")</f>
        <v>#REF!</v>
      </c>
      <c r="M40" s="69" t="e">
        <f>IF(AND('Mapa final'!#REF!="Baja",'Mapa final'!#REF!="Leve"),CONCATENATE("R5C",'Mapa final'!#REF!),"")</f>
        <v>#REF!</v>
      </c>
      <c r="N40" s="69" t="e">
        <f>IF(AND('Mapa final'!#REF!="Baja",'Mapa final'!#REF!="Leve"),CONCATENATE("R5C",'Mapa final'!#REF!),"")</f>
        <v>#REF!</v>
      </c>
      <c r="O40" s="70" t="e">
        <f>IF(AND('Mapa final'!#REF!="Baja",'Mapa final'!#REF!="Leve"),CONCATENATE("R5C",'Mapa final'!#REF!),"")</f>
        <v>#REF!</v>
      </c>
      <c r="P40" s="59" t="e">
        <f>IF(AND('Mapa final'!#REF!="Baja",'Mapa final'!#REF!="Menor"),CONCATENATE("R5C",'Mapa final'!#REF!),"")</f>
        <v>#REF!</v>
      </c>
      <c r="Q40" s="60" t="e">
        <f>IF(AND('Mapa final'!#REF!="Baja",'Mapa final'!#REF!="Menor"),CONCATENATE("R5C",'Mapa final'!#REF!),"")</f>
        <v>#REF!</v>
      </c>
      <c r="R40" s="60" t="e">
        <f>IF(AND('Mapa final'!#REF!="Baja",'Mapa final'!#REF!="Menor"),CONCATENATE("R5C",'Mapa final'!#REF!),"")</f>
        <v>#REF!</v>
      </c>
      <c r="S40" s="60" t="e">
        <f>IF(AND('Mapa final'!#REF!="Baja",'Mapa final'!#REF!="Menor"),CONCATENATE("R5C",'Mapa final'!#REF!),"")</f>
        <v>#REF!</v>
      </c>
      <c r="T40" s="60" t="e">
        <f>IF(AND('Mapa final'!#REF!="Baja",'Mapa final'!#REF!="Menor"),CONCATENATE("R5C",'Mapa final'!#REF!),"")</f>
        <v>#REF!</v>
      </c>
      <c r="U40" s="61" t="e">
        <f>IF(AND('Mapa final'!#REF!="Baja",'Mapa final'!#REF!="Menor"),CONCATENATE("R5C",'Mapa final'!#REF!),"")</f>
        <v>#REF!</v>
      </c>
      <c r="V40" s="59" t="e">
        <f>IF(AND('Mapa final'!#REF!="Baja",'Mapa final'!#REF!="Moderado"),CONCATENATE("R5C",'Mapa final'!#REF!),"")</f>
        <v>#REF!</v>
      </c>
      <c r="W40" s="60" t="e">
        <f>IF(AND('Mapa final'!#REF!="Baja",'Mapa final'!#REF!="Moderado"),CONCATENATE("R5C",'Mapa final'!#REF!),"")</f>
        <v>#REF!</v>
      </c>
      <c r="X40" s="60" t="e">
        <f>IF(AND('Mapa final'!#REF!="Baja",'Mapa final'!#REF!="Moderado"),CONCATENATE("R5C",'Mapa final'!#REF!),"")</f>
        <v>#REF!</v>
      </c>
      <c r="Y40" s="60" t="e">
        <f>IF(AND('Mapa final'!#REF!="Baja",'Mapa final'!#REF!="Moderado"),CONCATENATE("R5C",'Mapa final'!#REF!),"")</f>
        <v>#REF!</v>
      </c>
      <c r="Z40" s="60" t="e">
        <f>IF(AND('Mapa final'!#REF!="Baja",'Mapa final'!#REF!="Moderado"),CONCATENATE("R5C",'Mapa final'!#REF!),"")</f>
        <v>#REF!</v>
      </c>
      <c r="AA40" s="61" t="e">
        <f>IF(AND('Mapa final'!#REF!="Baja",'Mapa final'!#REF!="Moderado"),CONCATENATE("R5C",'Mapa final'!#REF!),"")</f>
        <v>#REF!</v>
      </c>
      <c r="AB40" s="44" t="e">
        <f>IF(AND('Mapa final'!#REF!="Baja",'Mapa final'!#REF!="Mayor"),CONCATENATE("R5C",'Mapa final'!#REF!),"")</f>
        <v>#REF!</v>
      </c>
      <c r="AC40" s="45" t="e">
        <f>IF(AND('Mapa final'!#REF!="Baja",'Mapa final'!#REF!="Mayor"),CONCATENATE("R5C",'Mapa final'!#REF!),"")</f>
        <v>#REF!</v>
      </c>
      <c r="AD40" s="45" t="e">
        <f>IF(AND('Mapa final'!#REF!="Baja",'Mapa final'!#REF!="Mayor"),CONCATENATE("R5C",'Mapa final'!#REF!),"")</f>
        <v>#REF!</v>
      </c>
      <c r="AE40" s="45" t="e">
        <f>IF(AND('Mapa final'!#REF!="Baja",'Mapa final'!#REF!="Mayor"),CONCATENATE("R5C",'Mapa final'!#REF!),"")</f>
        <v>#REF!</v>
      </c>
      <c r="AF40" s="45" t="e">
        <f>IF(AND('Mapa final'!#REF!="Baja",'Mapa final'!#REF!="Mayor"),CONCATENATE("R5C",'Mapa final'!#REF!),"")</f>
        <v>#REF!</v>
      </c>
      <c r="AG40" s="46" t="e">
        <f>IF(AND('Mapa final'!#REF!="Baja",'Mapa final'!#REF!="Mayor"),CONCATENATE("R5C",'Mapa final'!#REF!),"")</f>
        <v>#REF!</v>
      </c>
      <c r="AH40" s="47" t="e">
        <f>IF(AND('Mapa final'!#REF!="Baja",'Mapa final'!#REF!="Catastrófico"),CONCATENATE("R5C",'Mapa final'!#REF!),"")</f>
        <v>#REF!</v>
      </c>
      <c r="AI40" s="48" t="e">
        <f>IF(AND('Mapa final'!#REF!="Baja",'Mapa final'!#REF!="Catastrófico"),CONCATENATE("R5C",'Mapa final'!#REF!),"")</f>
        <v>#REF!</v>
      </c>
      <c r="AJ40" s="48" t="e">
        <f>IF(AND('Mapa final'!#REF!="Baja",'Mapa final'!#REF!="Catastrófico"),CONCATENATE("R5C",'Mapa final'!#REF!),"")</f>
        <v>#REF!</v>
      </c>
      <c r="AK40" s="48" t="e">
        <f>IF(AND('Mapa final'!#REF!="Baja",'Mapa final'!#REF!="Catastrófico"),CONCATENATE("R5C",'Mapa final'!#REF!),"")</f>
        <v>#REF!</v>
      </c>
      <c r="AL40" s="48" t="e">
        <f>IF(AND('Mapa final'!#REF!="Baja",'Mapa final'!#REF!="Catastrófico"),CONCATENATE("R5C",'Mapa final'!#REF!),"")</f>
        <v>#REF!</v>
      </c>
      <c r="AM40" s="49" t="e">
        <f>IF(AND('Mapa final'!#REF!="Baja",'Mapa final'!#REF!="Catastrófico"),CONCATENATE("R5C",'Mapa final'!#REF!),"")</f>
        <v>#REF!</v>
      </c>
      <c r="AN40" s="75"/>
      <c r="AO40" s="379"/>
      <c r="AP40" s="380"/>
      <c r="AQ40" s="380"/>
      <c r="AR40" s="380"/>
      <c r="AS40" s="380"/>
      <c r="AT40" s="381"/>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row>
    <row r="41" spans="1:80" ht="15" customHeight="1" x14ac:dyDescent="0.25">
      <c r="A41" s="75"/>
      <c r="B41" s="260"/>
      <c r="C41" s="260"/>
      <c r="D41" s="261"/>
      <c r="E41" s="359"/>
      <c r="F41" s="358"/>
      <c r="G41" s="358"/>
      <c r="H41" s="358"/>
      <c r="I41" s="358"/>
      <c r="J41" s="68" t="e">
        <f>IF(AND('Mapa final'!#REF!="Baja",'Mapa final'!#REF!="Leve"),CONCATENATE("R6C",'Mapa final'!#REF!),"")</f>
        <v>#REF!</v>
      </c>
      <c r="K41" s="69" t="e">
        <f>IF(AND('Mapa final'!#REF!="Baja",'Mapa final'!#REF!="Leve"),CONCATENATE("R6C",'Mapa final'!#REF!),"")</f>
        <v>#REF!</v>
      </c>
      <c r="L41" s="69" t="e">
        <f>IF(AND('Mapa final'!#REF!="Baja",'Mapa final'!#REF!="Leve"),CONCATENATE("R6C",'Mapa final'!#REF!),"")</f>
        <v>#REF!</v>
      </c>
      <c r="M41" s="69" t="e">
        <f>IF(AND('Mapa final'!#REF!="Baja",'Mapa final'!#REF!="Leve"),CONCATENATE("R6C",'Mapa final'!#REF!),"")</f>
        <v>#REF!</v>
      </c>
      <c r="N41" s="69" t="e">
        <f>IF(AND('Mapa final'!#REF!="Baja",'Mapa final'!#REF!="Leve"),CONCATENATE("R6C",'Mapa final'!#REF!),"")</f>
        <v>#REF!</v>
      </c>
      <c r="O41" s="70" t="e">
        <f>IF(AND('Mapa final'!#REF!="Baja",'Mapa final'!#REF!="Leve"),CONCATENATE("R6C",'Mapa final'!#REF!),"")</f>
        <v>#REF!</v>
      </c>
      <c r="P41" s="59" t="e">
        <f>IF(AND('Mapa final'!#REF!="Baja",'Mapa final'!#REF!="Menor"),CONCATENATE("R6C",'Mapa final'!#REF!),"")</f>
        <v>#REF!</v>
      </c>
      <c r="Q41" s="60" t="e">
        <f>IF(AND('Mapa final'!#REF!="Baja",'Mapa final'!#REF!="Menor"),CONCATENATE("R6C",'Mapa final'!#REF!),"")</f>
        <v>#REF!</v>
      </c>
      <c r="R41" s="60" t="e">
        <f>IF(AND('Mapa final'!#REF!="Baja",'Mapa final'!#REF!="Menor"),CONCATENATE("R6C",'Mapa final'!#REF!),"")</f>
        <v>#REF!</v>
      </c>
      <c r="S41" s="60" t="e">
        <f>IF(AND('Mapa final'!#REF!="Baja",'Mapa final'!#REF!="Menor"),CONCATENATE("R6C",'Mapa final'!#REF!),"")</f>
        <v>#REF!</v>
      </c>
      <c r="T41" s="60" t="e">
        <f>IF(AND('Mapa final'!#REF!="Baja",'Mapa final'!#REF!="Menor"),CONCATENATE("R6C",'Mapa final'!#REF!),"")</f>
        <v>#REF!</v>
      </c>
      <c r="U41" s="61" t="e">
        <f>IF(AND('Mapa final'!#REF!="Baja",'Mapa final'!#REF!="Menor"),CONCATENATE("R6C",'Mapa final'!#REF!),"")</f>
        <v>#REF!</v>
      </c>
      <c r="V41" s="59" t="e">
        <f>IF(AND('Mapa final'!#REF!="Baja",'Mapa final'!#REF!="Moderado"),CONCATENATE("R6C",'Mapa final'!#REF!),"")</f>
        <v>#REF!</v>
      </c>
      <c r="W41" s="60" t="e">
        <f>IF(AND('Mapa final'!#REF!="Baja",'Mapa final'!#REF!="Moderado"),CONCATENATE("R6C",'Mapa final'!#REF!),"")</f>
        <v>#REF!</v>
      </c>
      <c r="X41" s="60" t="e">
        <f>IF(AND('Mapa final'!#REF!="Baja",'Mapa final'!#REF!="Moderado"),CONCATENATE("R6C",'Mapa final'!#REF!),"")</f>
        <v>#REF!</v>
      </c>
      <c r="Y41" s="60" t="e">
        <f>IF(AND('Mapa final'!#REF!="Baja",'Mapa final'!#REF!="Moderado"),CONCATENATE("R6C",'Mapa final'!#REF!),"")</f>
        <v>#REF!</v>
      </c>
      <c r="Z41" s="60" t="e">
        <f>IF(AND('Mapa final'!#REF!="Baja",'Mapa final'!#REF!="Moderado"),CONCATENATE("R6C",'Mapa final'!#REF!),"")</f>
        <v>#REF!</v>
      </c>
      <c r="AA41" s="61" t="e">
        <f>IF(AND('Mapa final'!#REF!="Baja",'Mapa final'!#REF!="Moderado"),CONCATENATE("R6C",'Mapa final'!#REF!),"")</f>
        <v>#REF!</v>
      </c>
      <c r="AB41" s="44" t="e">
        <f>IF(AND('Mapa final'!#REF!="Baja",'Mapa final'!#REF!="Mayor"),CONCATENATE("R6C",'Mapa final'!#REF!),"")</f>
        <v>#REF!</v>
      </c>
      <c r="AC41" s="45" t="e">
        <f>IF(AND('Mapa final'!#REF!="Baja",'Mapa final'!#REF!="Mayor"),CONCATENATE("R6C",'Mapa final'!#REF!),"")</f>
        <v>#REF!</v>
      </c>
      <c r="AD41" s="45" t="e">
        <f>IF(AND('Mapa final'!#REF!="Baja",'Mapa final'!#REF!="Mayor"),CONCATENATE("R6C",'Mapa final'!#REF!),"")</f>
        <v>#REF!</v>
      </c>
      <c r="AE41" s="45" t="e">
        <f>IF(AND('Mapa final'!#REF!="Baja",'Mapa final'!#REF!="Mayor"),CONCATENATE("R6C",'Mapa final'!#REF!),"")</f>
        <v>#REF!</v>
      </c>
      <c r="AF41" s="45" t="e">
        <f>IF(AND('Mapa final'!#REF!="Baja",'Mapa final'!#REF!="Mayor"),CONCATENATE("R6C",'Mapa final'!#REF!),"")</f>
        <v>#REF!</v>
      </c>
      <c r="AG41" s="46" t="e">
        <f>IF(AND('Mapa final'!#REF!="Baja",'Mapa final'!#REF!="Mayor"),CONCATENATE("R6C",'Mapa final'!#REF!),"")</f>
        <v>#REF!</v>
      </c>
      <c r="AH41" s="47" t="e">
        <f>IF(AND('Mapa final'!#REF!="Baja",'Mapa final'!#REF!="Catastrófico"),CONCATENATE("R6C",'Mapa final'!#REF!),"")</f>
        <v>#REF!</v>
      </c>
      <c r="AI41" s="48" t="e">
        <f>IF(AND('Mapa final'!#REF!="Baja",'Mapa final'!#REF!="Catastrófico"),CONCATENATE("R6C",'Mapa final'!#REF!),"")</f>
        <v>#REF!</v>
      </c>
      <c r="AJ41" s="48" t="e">
        <f>IF(AND('Mapa final'!#REF!="Baja",'Mapa final'!#REF!="Catastrófico"),CONCATENATE("R6C",'Mapa final'!#REF!),"")</f>
        <v>#REF!</v>
      </c>
      <c r="AK41" s="48" t="e">
        <f>IF(AND('Mapa final'!#REF!="Baja",'Mapa final'!#REF!="Catastrófico"),CONCATENATE("R6C",'Mapa final'!#REF!),"")</f>
        <v>#REF!</v>
      </c>
      <c r="AL41" s="48" t="e">
        <f>IF(AND('Mapa final'!#REF!="Baja",'Mapa final'!#REF!="Catastrófico"),CONCATENATE("R6C",'Mapa final'!#REF!),"")</f>
        <v>#REF!</v>
      </c>
      <c r="AM41" s="49" t="e">
        <f>IF(AND('Mapa final'!#REF!="Baja",'Mapa final'!#REF!="Catastrófico"),CONCATENATE("R6C",'Mapa final'!#REF!),"")</f>
        <v>#REF!</v>
      </c>
      <c r="AN41" s="75"/>
      <c r="AO41" s="379"/>
      <c r="AP41" s="380"/>
      <c r="AQ41" s="380"/>
      <c r="AR41" s="380"/>
      <c r="AS41" s="380"/>
      <c r="AT41" s="381"/>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row>
    <row r="42" spans="1:80" ht="15" customHeight="1" x14ac:dyDescent="0.25">
      <c r="A42" s="75"/>
      <c r="B42" s="260"/>
      <c r="C42" s="260"/>
      <c r="D42" s="261"/>
      <c r="E42" s="359"/>
      <c r="F42" s="358"/>
      <c r="G42" s="358"/>
      <c r="H42" s="358"/>
      <c r="I42" s="358"/>
      <c r="J42" s="68" t="e">
        <f>IF(AND('Mapa final'!#REF!="Baja",'Mapa final'!#REF!="Leve"),CONCATENATE("R7C",'Mapa final'!#REF!),"")</f>
        <v>#REF!</v>
      </c>
      <c r="K42" s="69" t="e">
        <f>IF(AND('Mapa final'!#REF!="Baja",'Mapa final'!#REF!="Leve"),CONCATENATE("R7C",'Mapa final'!#REF!),"")</f>
        <v>#REF!</v>
      </c>
      <c r="L42" s="69" t="e">
        <f>IF(AND('Mapa final'!#REF!="Baja",'Mapa final'!#REF!="Leve"),CONCATENATE("R7C",'Mapa final'!#REF!),"")</f>
        <v>#REF!</v>
      </c>
      <c r="M42" s="69" t="e">
        <f>IF(AND('Mapa final'!#REF!="Baja",'Mapa final'!#REF!="Leve"),CONCATENATE("R7C",'Mapa final'!#REF!),"")</f>
        <v>#REF!</v>
      </c>
      <c r="N42" s="69" t="e">
        <f>IF(AND('Mapa final'!#REF!="Baja",'Mapa final'!#REF!="Leve"),CONCATENATE("R7C",'Mapa final'!#REF!),"")</f>
        <v>#REF!</v>
      </c>
      <c r="O42" s="70" t="e">
        <f>IF(AND('Mapa final'!#REF!="Baja",'Mapa final'!#REF!="Leve"),CONCATENATE("R7C",'Mapa final'!#REF!),"")</f>
        <v>#REF!</v>
      </c>
      <c r="P42" s="59" t="e">
        <f>IF(AND('Mapa final'!#REF!="Baja",'Mapa final'!#REF!="Menor"),CONCATENATE("R7C",'Mapa final'!#REF!),"")</f>
        <v>#REF!</v>
      </c>
      <c r="Q42" s="60" t="e">
        <f>IF(AND('Mapa final'!#REF!="Baja",'Mapa final'!#REF!="Menor"),CONCATENATE("R7C",'Mapa final'!#REF!),"")</f>
        <v>#REF!</v>
      </c>
      <c r="R42" s="60" t="e">
        <f>IF(AND('Mapa final'!#REF!="Baja",'Mapa final'!#REF!="Menor"),CONCATENATE("R7C",'Mapa final'!#REF!),"")</f>
        <v>#REF!</v>
      </c>
      <c r="S42" s="60" t="e">
        <f>IF(AND('Mapa final'!#REF!="Baja",'Mapa final'!#REF!="Menor"),CONCATENATE("R7C",'Mapa final'!#REF!),"")</f>
        <v>#REF!</v>
      </c>
      <c r="T42" s="60" t="e">
        <f>IF(AND('Mapa final'!#REF!="Baja",'Mapa final'!#REF!="Menor"),CONCATENATE("R7C",'Mapa final'!#REF!),"")</f>
        <v>#REF!</v>
      </c>
      <c r="U42" s="61" t="e">
        <f>IF(AND('Mapa final'!#REF!="Baja",'Mapa final'!#REF!="Menor"),CONCATENATE("R7C",'Mapa final'!#REF!),"")</f>
        <v>#REF!</v>
      </c>
      <c r="V42" s="59" t="e">
        <f>IF(AND('Mapa final'!#REF!="Baja",'Mapa final'!#REF!="Moderado"),CONCATENATE("R7C",'Mapa final'!#REF!),"")</f>
        <v>#REF!</v>
      </c>
      <c r="W42" s="60" t="e">
        <f>IF(AND('Mapa final'!#REF!="Baja",'Mapa final'!#REF!="Moderado"),CONCATENATE("R7C",'Mapa final'!#REF!),"")</f>
        <v>#REF!</v>
      </c>
      <c r="X42" s="60" t="e">
        <f>IF(AND('Mapa final'!#REF!="Baja",'Mapa final'!#REF!="Moderado"),CONCATENATE("R7C",'Mapa final'!#REF!),"")</f>
        <v>#REF!</v>
      </c>
      <c r="Y42" s="60" t="e">
        <f>IF(AND('Mapa final'!#REF!="Baja",'Mapa final'!#REF!="Moderado"),CONCATENATE("R7C",'Mapa final'!#REF!),"")</f>
        <v>#REF!</v>
      </c>
      <c r="Z42" s="60" t="e">
        <f>IF(AND('Mapa final'!#REF!="Baja",'Mapa final'!#REF!="Moderado"),CONCATENATE("R7C",'Mapa final'!#REF!),"")</f>
        <v>#REF!</v>
      </c>
      <c r="AA42" s="61" t="e">
        <f>IF(AND('Mapa final'!#REF!="Baja",'Mapa final'!#REF!="Moderado"),CONCATENATE("R7C",'Mapa final'!#REF!),"")</f>
        <v>#REF!</v>
      </c>
      <c r="AB42" s="44" t="e">
        <f>IF(AND('Mapa final'!#REF!="Baja",'Mapa final'!#REF!="Mayor"),CONCATENATE("R7C",'Mapa final'!#REF!),"")</f>
        <v>#REF!</v>
      </c>
      <c r="AC42" s="45" t="e">
        <f>IF(AND('Mapa final'!#REF!="Baja",'Mapa final'!#REF!="Mayor"),CONCATENATE("R7C",'Mapa final'!#REF!),"")</f>
        <v>#REF!</v>
      </c>
      <c r="AD42" s="45" t="e">
        <f>IF(AND('Mapa final'!#REF!="Baja",'Mapa final'!#REF!="Mayor"),CONCATENATE("R7C",'Mapa final'!#REF!),"")</f>
        <v>#REF!</v>
      </c>
      <c r="AE42" s="45" t="e">
        <f>IF(AND('Mapa final'!#REF!="Baja",'Mapa final'!#REF!="Mayor"),CONCATENATE("R7C",'Mapa final'!#REF!),"")</f>
        <v>#REF!</v>
      </c>
      <c r="AF42" s="45" t="e">
        <f>IF(AND('Mapa final'!#REF!="Baja",'Mapa final'!#REF!="Mayor"),CONCATENATE("R7C",'Mapa final'!#REF!),"")</f>
        <v>#REF!</v>
      </c>
      <c r="AG42" s="46" t="e">
        <f>IF(AND('Mapa final'!#REF!="Baja",'Mapa final'!#REF!="Mayor"),CONCATENATE("R7C",'Mapa final'!#REF!),"")</f>
        <v>#REF!</v>
      </c>
      <c r="AH42" s="47" t="e">
        <f>IF(AND('Mapa final'!#REF!="Baja",'Mapa final'!#REF!="Catastrófico"),CONCATENATE("R7C",'Mapa final'!#REF!),"")</f>
        <v>#REF!</v>
      </c>
      <c r="AI42" s="48" t="e">
        <f>IF(AND('Mapa final'!#REF!="Baja",'Mapa final'!#REF!="Catastrófico"),CONCATENATE("R7C",'Mapa final'!#REF!),"")</f>
        <v>#REF!</v>
      </c>
      <c r="AJ42" s="48" t="e">
        <f>IF(AND('Mapa final'!#REF!="Baja",'Mapa final'!#REF!="Catastrófico"),CONCATENATE("R7C",'Mapa final'!#REF!),"")</f>
        <v>#REF!</v>
      </c>
      <c r="AK42" s="48" t="e">
        <f>IF(AND('Mapa final'!#REF!="Baja",'Mapa final'!#REF!="Catastrófico"),CONCATENATE("R7C",'Mapa final'!#REF!),"")</f>
        <v>#REF!</v>
      </c>
      <c r="AL42" s="48" t="e">
        <f>IF(AND('Mapa final'!#REF!="Baja",'Mapa final'!#REF!="Catastrófico"),CONCATENATE("R7C",'Mapa final'!#REF!),"")</f>
        <v>#REF!</v>
      </c>
      <c r="AM42" s="49" t="e">
        <f>IF(AND('Mapa final'!#REF!="Baja",'Mapa final'!#REF!="Catastrófico"),CONCATENATE("R7C",'Mapa final'!#REF!),"")</f>
        <v>#REF!</v>
      </c>
      <c r="AN42" s="75"/>
      <c r="AO42" s="379"/>
      <c r="AP42" s="380"/>
      <c r="AQ42" s="380"/>
      <c r="AR42" s="380"/>
      <c r="AS42" s="380"/>
      <c r="AT42" s="381"/>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row>
    <row r="43" spans="1:80" ht="15" customHeight="1" x14ac:dyDescent="0.25">
      <c r="A43" s="75"/>
      <c r="B43" s="260"/>
      <c r="C43" s="260"/>
      <c r="D43" s="261"/>
      <c r="E43" s="359"/>
      <c r="F43" s="358"/>
      <c r="G43" s="358"/>
      <c r="H43" s="358"/>
      <c r="I43" s="358"/>
      <c r="J43" s="68" t="e">
        <f>IF(AND('Mapa final'!#REF!="Baja",'Mapa final'!#REF!="Leve"),CONCATENATE("R8C",'Mapa final'!#REF!),"")</f>
        <v>#REF!</v>
      </c>
      <c r="K43" s="69" t="e">
        <f>IF(AND('Mapa final'!#REF!="Baja",'Mapa final'!#REF!="Leve"),CONCATENATE("R8C",'Mapa final'!#REF!),"")</f>
        <v>#REF!</v>
      </c>
      <c r="L43" s="69" t="e">
        <f>IF(AND('Mapa final'!#REF!="Baja",'Mapa final'!#REF!="Leve"),CONCATENATE("R8C",'Mapa final'!#REF!),"")</f>
        <v>#REF!</v>
      </c>
      <c r="M43" s="69" t="e">
        <f>IF(AND('Mapa final'!#REF!="Baja",'Mapa final'!#REF!="Leve"),CONCATENATE("R8C",'Mapa final'!#REF!),"")</f>
        <v>#REF!</v>
      </c>
      <c r="N43" s="69" t="e">
        <f>IF(AND('Mapa final'!#REF!="Baja",'Mapa final'!#REF!="Leve"),CONCATENATE("R8C",'Mapa final'!#REF!),"")</f>
        <v>#REF!</v>
      </c>
      <c r="O43" s="70" t="e">
        <f>IF(AND('Mapa final'!#REF!="Baja",'Mapa final'!#REF!="Leve"),CONCATENATE("R8C",'Mapa final'!#REF!),"")</f>
        <v>#REF!</v>
      </c>
      <c r="P43" s="59" t="e">
        <f>IF(AND('Mapa final'!#REF!="Baja",'Mapa final'!#REF!="Menor"),CONCATENATE("R8C",'Mapa final'!#REF!),"")</f>
        <v>#REF!</v>
      </c>
      <c r="Q43" s="60" t="e">
        <f>IF(AND('Mapa final'!#REF!="Baja",'Mapa final'!#REF!="Menor"),CONCATENATE("R8C",'Mapa final'!#REF!),"")</f>
        <v>#REF!</v>
      </c>
      <c r="R43" s="60" t="e">
        <f>IF(AND('Mapa final'!#REF!="Baja",'Mapa final'!#REF!="Menor"),CONCATENATE("R8C",'Mapa final'!#REF!),"")</f>
        <v>#REF!</v>
      </c>
      <c r="S43" s="60" t="e">
        <f>IF(AND('Mapa final'!#REF!="Baja",'Mapa final'!#REF!="Menor"),CONCATENATE("R8C",'Mapa final'!#REF!),"")</f>
        <v>#REF!</v>
      </c>
      <c r="T43" s="60" t="e">
        <f>IF(AND('Mapa final'!#REF!="Baja",'Mapa final'!#REF!="Menor"),CONCATENATE("R8C",'Mapa final'!#REF!),"")</f>
        <v>#REF!</v>
      </c>
      <c r="U43" s="61" t="e">
        <f>IF(AND('Mapa final'!#REF!="Baja",'Mapa final'!#REF!="Menor"),CONCATENATE("R8C",'Mapa final'!#REF!),"")</f>
        <v>#REF!</v>
      </c>
      <c r="V43" s="59" t="e">
        <f>IF(AND('Mapa final'!#REF!="Baja",'Mapa final'!#REF!="Moderado"),CONCATENATE("R8C",'Mapa final'!#REF!),"")</f>
        <v>#REF!</v>
      </c>
      <c r="W43" s="60" t="e">
        <f>IF(AND('Mapa final'!#REF!="Baja",'Mapa final'!#REF!="Moderado"),CONCATENATE("R8C",'Mapa final'!#REF!),"")</f>
        <v>#REF!</v>
      </c>
      <c r="X43" s="60" t="e">
        <f>IF(AND('Mapa final'!#REF!="Baja",'Mapa final'!#REF!="Moderado"),CONCATENATE("R8C",'Mapa final'!#REF!),"")</f>
        <v>#REF!</v>
      </c>
      <c r="Y43" s="60" t="e">
        <f>IF(AND('Mapa final'!#REF!="Baja",'Mapa final'!#REF!="Moderado"),CONCATENATE("R8C",'Mapa final'!#REF!),"")</f>
        <v>#REF!</v>
      </c>
      <c r="Z43" s="60" t="e">
        <f>IF(AND('Mapa final'!#REF!="Baja",'Mapa final'!#REF!="Moderado"),CONCATENATE("R8C",'Mapa final'!#REF!),"")</f>
        <v>#REF!</v>
      </c>
      <c r="AA43" s="61" t="e">
        <f>IF(AND('Mapa final'!#REF!="Baja",'Mapa final'!#REF!="Moderado"),CONCATENATE("R8C",'Mapa final'!#REF!),"")</f>
        <v>#REF!</v>
      </c>
      <c r="AB43" s="44" t="e">
        <f>IF(AND('Mapa final'!#REF!="Baja",'Mapa final'!#REF!="Mayor"),CONCATENATE("R8C",'Mapa final'!#REF!),"")</f>
        <v>#REF!</v>
      </c>
      <c r="AC43" s="45" t="e">
        <f>IF(AND('Mapa final'!#REF!="Baja",'Mapa final'!#REF!="Mayor"),CONCATENATE("R8C",'Mapa final'!#REF!),"")</f>
        <v>#REF!</v>
      </c>
      <c r="AD43" s="45" t="e">
        <f>IF(AND('Mapa final'!#REF!="Baja",'Mapa final'!#REF!="Mayor"),CONCATENATE("R8C",'Mapa final'!#REF!),"")</f>
        <v>#REF!</v>
      </c>
      <c r="AE43" s="45" t="e">
        <f>IF(AND('Mapa final'!#REF!="Baja",'Mapa final'!#REF!="Mayor"),CONCATENATE("R8C",'Mapa final'!#REF!),"")</f>
        <v>#REF!</v>
      </c>
      <c r="AF43" s="45" t="e">
        <f>IF(AND('Mapa final'!#REF!="Baja",'Mapa final'!#REF!="Mayor"),CONCATENATE("R8C",'Mapa final'!#REF!),"")</f>
        <v>#REF!</v>
      </c>
      <c r="AG43" s="46" t="e">
        <f>IF(AND('Mapa final'!#REF!="Baja",'Mapa final'!#REF!="Mayor"),CONCATENATE("R8C",'Mapa final'!#REF!),"")</f>
        <v>#REF!</v>
      </c>
      <c r="AH43" s="47" t="e">
        <f>IF(AND('Mapa final'!#REF!="Baja",'Mapa final'!#REF!="Catastrófico"),CONCATENATE("R8C",'Mapa final'!#REF!),"")</f>
        <v>#REF!</v>
      </c>
      <c r="AI43" s="48" t="e">
        <f>IF(AND('Mapa final'!#REF!="Baja",'Mapa final'!#REF!="Catastrófico"),CONCATENATE("R8C",'Mapa final'!#REF!),"")</f>
        <v>#REF!</v>
      </c>
      <c r="AJ43" s="48" t="e">
        <f>IF(AND('Mapa final'!#REF!="Baja",'Mapa final'!#REF!="Catastrófico"),CONCATENATE("R8C",'Mapa final'!#REF!),"")</f>
        <v>#REF!</v>
      </c>
      <c r="AK43" s="48" t="e">
        <f>IF(AND('Mapa final'!#REF!="Baja",'Mapa final'!#REF!="Catastrófico"),CONCATENATE("R8C",'Mapa final'!#REF!),"")</f>
        <v>#REF!</v>
      </c>
      <c r="AL43" s="48" t="e">
        <f>IF(AND('Mapa final'!#REF!="Baja",'Mapa final'!#REF!="Catastrófico"),CONCATENATE("R8C",'Mapa final'!#REF!),"")</f>
        <v>#REF!</v>
      </c>
      <c r="AM43" s="49" t="e">
        <f>IF(AND('Mapa final'!#REF!="Baja",'Mapa final'!#REF!="Catastrófico"),CONCATENATE("R8C",'Mapa final'!#REF!),"")</f>
        <v>#REF!</v>
      </c>
      <c r="AN43" s="75"/>
      <c r="AO43" s="379"/>
      <c r="AP43" s="380"/>
      <c r="AQ43" s="380"/>
      <c r="AR43" s="380"/>
      <c r="AS43" s="380"/>
      <c r="AT43" s="381"/>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row>
    <row r="44" spans="1:80" ht="15" customHeight="1" x14ac:dyDescent="0.25">
      <c r="A44" s="75"/>
      <c r="B44" s="260"/>
      <c r="C44" s="260"/>
      <c r="D44" s="261"/>
      <c r="E44" s="359"/>
      <c r="F44" s="358"/>
      <c r="G44" s="358"/>
      <c r="H44" s="358"/>
      <c r="I44" s="358"/>
      <c r="J44" s="68" t="e">
        <f>IF(AND('Mapa final'!#REF!="Baja",'Mapa final'!#REF!="Leve"),CONCATENATE("R9C",'Mapa final'!#REF!),"")</f>
        <v>#REF!</v>
      </c>
      <c r="K44" s="69" t="e">
        <f>IF(AND('Mapa final'!#REF!="Baja",'Mapa final'!#REF!="Leve"),CONCATENATE("R9C",'Mapa final'!#REF!),"")</f>
        <v>#REF!</v>
      </c>
      <c r="L44" s="69" t="e">
        <f>IF(AND('Mapa final'!#REF!="Baja",'Mapa final'!#REF!="Leve"),CONCATENATE("R9C",'Mapa final'!#REF!),"")</f>
        <v>#REF!</v>
      </c>
      <c r="M44" s="69" t="e">
        <f>IF(AND('Mapa final'!#REF!="Baja",'Mapa final'!#REF!="Leve"),CONCATENATE("R9C",'Mapa final'!#REF!),"")</f>
        <v>#REF!</v>
      </c>
      <c r="N44" s="69" t="e">
        <f>IF(AND('Mapa final'!#REF!="Baja",'Mapa final'!#REF!="Leve"),CONCATENATE("R9C",'Mapa final'!#REF!),"")</f>
        <v>#REF!</v>
      </c>
      <c r="O44" s="70" t="e">
        <f>IF(AND('Mapa final'!#REF!="Baja",'Mapa final'!#REF!="Leve"),CONCATENATE("R9C",'Mapa final'!#REF!),"")</f>
        <v>#REF!</v>
      </c>
      <c r="P44" s="59" t="e">
        <f>IF(AND('Mapa final'!#REF!="Baja",'Mapa final'!#REF!="Menor"),CONCATENATE("R9C",'Mapa final'!#REF!),"")</f>
        <v>#REF!</v>
      </c>
      <c r="Q44" s="60" t="e">
        <f>IF(AND('Mapa final'!#REF!="Baja",'Mapa final'!#REF!="Menor"),CONCATENATE("R9C",'Mapa final'!#REF!),"")</f>
        <v>#REF!</v>
      </c>
      <c r="R44" s="60" t="e">
        <f>IF(AND('Mapa final'!#REF!="Baja",'Mapa final'!#REF!="Menor"),CONCATENATE("R9C",'Mapa final'!#REF!),"")</f>
        <v>#REF!</v>
      </c>
      <c r="S44" s="60" t="e">
        <f>IF(AND('Mapa final'!#REF!="Baja",'Mapa final'!#REF!="Menor"),CONCATENATE("R9C",'Mapa final'!#REF!),"")</f>
        <v>#REF!</v>
      </c>
      <c r="T44" s="60" t="e">
        <f>IF(AND('Mapa final'!#REF!="Baja",'Mapa final'!#REF!="Menor"),CONCATENATE("R9C",'Mapa final'!#REF!),"")</f>
        <v>#REF!</v>
      </c>
      <c r="U44" s="61" t="e">
        <f>IF(AND('Mapa final'!#REF!="Baja",'Mapa final'!#REF!="Menor"),CONCATENATE("R9C",'Mapa final'!#REF!),"")</f>
        <v>#REF!</v>
      </c>
      <c r="V44" s="59" t="e">
        <f>IF(AND('Mapa final'!#REF!="Baja",'Mapa final'!#REF!="Moderado"),CONCATENATE("R9C",'Mapa final'!#REF!),"")</f>
        <v>#REF!</v>
      </c>
      <c r="W44" s="60" t="e">
        <f>IF(AND('Mapa final'!#REF!="Baja",'Mapa final'!#REF!="Moderado"),CONCATENATE("R9C",'Mapa final'!#REF!),"")</f>
        <v>#REF!</v>
      </c>
      <c r="X44" s="60" t="e">
        <f>IF(AND('Mapa final'!#REF!="Baja",'Mapa final'!#REF!="Moderado"),CONCATENATE("R9C",'Mapa final'!#REF!),"")</f>
        <v>#REF!</v>
      </c>
      <c r="Y44" s="60" t="e">
        <f>IF(AND('Mapa final'!#REF!="Baja",'Mapa final'!#REF!="Moderado"),CONCATENATE("R9C",'Mapa final'!#REF!),"")</f>
        <v>#REF!</v>
      </c>
      <c r="Z44" s="60" t="e">
        <f>IF(AND('Mapa final'!#REF!="Baja",'Mapa final'!#REF!="Moderado"),CONCATENATE("R9C",'Mapa final'!#REF!),"")</f>
        <v>#REF!</v>
      </c>
      <c r="AA44" s="61" t="e">
        <f>IF(AND('Mapa final'!#REF!="Baja",'Mapa final'!#REF!="Moderado"),CONCATENATE("R9C",'Mapa final'!#REF!),"")</f>
        <v>#REF!</v>
      </c>
      <c r="AB44" s="44" t="e">
        <f>IF(AND('Mapa final'!#REF!="Baja",'Mapa final'!#REF!="Mayor"),CONCATENATE("R9C",'Mapa final'!#REF!),"")</f>
        <v>#REF!</v>
      </c>
      <c r="AC44" s="45" t="e">
        <f>IF(AND('Mapa final'!#REF!="Baja",'Mapa final'!#REF!="Mayor"),CONCATENATE("R9C",'Mapa final'!#REF!),"")</f>
        <v>#REF!</v>
      </c>
      <c r="AD44" s="45" t="e">
        <f>IF(AND('Mapa final'!#REF!="Baja",'Mapa final'!#REF!="Mayor"),CONCATENATE("R9C",'Mapa final'!#REF!),"")</f>
        <v>#REF!</v>
      </c>
      <c r="AE44" s="45" t="e">
        <f>IF(AND('Mapa final'!#REF!="Baja",'Mapa final'!#REF!="Mayor"),CONCATENATE("R9C",'Mapa final'!#REF!),"")</f>
        <v>#REF!</v>
      </c>
      <c r="AF44" s="45" t="e">
        <f>IF(AND('Mapa final'!#REF!="Baja",'Mapa final'!#REF!="Mayor"),CONCATENATE("R9C",'Mapa final'!#REF!),"")</f>
        <v>#REF!</v>
      </c>
      <c r="AG44" s="46" t="e">
        <f>IF(AND('Mapa final'!#REF!="Baja",'Mapa final'!#REF!="Mayor"),CONCATENATE("R9C",'Mapa final'!#REF!),"")</f>
        <v>#REF!</v>
      </c>
      <c r="AH44" s="47" t="e">
        <f>IF(AND('Mapa final'!#REF!="Baja",'Mapa final'!#REF!="Catastrófico"),CONCATENATE("R9C",'Mapa final'!#REF!),"")</f>
        <v>#REF!</v>
      </c>
      <c r="AI44" s="48" t="e">
        <f>IF(AND('Mapa final'!#REF!="Baja",'Mapa final'!#REF!="Catastrófico"),CONCATENATE("R9C",'Mapa final'!#REF!),"")</f>
        <v>#REF!</v>
      </c>
      <c r="AJ44" s="48" t="e">
        <f>IF(AND('Mapa final'!#REF!="Baja",'Mapa final'!#REF!="Catastrófico"),CONCATENATE("R9C",'Mapa final'!#REF!),"")</f>
        <v>#REF!</v>
      </c>
      <c r="AK44" s="48" t="e">
        <f>IF(AND('Mapa final'!#REF!="Baja",'Mapa final'!#REF!="Catastrófico"),CONCATENATE("R9C",'Mapa final'!#REF!),"")</f>
        <v>#REF!</v>
      </c>
      <c r="AL44" s="48" t="e">
        <f>IF(AND('Mapa final'!#REF!="Baja",'Mapa final'!#REF!="Catastrófico"),CONCATENATE("R9C",'Mapa final'!#REF!),"")</f>
        <v>#REF!</v>
      </c>
      <c r="AM44" s="49" t="e">
        <f>IF(AND('Mapa final'!#REF!="Baja",'Mapa final'!#REF!="Catastrófico"),CONCATENATE("R9C",'Mapa final'!#REF!),"")</f>
        <v>#REF!</v>
      </c>
      <c r="AN44" s="75"/>
      <c r="AO44" s="379"/>
      <c r="AP44" s="380"/>
      <c r="AQ44" s="380"/>
      <c r="AR44" s="380"/>
      <c r="AS44" s="380"/>
      <c r="AT44" s="381"/>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row>
    <row r="45" spans="1:80" ht="15.75" customHeight="1" thickBot="1" x14ac:dyDescent="0.3">
      <c r="A45" s="75"/>
      <c r="B45" s="260"/>
      <c r="C45" s="260"/>
      <c r="D45" s="261"/>
      <c r="E45" s="360"/>
      <c r="F45" s="361"/>
      <c r="G45" s="361"/>
      <c r="H45" s="361"/>
      <c r="I45" s="361"/>
      <c r="J45" s="71" t="e">
        <f>IF(AND('Mapa final'!#REF!="Baja",'Mapa final'!#REF!="Leve"),CONCATENATE("R10C",'Mapa final'!#REF!),"")</f>
        <v>#REF!</v>
      </c>
      <c r="K45" s="72" t="e">
        <f>IF(AND('Mapa final'!#REF!="Baja",'Mapa final'!#REF!="Leve"),CONCATENATE("R10C",'Mapa final'!#REF!),"")</f>
        <v>#REF!</v>
      </c>
      <c r="L45" s="72" t="e">
        <f>IF(AND('Mapa final'!#REF!="Baja",'Mapa final'!#REF!="Leve"),CONCATENATE("R10C",'Mapa final'!#REF!),"")</f>
        <v>#REF!</v>
      </c>
      <c r="M45" s="72" t="e">
        <f>IF(AND('Mapa final'!#REF!="Baja",'Mapa final'!#REF!="Leve"),CONCATENATE("R10C",'Mapa final'!#REF!),"")</f>
        <v>#REF!</v>
      </c>
      <c r="N45" s="72" t="e">
        <f>IF(AND('Mapa final'!#REF!="Baja",'Mapa final'!#REF!="Leve"),CONCATENATE("R10C",'Mapa final'!#REF!),"")</f>
        <v>#REF!</v>
      </c>
      <c r="O45" s="73" t="e">
        <f>IF(AND('Mapa final'!#REF!="Baja",'Mapa final'!#REF!="Leve"),CONCATENATE("R10C",'Mapa final'!#REF!),"")</f>
        <v>#REF!</v>
      </c>
      <c r="P45" s="59" t="e">
        <f>IF(AND('Mapa final'!#REF!="Baja",'Mapa final'!#REF!="Menor"),CONCATENATE("R10C",'Mapa final'!#REF!),"")</f>
        <v>#REF!</v>
      </c>
      <c r="Q45" s="60" t="e">
        <f>IF(AND('Mapa final'!#REF!="Baja",'Mapa final'!#REF!="Menor"),CONCATENATE("R10C",'Mapa final'!#REF!),"")</f>
        <v>#REF!</v>
      </c>
      <c r="R45" s="60" t="e">
        <f>IF(AND('Mapa final'!#REF!="Baja",'Mapa final'!#REF!="Menor"),CONCATENATE("R10C",'Mapa final'!#REF!),"")</f>
        <v>#REF!</v>
      </c>
      <c r="S45" s="60" t="e">
        <f>IF(AND('Mapa final'!#REF!="Baja",'Mapa final'!#REF!="Menor"),CONCATENATE("R10C",'Mapa final'!#REF!),"")</f>
        <v>#REF!</v>
      </c>
      <c r="T45" s="60" t="e">
        <f>IF(AND('Mapa final'!#REF!="Baja",'Mapa final'!#REF!="Menor"),CONCATENATE("R10C",'Mapa final'!#REF!),"")</f>
        <v>#REF!</v>
      </c>
      <c r="U45" s="61" t="e">
        <f>IF(AND('Mapa final'!#REF!="Baja",'Mapa final'!#REF!="Menor"),CONCATENATE("R10C",'Mapa final'!#REF!),"")</f>
        <v>#REF!</v>
      </c>
      <c r="V45" s="62" t="e">
        <f>IF(AND('Mapa final'!#REF!="Baja",'Mapa final'!#REF!="Moderado"),CONCATENATE("R10C",'Mapa final'!#REF!),"")</f>
        <v>#REF!</v>
      </c>
      <c r="W45" s="63" t="e">
        <f>IF(AND('Mapa final'!#REF!="Baja",'Mapa final'!#REF!="Moderado"),CONCATENATE("R10C",'Mapa final'!#REF!),"")</f>
        <v>#REF!</v>
      </c>
      <c r="X45" s="63" t="e">
        <f>IF(AND('Mapa final'!#REF!="Baja",'Mapa final'!#REF!="Moderado"),CONCATENATE("R10C",'Mapa final'!#REF!),"")</f>
        <v>#REF!</v>
      </c>
      <c r="Y45" s="63" t="e">
        <f>IF(AND('Mapa final'!#REF!="Baja",'Mapa final'!#REF!="Moderado"),CONCATENATE("R10C",'Mapa final'!#REF!),"")</f>
        <v>#REF!</v>
      </c>
      <c r="Z45" s="63" t="e">
        <f>IF(AND('Mapa final'!#REF!="Baja",'Mapa final'!#REF!="Moderado"),CONCATENATE("R10C",'Mapa final'!#REF!),"")</f>
        <v>#REF!</v>
      </c>
      <c r="AA45" s="64" t="e">
        <f>IF(AND('Mapa final'!#REF!="Baja",'Mapa final'!#REF!="Moderado"),CONCATENATE("R10C",'Mapa final'!#REF!),"")</f>
        <v>#REF!</v>
      </c>
      <c r="AB45" s="50" t="e">
        <f>IF(AND('Mapa final'!#REF!="Baja",'Mapa final'!#REF!="Mayor"),CONCATENATE("R10C",'Mapa final'!#REF!),"")</f>
        <v>#REF!</v>
      </c>
      <c r="AC45" s="51" t="e">
        <f>IF(AND('Mapa final'!#REF!="Baja",'Mapa final'!#REF!="Mayor"),CONCATENATE("R10C",'Mapa final'!#REF!),"")</f>
        <v>#REF!</v>
      </c>
      <c r="AD45" s="51" t="e">
        <f>IF(AND('Mapa final'!#REF!="Baja",'Mapa final'!#REF!="Mayor"),CONCATENATE("R10C",'Mapa final'!#REF!),"")</f>
        <v>#REF!</v>
      </c>
      <c r="AE45" s="51" t="e">
        <f>IF(AND('Mapa final'!#REF!="Baja",'Mapa final'!#REF!="Mayor"),CONCATENATE("R10C",'Mapa final'!#REF!),"")</f>
        <v>#REF!</v>
      </c>
      <c r="AF45" s="51" t="e">
        <f>IF(AND('Mapa final'!#REF!="Baja",'Mapa final'!#REF!="Mayor"),CONCATENATE("R10C",'Mapa final'!#REF!),"")</f>
        <v>#REF!</v>
      </c>
      <c r="AG45" s="52" t="e">
        <f>IF(AND('Mapa final'!#REF!="Baja",'Mapa final'!#REF!="Mayor"),CONCATENATE("R10C",'Mapa final'!#REF!),"")</f>
        <v>#REF!</v>
      </c>
      <c r="AH45" s="53" t="e">
        <f>IF(AND('Mapa final'!#REF!="Baja",'Mapa final'!#REF!="Catastrófico"),CONCATENATE("R10C",'Mapa final'!#REF!),"")</f>
        <v>#REF!</v>
      </c>
      <c r="AI45" s="54" t="e">
        <f>IF(AND('Mapa final'!#REF!="Baja",'Mapa final'!#REF!="Catastrófico"),CONCATENATE("R10C",'Mapa final'!#REF!),"")</f>
        <v>#REF!</v>
      </c>
      <c r="AJ45" s="54" t="e">
        <f>IF(AND('Mapa final'!#REF!="Baja",'Mapa final'!#REF!="Catastrófico"),CONCATENATE("R10C",'Mapa final'!#REF!),"")</f>
        <v>#REF!</v>
      </c>
      <c r="AK45" s="54" t="e">
        <f>IF(AND('Mapa final'!#REF!="Baja",'Mapa final'!#REF!="Catastrófico"),CONCATENATE("R10C",'Mapa final'!#REF!),"")</f>
        <v>#REF!</v>
      </c>
      <c r="AL45" s="54" t="e">
        <f>IF(AND('Mapa final'!#REF!="Baja",'Mapa final'!#REF!="Catastrófico"),CONCATENATE("R10C",'Mapa final'!#REF!),"")</f>
        <v>#REF!</v>
      </c>
      <c r="AM45" s="55" t="e">
        <f>IF(AND('Mapa final'!#REF!="Baja",'Mapa final'!#REF!="Catastrófico"),CONCATENATE("R10C",'Mapa final'!#REF!),"")</f>
        <v>#REF!</v>
      </c>
      <c r="AN45" s="75"/>
      <c r="AO45" s="382"/>
      <c r="AP45" s="383"/>
      <c r="AQ45" s="383"/>
      <c r="AR45" s="383"/>
      <c r="AS45" s="383"/>
      <c r="AT45" s="384"/>
    </row>
    <row r="46" spans="1:80" ht="46.5" customHeight="1" x14ac:dyDescent="0.35">
      <c r="A46" s="75"/>
      <c r="B46" s="260"/>
      <c r="C46" s="260"/>
      <c r="D46" s="261"/>
      <c r="E46" s="355" t="s">
        <v>195</v>
      </c>
      <c r="F46" s="356"/>
      <c r="G46" s="356"/>
      <c r="H46" s="356"/>
      <c r="I46" s="373"/>
      <c r="J46" s="65" t="e">
        <f>IF(AND('Mapa final'!#REF!="Muy Baja",'Mapa final'!#REF!="Leve"),CONCATENATE("R1C",'Mapa final'!#REF!),"")</f>
        <v>#REF!</v>
      </c>
      <c r="K46" s="66" t="e">
        <f>IF(AND('Mapa final'!#REF!="Muy Baja",'Mapa final'!#REF!="Leve"),CONCATENATE("R1C",'Mapa final'!#REF!),"")</f>
        <v>#REF!</v>
      </c>
      <c r="L46" s="66" t="e">
        <f>IF(AND('Mapa final'!#REF!="Muy Baja",'Mapa final'!#REF!="Leve"),CONCATENATE("R1C",'Mapa final'!#REF!),"")</f>
        <v>#REF!</v>
      </c>
      <c r="M46" s="66" t="e">
        <f>IF(AND('Mapa final'!#REF!="Muy Baja",'Mapa final'!#REF!="Leve"),CONCATENATE("R1C",'Mapa final'!#REF!),"")</f>
        <v>#REF!</v>
      </c>
      <c r="N46" s="66" t="e">
        <f>IF(AND('Mapa final'!#REF!="Muy Baja",'Mapa final'!#REF!="Leve"),CONCATENATE("R1C",'Mapa final'!#REF!),"")</f>
        <v>#REF!</v>
      </c>
      <c r="O46" s="67" t="e">
        <f>IF(AND('Mapa final'!#REF!="Muy Baja",'Mapa final'!#REF!="Leve"),CONCATENATE("R1C",'Mapa final'!#REF!),"")</f>
        <v>#REF!</v>
      </c>
      <c r="P46" s="65" t="e">
        <f>IF(AND('Mapa final'!#REF!="Muy Baja",'Mapa final'!#REF!="Menor"),CONCATENATE("R1C",'Mapa final'!#REF!),"")</f>
        <v>#REF!</v>
      </c>
      <c r="Q46" s="66" t="e">
        <f>IF(AND('Mapa final'!#REF!="Muy Baja",'Mapa final'!#REF!="Menor"),CONCATENATE("R1C",'Mapa final'!#REF!),"")</f>
        <v>#REF!</v>
      </c>
      <c r="R46" s="66" t="e">
        <f>IF(AND('Mapa final'!#REF!="Muy Baja",'Mapa final'!#REF!="Menor"),CONCATENATE("R1C",'Mapa final'!#REF!),"")</f>
        <v>#REF!</v>
      </c>
      <c r="S46" s="66" t="e">
        <f>IF(AND('Mapa final'!#REF!="Muy Baja",'Mapa final'!#REF!="Menor"),CONCATENATE("R1C",'Mapa final'!#REF!),"")</f>
        <v>#REF!</v>
      </c>
      <c r="T46" s="66" t="e">
        <f>IF(AND('Mapa final'!#REF!="Muy Baja",'Mapa final'!#REF!="Menor"),CONCATENATE("R1C",'Mapa final'!#REF!),"")</f>
        <v>#REF!</v>
      </c>
      <c r="U46" s="67" t="e">
        <f>IF(AND('Mapa final'!#REF!="Muy Baja",'Mapa final'!#REF!="Menor"),CONCATENATE("R1C",'Mapa final'!#REF!),"")</f>
        <v>#REF!</v>
      </c>
      <c r="V46" s="56" t="e">
        <f>IF(AND('Mapa final'!#REF!="Muy Baja",'Mapa final'!#REF!="Moderado"),CONCATENATE("R1C",'Mapa final'!#REF!),"")</f>
        <v>#REF!</v>
      </c>
      <c r="W46" s="74" t="e">
        <f>IF(AND('Mapa final'!#REF!="Muy Baja",'Mapa final'!#REF!="Moderado"),CONCATENATE("R1C",'Mapa final'!#REF!),"")</f>
        <v>#REF!</v>
      </c>
      <c r="X46" s="57" t="e">
        <f>IF(AND('Mapa final'!#REF!="Muy Baja",'Mapa final'!#REF!="Moderado"),CONCATENATE("R1C",'Mapa final'!#REF!),"")</f>
        <v>#REF!</v>
      </c>
      <c r="Y46" s="57" t="e">
        <f>IF(AND('Mapa final'!#REF!="Muy Baja",'Mapa final'!#REF!="Moderado"),CONCATENATE("R1C",'Mapa final'!#REF!),"")</f>
        <v>#REF!</v>
      </c>
      <c r="Z46" s="57" t="e">
        <f>IF(AND('Mapa final'!#REF!="Muy Baja",'Mapa final'!#REF!="Moderado"),CONCATENATE("R1C",'Mapa final'!#REF!),"")</f>
        <v>#REF!</v>
      </c>
      <c r="AA46" s="58" t="e">
        <f>IF(AND('Mapa final'!#REF!="Muy Baja",'Mapa final'!#REF!="Moderado"),CONCATENATE("R1C",'Mapa final'!#REF!),"")</f>
        <v>#REF!</v>
      </c>
      <c r="AB46" s="38" t="e">
        <f>IF(AND('Mapa final'!#REF!="Muy Baja",'Mapa final'!#REF!="Mayor"),CONCATENATE("R1C",'Mapa final'!#REF!),"")</f>
        <v>#REF!</v>
      </c>
      <c r="AC46" s="39" t="e">
        <f>IF(AND('Mapa final'!#REF!="Muy Baja",'Mapa final'!#REF!="Mayor"),CONCATENATE("R1C",'Mapa final'!#REF!),"")</f>
        <v>#REF!</v>
      </c>
      <c r="AD46" s="39" t="e">
        <f>IF(AND('Mapa final'!#REF!="Muy Baja",'Mapa final'!#REF!="Mayor"),CONCATENATE("R1C",'Mapa final'!#REF!),"")</f>
        <v>#REF!</v>
      </c>
      <c r="AE46" s="39" t="e">
        <f>IF(AND('Mapa final'!#REF!="Muy Baja",'Mapa final'!#REF!="Mayor"),CONCATENATE("R1C",'Mapa final'!#REF!),"")</f>
        <v>#REF!</v>
      </c>
      <c r="AF46" s="39" t="e">
        <f>IF(AND('Mapa final'!#REF!="Muy Baja",'Mapa final'!#REF!="Mayor"),CONCATENATE("R1C",'Mapa final'!#REF!),"")</f>
        <v>#REF!</v>
      </c>
      <c r="AG46" s="40" t="e">
        <f>IF(AND('Mapa final'!#REF!="Muy Baja",'Mapa final'!#REF!="Mayor"),CONCATENATE("R1C",'Mapa final'!#REF!),"")</f>
        <v>#REF!</v>
      </c>
      <c r="AH46" s="41" t="e">
        <f>IF(AND('Mapa final'!#REF!="Muy Baja",'Mapa final'!#REF!="Catastrófico"),CONCATENATE("R1C",'Mapa final'!#REF!),"")</f>
        <v>#REF!</v>
      </c>
      <c r="AI46" s="42" t="e">
        <f>IF(AND('Mapa final'!#REF!="Muy Baja",'Mapa final'!#REF!="Catastrófico"),CONCATENATE("R1C",'Mapa final'!#REF!),"")</f>
        <v>#REF!</v>
      </c>
      <c r="AJ46" s="42" t="e">
        <f>IF(AND('Mapa final'!#REF!="Muy Baja",'Mapa final'!#REF!="Catastrófico"),CONCATENATE("R1C",'Mapa final'!#REF!),"")</f>
        <v>#REF!</v>
      </c>
      <c r="AK46" s="42" t="e">
        <f>IF(AND('Mapa final'!#REF!="Muy Baja",'Mapa final'!#REF!="Catastrófico"),CONCATENATE("R1C",'Mapa final'!#REF!),"")</f>
        <v>#REF!</v>
      </c>
      <c r="AL46" s="42" t="e">
        <f>IF(AND('Mapa final'!#REF!="Muy Baja",'Mapa final'!#REF!="Catastrófico"),CONCATENATE("R1C",'Mapa final'!#REF!),"")</f>
        <v>#REF!</v>
      </c>
      <c r="AM46" s="43" t="e">
        <f>IF(AND('Mapa final'!#REF!="Muy Baja",'Mapa final'!#REF!="Catastrófico"),CONCATENATE("R1C",'Mapa final'!#REF!),"")</f>
        <v>#REF!</v>
      </c>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ht="46.5" customHeight="1" x14ac:dyDescent="0.25">
      <c r="A47" s="75"/>
      <c r="B47" s="260"/>
      <c r="C47" s="260"/>
      <c r="D47" s="261"/>
      <c r="E47" s="357"/>
      <c r="F47" s="358"/>
      <c r="G47" s="358"/>
      <c r="H47" s="358"/>
      <c r="I47" s="374"/>
      <c r="J47" s="68" t="str">
        <f>IF(AND('Mapa final'!$AD$11="Muy Baja",'Mapa final'!$AF$11="Leve"),CONCATENATE("R2C",'Mapa final'!$S$11),"")</f>
        <v/>
      </c>
      <c r="K47" s="69" t="str">
        <f>IF(AND('Mapa final'!$AD$12="Muy Baja",'Mapa final'!$AF$12="Leve"),CONCATENATE("R2C",'Mapa final'!$S$12),"")</f>
        <v/>
      </c>
      <c r="L47" s="69" t="e">
        <f>IF(AND('Mapa final'!#REF!="Muy Baja",'Mapa final'!#REF!="Leve"),CONCATENATE("R2C",'Mapa final'!#REF!),"")</f>
        <v>#REF!</v>
      </c>
      <c r="M47" s="69" t="e">
        <f>IF(AND('Mapa final'!#REF!="Muy Baja",'Mapa final'!#REF!="Leve"),CONCATENATE("R2C",'Mapa final'!#REF!),"")</f>
        <v>#REF!</v>
      </c>
      <c r="N47" s="69" t="e">
        <f>IF(AND('Mapa final'!#REF!="Muy Baja",'Mapa final'!#REF!="Leve"),CONCATENATE("R2C",'Mapa final'!#REF!),"")</f>
        <v>#REF!</v>
      </c>
      <c r="O47" s="70" t="e">
        <f>IF(AND('Mapa final'!#REF!="Muy Baja",'Mapa final'!#REF!="Leve"),CONCATENATE("R2C",'Mapa final'!#REF!),"")</f>
        <v>#REF!</v>
      </c>
      <c r="P47" s="68" t="str">
        <f>IF(AND('Mapa final'!$AD$11="Muy Baja",'Mapa final'!$AF$11="Menor"),CONCATENATE("R2C",'Mapa final'!$S$11),"")</f>
        <v/>
      </c>
      <c r="Q47" s="69" t="str">
        <f>IF(AND('Mapa final'!$AD$12="Muy Baja",'Mapa final'!$AF$12="Menor"),CONCATENATE("R2C",'Mapa final'!$S$12),"")</f>
        <v/>
      </c>
      <c r="R47" s="69" t="e">
        <f>IF(AND('Mapa final'!#REF!="Muy Baja",'Mapa final'!#REF!="Menor"),CONCATENATE("R2C",'Mapa final'!#REF!),"")</f>
        <v>#REF!</v>
      </c>
      <c r="S47" s="69" t="e">
        <f>IF(AND('Mapa final'!#REF!="Muy Baja",'Mapa final'!#REF!="Menor"),CONCATENATE("R2C",'Mapa final'!#REF!),"")</f>
        <v>#REF!</v>
      </c>
      <c r="T47" s="69" t="e">
        <f>IF(AND('Mapa final'!#REF!="Muy Baja",'Mapa final'!#REF!="Menor"),CONCATENATE("R2C",'Mapa final'!#REF!),"")</f>
        <v>#REF!</v>
      </c>
      <c r="U47" s="70" t="e">
        <f>IF(AND('Mapa final'!#REF!="Muy Baja",'Mapa final'!#REF!="Menor"),CONCATENATE("R2C",'Mapa final'!#REF!),"")</f>
        <v>#REF!</v>
      </c>
      <c r="V47" s="59" t="str">
        <f>IF(AND('Mapa final'!$AD$11="Muy Baja",'Mapa final'!$AF$11="Moderado"),CONCATENATE("R2C",'Mapa final'!$S$11),"")</f>
        <v>R2C1</v>
      </c>
      <c r="W47" s="60" t="str">
        <f>IF(AND('Mapa final'!$AD$12="Muy Baja",'Mapa final'!$AF$12="Moderado"),CONCATENATE("R2C",'Mapa final'!$S$12),"")</f>
        <v>R2C2</v>
      </c>
      <c r="X47" s="60" t="e">
        <f>IF(AND('Mapa final'!#REF!="Muy Baja",'Mapa final'!#REF!="Moderado"),CONCATENATE("R2C",'Mapa final'!#REF!),"")</f>
        <v>#REF!</v>
      </c>
      <c r="Y47" s="60" t="e">
        <f>IF(AND('Mapa final'!#REF!="Muy Baja",'Mapa final'!#REF!="Moderado"),CONCATENATE("R2C",'Mapa final'!#REF!),"")</f>
        <v>#REF!</v>
      </c>
      <c r="Z47" s="60" t="e">
        <f>IF(AND('Mapa final'!#REF!="Muy Baja",'Mapa final'!#REF!="Moderado"),CONCATENATE("R2C",'Mapa final'!#REF!),"")</f>
        <v>#REF!</v>
      </c>
      <c r="AA47" s="61" t="e">
        <f>IF(AND('Mapa final'!#REF!="Muy Baja",'Mapa final'!#REF!="Moderado"),CONCATENATE("R2C",'Mapa final'!#REF!),"")</f>
        <v>#REF!</v>
      </c>
      <c r="AB47" s="44" t="str">
        <f>IF(AND('Mapa final'!$AD$11="Muy Baja",'Mapa final'!$AF$11="Mayor"),CONCATENATE("R2C",'Mapa final'!$S$11),"")</f>
        <v/>
      </c>
      <c r="AC47" s="45" t="str">
        <f>IF(AND('Mapa final'!$AD$12="Muy Baja",'Mapa final'!$AF$12="Mayor"),CONCATENATE("R2C",'Mapa final'!$S$12),"")</f>
        <v/>
      </c>
      <c r="AD47" s="45" t="e">
        <f>IF(AND('Mapa final'!#REF!="Muy Baja",'Mapa final'!#REF!="Mayor"),CONCATENATE("R2C",'Mapa final'!#REF!),"")</f>
        <v>#REF!</v>
      </c>
      <c r="AE47" s="45" t="e">
        <f>IF(AND('Mapa final'!#REF!="Muy Baja",'Mapa final'!#REF!="Mayor"),CONCATENATE("R2C",'Mapa final'!#REF!),"")</f>
        <v>#REF!</v>
      </c>
      <c r="AF47" s="45" t="e">
        <f>IF(AND('Mapa final'!#REF!="Muy Baja",'Mapa final'!#REF!="Mayor"),CONCATENATE("R2C",'Mapa final'!#REF!),"")</f>
        <v>#REF!</v>
      </c>
      <c r="AG47" s="46" t="e">
        <f>IF(AND('Mapa final'!#REF!="Muy Baja",'Mapa final'!#REF!="Mayor"),CONCATENATE("R2C",'Mapa final'!#REF!),"")</f>
        <v>#REF!</v>
      </c>
      <c r="AH47" s="47" t="str">
        <f>IF(AND('Mapa final'!$AD$11="Muy Baja",'Mapa final'!$AF$11="Catastrófico"),CONCATENATE("R2C",'Mapa final'!$S$11),"")</f>
        <v/>
      </c>
      <c r="AI47" s="48" t="str">
        <f>IF(AND('Mapa final'!$AD$12="Muy Baja",'Mapa final'!$AF$12="Catastrófico"),CONCATENATE("R2C",'Mapa final'!$S$12),"")</f>
        <v/>
      </c>
      <c r="AJ47" s="48" t="e">
        <f>IF(AND('Mapa final'!#REF!="Muy Baja",'Mapa final'!#REF!="Catastrófico"),CONCATENATE("R2C",'Mapa final'!#REF!),"")</f>
        <v>#REF!</v>
      </c>
      <c r="AK47" s="48" t="e">
        <f>IF(AND('Mapa final'!#REF!="Muy Baja",'Mapa final'!#REF!="Catastrófico"),CONCATENATE("R2C",'Mapa final'!#REF!),"")</f>
        <v>#REF!</v>
      </c>
      <c r="AL47" s="48" t="e">
        <f>IF(AND('Mapa final'!#REF!="Muy Baja",'Mapa final'!#REF!="Catastrófico"),CONCATENATE("R2C",'Mapa final'!#REF!),"")</f>
        <v>#REF!</v>
      </c>
      <c r="AM47" s="49" t="e">
        <f>IF(AND('Mapa final'!#REF!="Muy Baja",'Mapa final'!#REF!="Catastrófico"),CONCATENATE("R2C",'Mapa final'!#REF!),"")</f>
        <v>#REF!</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ht="15" customHeight="1" x14ac:dyDescent="0.25">
      <c r="A48" s="75"/>
      <c r="B48" s="260"/>
      <c r="C48" s="260"/>
      <c r="D48" s="261"/>
      <c r="E48" s="357"/>
      <c r="F48" s="358"/>
      <c r="G48" s="358"/>
      <c r="H48" s="358"/>
      <c r="I48" s="374"/>
      <c r="J48" s="68" t="e">
        <f>IF(AND('Mapa final'!#REF!="Muy Baja",'Mapa final'!#REF!="Leve"),CONCATENATE("R3C",'Mapa final'!#REF!),"")</f>
        <v>#REF!</v>
      </c>
      <c r="K48" s="69" t="e">
        <f>IF(AND('Mapa final'!#REF!="Muy Baja",'Mapa final'!#REF!="Leve"),CONCATENATE("R3C",'Mapa final'!#REF!),"")</f>
        <v>#REF!</v>
      </c>
      <c r="L48" s="69" t="e">
        <f>IF(AND('Mapa final'!#REF!="Muy Baja",'Mapa final'!#REF!="Leve"),CONCATENATE("R3C",'Mapa final'!#REF!),"")</f>
        <v>#REF!</v>
      </c>
      <c r="M48" s="69" t="e">
        <f>IF(AND('Mapa final'!#REF!="Muy Baja",'Mapa final'!#REF!="Leve"),CONCATENATE("R3C",'Mapa final'!#REF!),"")</f>
        <v>#REF!</v>
      </c>
      <c r="N48" s="69" t="e">
        <f>IF(AND('Mapa final'!#REF!="Muy Baja",'Mapa final'!#REF!="Leve"),CONCATENATE("R3C",'Mapa final'!#REF!),"")</f>
        <v>#REF!</v>
      </c>
      <c r="O48" s="70" t="e">
        <f>IF(AND('Mapa final'!#REF!="Muy Baja",'Mapa final'!#REF!="Leve"),CONCATENATE("R3C",'Mapa final'!#REF!),"")</f>
        <v>#REF!</v>
      </c>
      <c r="P48" s="68" t="e">
        <f>IF(AND('Mapa final'!#REF!="Muy Baja",'Mapa final'!#REF!="Menor"),CONCATENATE("R3C",'Mapa final'!#REF!),"")</f>
        <v>#REF!</v>
      </c>
      <c r="Q48" s="69" t="e">
        <f>IF(AND('Mapa final'!#REF!="Muy Baja",'Mapa final'!#REF!="Menor"),CONCATENATE("R3C",'Mapa final'!#REF!),"")</f>
        <v>#REF!</v>
      </c>
      <c r="R48" s="69" t="e">
        <f>IF(AND('Mapa final'!#REF!="Muy Baja",'Mapa final'!#REF!="Menor"),CONCATENATE("R3C",'Mapa final'!#REF!),"")</f>
        <v>#REF!</v>
      </c>
      <c r="S48" s="69" t="e">
        <f>IF(AND('Mapa final'!#REF!="Muy Baja",'Mapa final'!#REF!="Menor"),CONCATENATE("R3C",'Mapa final'!#REF!),"")</f>
        <v>#REF!</v>
      </c>
      <c r="T48" s="69" t="e">
        <f>IF(AND('Mapa final'!#REF!="Muy Baja",'Mapa final'!#REF!="Menor"),CONCATENATE("R3C",'Mapa final'!#REF!),"")</f>
        <v>#REF!</v>
      </c>
      <c r="U48" s="70" t="e">
        <f>IF(AND('Mapa final'!#REF!="Muy Baja",'Mapa final'!#REF!="Menor"),CONCATENATE("R3C",'Mapa final'!#REF!),"")</f>
        <v>#REF!</v>
      </c>
      <c r="V48" s="59" t="e">
        <f>IF(AND('Mapa final'!#REF!="Muy Baja",'Mapa final'!#REF!="Moderado"),CONCATENATE("R3C",'Mapa final'!#REF!),"")</f>
        <v>#REF!</v>
      </c>
      <c r="W48" s="60" t="e">
        <f>IF(AND('Mapa final'!#REF!="Muy Baja",'Mapa final'!#REF!="Moderado"),CONCATENATE("R3C",'Mapa final'!#REF!),"")</f>
        <v>#REF!</v>
      </c>
      <c r="X48" s="60" t="e">
        <f>IF(AND('Mapa final'!#REF!="Muy Baja",'Mapa final'!#REF!="Moderado"),CONCATENATE("R3C",'Mapa final'!#REF!),"")</f>
        <v>#REF!</v>
      </c>
      <c r="Y48" s="60" t="e">
        <f>IF(AND('Mapa final'!#REF!="Muy Baja",'Mapa final'!#REF!="Moderado"),CONCATENATE("R3C",'Mapa final'!#REF!),"")</f>
        <v>#REF!</v>
      </c>
      <c r="Z48" s="60" t="e">
        <f>IF(AND('Mapa final'!#REF!="Muy Baja",'Mapa final'!#REF!="Moderado"),CONCATENATE("R3C",'Mapa final'!#REF!),"")</f>
        <v>#REF!</v>
      </c>
      <c r="AA48" s="61" t="e">
        <f>IF(AND('Mapa final'!#REF!="Muy Baja",'Mapa final'!#REF!="Moderado"),CONCATENATE("R3C",'Mapa final'!#REF!),"")</f>
        <v>#REF!</v>
      </c>
      <c r="AB48" s="44" t="e">
        <f>IF(AND('Mapa final'!#REF!="Muy Baja",'Mapa final'!#REF!="Mayor"),CONCATENATE("R3C",'Mapa final'!#REF!),"")</f>
        <v>#REF!</v>
      </c>
      <c r="AC48" s="45" t="e">
        <f>IF(AND('Mapa final'!#REF!="Muy Baja",'Mapa final'!#REF!="Mayor"),CONCATENATE("R3C",'Mapa final'!#REF!),"")</f>
        <v>#REF!</v>
      </c>
      <c r="AD48" s="45" t="e">
        <f>IF(AND('Mapa final'!#REF!="Muy Baja",'Mapa final'!#REF!="Mayor"),CONCATENATE("R3C",'Mapa final'!#REF!),"")</f>
        <v>#REF!</v>
      </c>
      <c r="AE48" s="45" t="e">
        <f>IF(AND('Mapa final'!#REF!="Muy Baja",'Mapa final'!#REF!="Mayor"),CONCATENATE("R3C",'Mapa final'!#REF!),"")</f>
        <v>#REF!</v>
      </c>
      <c r="AF48" s="45" t="e">
        <f>IF(AND('Mapa final'!#REF!="Muy Baja",'Mapa final'!#REF!="Mayor"),CONCATENATE("R3C",'Mapa final'!#REF!),"")</f>
        <v>#REF!</v>
      </c>
      <c r="AG48" s="46" t="e">
        <f>IF(AND('Mapa final'!#REF!="Muy Baja",'Mapa final'!#REF!="Mayor"),CONCATENATE("R3C",'Mapa final'!#REF!),"")</f>
        <v>#REF!</v>
      </c>
      <c r="AH48" s="47" t="e">
        <f>IF(AND('Mapa final'!#REF!="Muy Baja",'Mapa final'!#REF!="Catastrófico"),CONCATENATE("R3C",'Mapa final'!#REF!),"")</f>
        <v>#REF!</v>
      </c>
      <c r="AI48" s="48" t="e">
        <f>IF(AND('Mapa final'!#REF!="Muy Baja",'Mapa final'!#REF!="Catastrófico"),CONCATENATE("R3C",'Mapa final'!#REF!),"")</f>
        <v>#REF!</v>
      </c>
      <c r="AJ48" s="48" t="e">
        <f>IF(AND('Mapa final'!#REF!="Muy Baja",'Mapa final'!#REF!="Catastrófico"),CONCATENATE("R3C",'Mapa final'!#REF!),"")</f>
        <v>#REF!</v>
      </c>
      <c r="AK48" s="48" t="e">
        <f>IF(AND('Mapa final'!#REF!="Muy Baja",'Mapa final'!#REF!="Catastrófico"),CONCATENATE("R3C",'Mapa final'!#REF!),"")</f>
        <v>#REF!</v>
      </c>
      <c r="AL48" s="48" t="e">
        <f>IF(AND('Mapa final'!#REF!="Muy Baja",'Mapa final'!#REF!="Catastrófico"),CONCATENATE("R3C",'Mapa final'!#REF!),"")</f>
        <v>#REF!</v>
      </c>
      <c r="AM48" s="49" t="e">
        <f>IF(AND('Mapa final'!#REF!="Muy Baja",'Mapa final'!#REF!="Catastrófico"),CONCATENATE("R3C",'Mapa final'!#REF!),"")</f>
        <v>#REF!</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ht="15" customHeight="1" x14ac:dyDescent="0.25">
      <c r="A49" s="75"/>
      <c r="B49" s="260"/>
      <c r="C49" s="260"/>
      <c r="D49" s="261"/>
      <c r="E49" s="359"/>
      <c r="F49" s="358"/>
      <c r="G49" s="358"/>
      <c r="H49" s="358"/>
      <c r="I49" s="374"/>
      <c r="J49" s="68" t="e">
        <f>IF(AND('Mapa final'!#REF!="Muy Baja",'Mapa final'!#REF!="Leve"),CONCATENATE("R4C",'Mapa final'!#REF!),"")</f>
        <v>#REF!</v>
      </c>
      <c r="K49" s="69" t="e">
        <f>IF(AND('Mapa final'!#REF!="Muy Baja",'Mapa final'!#REF!="Leve"),CONCATENATE("R4C",'Mapa final'!#REF!),"")</f>
        <v>#REF!</v>
      </c>
      <c r="L49" s="69" t="e">
        <f>IF(AND('Mapa final'!#REF!="Muy Baja",'Mapa final'!#REF!="Leve"),CONCATENATE("R4C",'Mapa final'!#REF!),"")</f>
        <v>#REF!</v>
      </c>
      <c r="M49" s="69" t="e">
        <f>IF(AND('Mapa final'!#REF!="Muy Baja",'Mapa final'!#REF!="Leve"),CONCATENATE("R4C",'Mapa final'!#REF!),"")</f>
        <v>#REF!</v>
      </c>
      <c r="N49" s="69" t="e">
        <f>IF(AND('Mapa final'!#REF!="Muy Baja",'Mapa final'!#REF!="Leve"),CONCATENATE("R4C",'Mapa final'!#REF!),"")</f>
        <v>#REF!</v>
      </c>
      <c r="O49" s="70" t="e">
        <f>IF(AND('Mapa final'!#REF!="Muy Baja",'Mapa final'!#REF!="Leve"),CONCATENATE("R4C",'Mapa final'!#REF!),"")</f>
        <v>#REF!</v>
      </c>
      <c r="P49" s="68" t="e">
        <f>IF(AND('Mapa final'!#REF!="Muy Baja",'Mapa final'!#REF!="Menor"),CONCATENATE("R4C",'Mapa final'!#REF!),"")</f>
        <v>#REF!</v>
      </c>
      <c r="Q49" s="69" t="e">
        <f>IF(AND('Mapa final'!#REF!="Muy Baja",'Mapa final'!#REF!="Menor"),CONCATENATE("R4C",'Mapa final'!#REF!),"")</f>
        <v>#REF!</v>
      </c>
      <c r="R49" s="69" t="e">
        <f>IF(AND('Mapa final'!#REF!="Muy Baja",'Mapa final'!#REF!="Menor"),CONCATENATE("R4C",'Mapa final'!#REF!),"")</f>
        <v>#REF!</v>
      </c>
      <c r="S49" s="69" t="e">
        <f>IF(AND('Mapa final'!#REF!="Muy Baja",'Mapa final'!#REF!="Menor"),CONCATENATE("R4C",'Mapa final'!#REF!),"")</f>
        <v>#REF!</v>
      </c>
      <c r="T49" s="69" t="e">
        <f>IF(AND('Mapa final'!#REF!="Muy Baja",'Mapa final'!#REF!="Menor"),CONCATENATE("R4C",'Mapa final'!#REF!),"")</f>
        <v>#REF!</v>
      </c>
      <c r="U49" s="70" t="e">
        <f>IF(AND('Mapa final'!#REF!="Muy Baja",'Mapa final'!#REF!="Menor"),CONCATENATE("R4C",'Mapa final'!#REF!),"")</f>
        <v>#REF!</v>
      </c>
      <c r="V49" s="59" t="e">
        <f>IF(AND('Mapa final'!#REF!="Muy Baja",'Mapa final'!#REF!="Moderado"),CONCATENATE("R4C",'Mapa final'!#REF!),"")</f>
        <v>#REF!</v>
      </c>
      <c r="W49" s="60" t="e">
        <f>IF(AND('Mapa final'!#REF!="Muy Baja",'Mapa final'!#REF!="Moderado"),CONCATENATE("R4C",'Mapa final'!#REF!),"")</f>
        <v>#REF!</v>
      </c>
      <c r="X49" s="60" t="e">
        <f>IF(AND('Mapa final'!#REF!="Muy Baja",'Mapa final'!#REF!="Moderado"),CONCATENATE("R4C",'Mapa final'!#REF!),"")</f>
        <v>#REF!</v>
      </c>
      <c r="Y49" s="60" t="e">
        <f>IF(AND('Mapa final'!#REF!="Muy Baja",'Mapa final'!#REF!="Moderado"),CONCATENATE("R4C",'Mapa final'!#REF!),"")</f>
        <v>#REF!</v>
      </c>
      <c r="Z49" s="60" t="e">
        <f>IF(AND('Mapa final'!#REF!="Muy Baja",'Mapa final'!#REF!="Moderado"),CONCATENATE("R4C",'Mapa final'!#REF!),"")</f>
        <v>#REF!</v>
      </c>
      <c r="AA49" s="61" t="e">
        <f>IF(AND('Mapa final'!#REF!="Muy Baja",'Mapa final'!#REF!="Moderado"),CONCATENATE("R4C",'Mapa final'!#REF!),"")</f>
        <v>#REF!</v>
      </c>
      <c r="AB49" s="44" t="e">
        <f>IF(AND('Mapa final'!#REF!="Muy Baja",'Mapa final'!#REF!="Mayor"),CONCATENATE("R4C",'Mapa final'!#REF!),"")</f>
        <v>#REF!</v>
      </c>
      <c r="AC49" s="45" t="e">
        <f>IF(AND('Mapa final'!#REF!="Muy Baja",'Mapa final'!#REF!="Mayor"),CONCATENATE("R4C",'Mapa final'!#REF!),"")</f>
        <v>#REF!</v>
      </c>
      <c r="AD49" s="45" t="e">
        <f>IF(AND('Mapa final'!#REF!="Muy Baja",'Mapa final'!#REF!="Mayor"),CONCATENATE("R4C",'Mapa final'!#REF!),"")</f>
        <v>#REF!</v>
      </c>
      <c r="AE49" s="45" t="e">
        <f>IF(AND('Mapa final'!#REF!="Muy Baja",'Mapa final'!#REF!="Mayor"),CONCATENATE("R4C",'Mapa final'!#REF!),"")</f>
        <v>#REF!</v>
      </c>
      <c r="AF49" s="45" t="e">
        <f>IF(AND('Mapa final'!#REF!="Muy Baja",'Mapa final'!#REF!="Mayor"),CONCATENATE("R4C",'Mapa final'!#REF!),"")</f>
        <v>#REF!</v>
      </c>
      <c r="AG49" s="46" t="e">
        <f>IF(AND('Mapa final'!#REF!="Muy Baja",'Mapa final'!#REF!="Mayor"),CONCATENATE("R4C",'Mapa final'!#REF!),"")</f>
        <v>#REF!</v>
      </c>
      <c r="AH49" s="47" t="e">
        <f>IF(AND('Mapa final'!#REF!="Muy Baja",'Mapa final'!#REF!="Catastrófico"),CONCATENATE("R4C",'Mapa final'!#REF!),"")</f>
        <v>#REF!</v>
      </c>
      <c r="AI49" s="48" t="e">
        <f>IF(AND('Mapa final'!#REF!="Muy Baja",'Mapa final'!#REF!="Catastrófico"),CONCATENATE("R4C",'Mapa final'!#REF!),"")</f>
        <v>#REF!</v>
      </c>
      <c r="AJ49" s="48" t="e">
        <f>IF(AND('Mapa final'!#REF!="Muy Baja",'Mapa final'!#REF!="Catastrófico"),CONCATENATE("R4C",'Mapa final'!#REF!),"")</f>
        <v>#REF!</v>
      </c>
      <c r="AK49" s="48" t="e">
        <f>IF(AND('Mapa final'!#REF!="Muy Baja",'Mapa final'!#REF!="Catastrófico"),CONCATENATE("R4C",'Mapa final'!#REF!),"")</f>
        <v>#REF!</v>
      </c>
      <c r="AL49" s="48" t="e">
        <f>IF(AND('Mapa final'!#REF!="Muy Baja",'Mapa final'!#REF!="Catastrófico"),CONCATENATE("R4C",'Mapa final'!#REF!),"")</f>
        <v>#REF!</v>
      </c>
      <c r="AM49" s="49" t="e">
        <f>IF(AND('Mapa final'!#REF!="Muy Baja",'Mapa final'!#REF!="Catastrófico"),CONCATENATE("R4C",'Mapa final'!#REF!),"")</f>
        <v>#REF!</v>
      </c>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ht="15" customHeight="1" x14ac:dyDescent="0.25">
      <c r="A50" s="75"/>
      <c r="B50" s="260"/>
      <c r="C50" s="260"/>
      <c r="D50" s="261"/>
      <c r="E50" s="359"/>
      <c r="F50" s="358"/>
      <c r="G50" s="358"/>
      <c r="H50" s="358"/>
      <c r="I50" s="374"/>
      <c r="J50" s="68" t="e">
        <f>IF(AND('Mapa final'!#REF!="Muy Baja",'Mapa final'!#REF!="Leve"),CONCATENATE("R5C",'Mapa final'!#REF!),"")</f>
        <v>#REF!</v>
      </c>
      <c r="K50" s="69" t="e">
        <f>IF(AND('Mapa final'!#REF!="Muy Baja",'Mapa final'!#REF!="Leve"),CONCATENATE("R5C",'Mapa final'!#REF!),"")</f>
        <v>#REF!</v>
      </c>
      <c r="L50" s="69" t="e">
        <f>IF(AND('Mapa final'!#REF!="Muy Baja",'Mapa final'!#REF!="Leve"),CONCATENATE("R5C",'Mapa final'!#REF!),"")</f>
        <v>#REF!</v>
      </c>
      <c r="M50" s="69" t="e">
        <f>IF(AND('Mapa final'!#REF!="Muy Baja",'Mapa final'!#REF!="Leve"),CONCATENATE("R5C",'Mapa final'!#REF!),"")</f>
        <v>#REF!</v>
      </c>
      <c r="N50" s="69" t="e">
        <f>IF(AND('Mapa final'!#REF!="Muy Baja",'Mapa final'!#REF!="Leve"),CONCATENATE("R5C",'Mapa final'!#REF!),"")</f>
        <v>#REF!</v>
      </c>
      <c r="O50" s="70" t="e">
        <f>IF(AND('Mapa final'!#REF!="Muy Baja",'Mapa final'!#REF!="Leve"),CONCATENATE("R5C",'Mapa final'!#REF!),"")</f>
        <v>#REF!</v>
      </c>
      <c r="P50" s="68" t="e">
        <f>IF(AND('Mapa final'!#REF!="Muy Baja",'Mapa final'!#REF!="Menor"),CONCATENATE("R5C",'Mapa final'!#REF!),"")</f>
        <v>#REF!</v>
      </c>
      <c r="Q50" s="69" t="e">
        <f>IF(AND('Mapa final'!#REF!="Muy Baja",'Mapa final'!#REF!="Menor"),CONCATENATE("R5C",'Mapa final'!#REF!),"")</f>
        <v>#REF!</v>
      </c>
      <c r="R50" s="69" t="e">
        <f>IF(AND('Mapa final'!#REF!="Muy Baja",'Mapa final'!#REF!="Menor"),CONCATENATE("R5C",'Mapa final'!#REF!),"")</f>
        <v>#REF!</v>
      </c>
      <c r="S50" s="69" t="e">
        <f>IF(AND('Mapa final'!#REF!="Muy Baja",'Mapa final'!#REF!="Menor"),CONCATENATE("R5C",'Mapa final'!#REF!),"")</f>
        <v>#REF!</v>
      </c>
      <c r="T50" s="69" t="e">
        <f>IF(AND('Mapa final'!#REF!="Muy Baja",'Mapa final'!#REF!="Menor"),CONCATENATE("R5C",'Mapa final'!#REF!),"")</f>
        <v>#REF!</v>
      </c>
      <c r="U50" s="70" t="e">
        <f>IF(AND('Mapa final'!#REF!="Muy Baja",'Mapa final'!#REF!="Menor"),CONCATENATE("R5C",'Mapa final'!#REF!),"")</f>
        <v>#REF!</v>
      </c>
      <c r="V50" s="59" t="e">
        <f>IF(AND('Mapa final'!#REF!="Muy Baja",'Mapa final'!#REF!="Moderado"),CONCATENATE("R5C",'Mapa final'!#REF!),"")</f>
        <v>#REF!</v>
      </c>
      <c r="W50" s="60" t="e">
        <f>IF(AND('Mapa final'!#REF!="Muy Baja",'Mapa final'!#REF!="Moderado"),CONCATENATE("R5C",'Mapa final'!#REF!),"")</f>
        <v>#REF!</v>
      </c>
      <c r="X50" s="60" t="e">
        <f>IF(AND('Mapa final'!#REF!="Muy Baja",'Mapa final'!#REF!="Moderado"),CONCATENATE("R5C",'Mapa final'!#REF!),"")</f>
        <v>#REF!</v>
      </c>
      <c r="Y50" s="60" t="e">
        <f>IF(AND('Mapa final'!#REF!="Muy Baja",'Mapa final'!#REF!="Moderado"),CONCATENATE("R5C",'Mapa final'!#REF!),"")</f>
        <v>#REF!</v>
      </c>
      <c r="Z50" s="60" t="e">
        <f>IF(AND('Mapa final'!#REF!="Muy Baja",'Mapa final'!#REF!="Moderado"),CONCATENATE("R5C",'Mapa final'!#REF!),"")</f>
        <v>#REF!</v>
      </c>
      <c r="AA50" s="61" t="e">
        <f>IF(AND('Mapa final'!#REF!="Muy Baja",'Mapa final'!#REF!="Moderado"),CONCATENATE("R5C",'Mapa final'!#REF!),"")</f>
        <v>#REF!</v>
      </c>
      <c r="AB50" s="44" t="e">
        <f>IF(AND('Mapa final'!#REF!="Muy Baja",'Mapa final'!#REF!="Mayor"),CONCATENATE("R5C",'Mapa final'!#REF!),"")</f>
        <v>#REF!</v>
      </c>
      <c r="AC50" s="45" t="e">
        <f>IF(AND('Mapa final'!#REF!="Muy Baja",'Mapa final'!#REF!="Mayor"),CONCATENATE("R5C",'Mapa final'!#REF!),"")</f>
        <v>#REF!</v>
      </c>
      <c r="AD50" s="45" t="e">
        <f>IF(AND('Mapa final'!#REF!="Muy Baja",'Mapa final'!#REF!="Mayor"),CONCATENATE("R5C",'Mapa final'!#REF!),"")</f>
        <v>#REF!</v>
      </c>
      <c r="AE50" s="45" t="e">
        <f>IF(AND('Mapa final'!#REF!="Muy Baja",'Mapa final'!#REF!="Mayor"),CONCATENATE("R5C",'Mapa final'!#REF!),"")</f>
        <v>#REF!</v>
      </c>
      <c r="AF50" s="45" t="e">
        <f>IF(AND('Mapa final'!#REF!="Muy Baja",'Mapa final'!#REF!="Mayor"),CONCATENATE("R5C",'Mapa final'!#REF!),"")</f>
        <v>#REF!</v>
      </c>
      <c r="AG50" s="46" t="e">
        <f>IF(AND('Mapa final'!#REF!="Muy Baja",'Mapa final'!#REF!="Mayor"),CONCATENATE("R5C",'Mapa final'!#REF!),"")</f>
        <v>#REF!</v>
      </c>
      <c r="AH50" s="47" t="e">
        <f>IF(AND('Mapa final'!#REF!="Muy Baja",'Mapa final'!#REF!="Catastrófico"),CONCATENATE("R5C",'Mapa final'!#REF!),"")</f>
        <v>#REF!</v>
      </c>
      <c r="AI50" s="48" t="e">
        <f>IF(AND('Mapa final'!#REF!="Muy Baja",'Mapa final'!#REF!="Catastrófico"),CONCATENATE("R5C",'Mapa final'!#REF!),"")</f>
        <v>#REF!</v>
      </c>
      <c r="AJ50" s="48" t="e">
        <f>IF(AND('Mapa final'!#REF!="Muy Baja",'Mapa final'!#REF!="Catastrófico"),CONCATENATE("R5C",'Mapa final'!#REF!),"")</f>
        <v>#REF!</v>
      </c>
      <c r="AK50" s="48" t="e">
        <f>IF(AND('Mapa final'!#REF!="Muy Baja",'Mapa final'!#REF!="Catastrófico"),CONCATENATE("R5C",'Mapa final'!#REF!),"")</f>
        <v>#REF!</v>
      </c>
      <c r="AL50" s="48" t="e">
        <f>IF(AND('Mapa final'!#REF!="Muy Baja",'Mapa final'!#REF!="Catastrófico"),CONCATENATE("R5C",'Mapa final'!#REF!),"")</f>
        <v>#REF!</v>
      </c>
      <c r="AM50" s="49" t="e">
        <f>IF(AND('Mapa final'!#REF!="Muy Baja",'Mapa final'!#REF!="Catastrófico"),CONCATENATE("R5C",'Mapa final'!#REF!),"")</f>
        <v>#REF!</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 customHeight="1" x14ac:dyDescent="0.25">
      <c r="A51" s="75"/>
      <c r="B51" s="260"/>
      <c r="C51" s="260"/>
      <c r="D51" s="261"/>
      <c r="E51" s="359"/>
      <c r="F51" s="358"/>
      <c r="G51" s="358"/>
      <c r="H51" s="358"/>
      <c r="I51" s="374"/>
      <c r="J51" s="68" t="e">
        <f>IF(AND('Mapa final'!#REF!="Muy Baja",'Mapa final'!#REF!="Leve"),CONCATENATE("R6C",'Mapa final'!#REF!),"")</f>
        <v>#REF!</v>
      </c>
      <c r="K51" s="69" t="e">
        <f>IF(AND('Mapa final'!#REF!="Muy Baja",'Mapa final'!#REF!="Leve"),CONCATENATE("R6C",'Mapa final'!#REF!),"")</f>
        <v>#REF!</v>
      </c>
      <c r="L51" s="69" t="e">
        <f>IF(AND('Mapa final'!#REF!="Muy Baja",'Mapa final'!#REF!="Leve"),CONCATENATE("R6C",'Mapa final'!#REF!),"")</f>
        <v>#REF!</v>
      </c>
      <c r="M51" s="69" t="e">
        <f>IF(AND('Mapa final'!#REF!="Muy Baja",'Mapa final'!#REF!="Leve"),CONCATENATE("R6C",'Mapa final'!#REF!),"")</f>
        <v>#REF!</v>
      </c>
      <c r="N51" s="69" t="e">
        <f>IF(AND('Mapa final'!#REF!="Muy Baja",'Mapa final'!#REF!="Leve"),CONCATENATE("R6C",'Mapa final'!#REF!),"")</f>
        <v>#REF!</v>
      </c>
      <c r="O51" s="70" t="e">
        <f>IF(AND('Mapa final'!#REF!="Muy Baja",'Mapa final'!#REF!="Leve"),CONCATENATE("R6C",'Mapa final'!#REF!),"")</f>
        <v>#REF!</v>
      </c>
      <c r="P51" s="68" t="e">
        <f>IF(AND('Mapa final'!#REF!="Muy Baja",'Mapa final'!#REF!="Menor"),CONCATENATE("R6C",'Mapa final'!#REF!),"")</f>
        <v>#REF!</v>
      </c>
      <c r="Q51" s="69" t="e">
        <f>IF(AND('Mapa final'!#REF!="Muy Baja",'Mapa final'!#REF!="Menor"),CONCATENATE("R6C",'Mapa final'!#REF!),"")</f>
        <v>#REF!</v>
      </c>
      <c r="R51" s="69" t="e">
        <f>IF(AND('Mapa final'!#REF!="Muy Baja",'Mapa final'!#REF!="Menor"),CONCATENATE("R6C",'Mapa final'!#REF!),"")</f>
        <v>#REF!</v>
      </c>
      <c r="S51" s="69" t="e">
        <f>IF(AND('Mapa final'!#REF!="Muy Baja",'Mapa final'!#REF!="Menor"),CONCATENATE("R6C",'Mapa final'!#REF!),"")</f>
        <v>#REF!</v>
      </c>
      <c r="T51" s="69" t="e">
        <f>IF(AND('Mapa final'!#REF!="Muy Baja",'Mapa final'!#REF!="Menor"),CONCATENATE("R6C",'Mapa final'!#REF!),"")</f>
        <v>#REF!</v>
      </c>
      <c r="U51" s="70" t="e">
        <f>IF(AND('Mapa final'!#REF!="Muy Baja",'Mapa final'!#REF!="Menor"),CONCATENATE("R6C",'Mapa final'!#REF!),"")</f>
        <v>#REF!</v>
      </c>
      <c r="V51" s="59" t="e">
        <f>IF(AND('Mapa final'!#REF!="Muy Baja",'Mapa final'!#REF!="Moderado"),CONCATENATE("R6C",'Mapa final'!#REF!),"")</f>
        <v>#REF!</v>
      </c>
      <c r="W51" s="60" t="e">
        <f>IF(AND('Mapa final'!#REF!="Muy Baja",'Mapa final'!#REF!="Moderado"),CONCATENATE("R6C",'Mapa final'!#REF!),"")</f>
        <v>#REF!</v>
      </c>
      <c r="X51" s="60" t="e">
        <f>IF(AND('Mapa final'!#REF!="Muy Baja",'Mapa final'!#REF!="Moderado"),CONCATENATE("R6C",'Mapa final'!#REF!),"")</f>
        <v>#REF!</v>
      </c>
      <c r="Y51" s="60" t="e">
        <f>IF(AND('Mapa final'!#REF!="Muy Baja",'Mapa final'!#REF!="Moderado"),CONCATENATE("R6C",'Mapa final'!#REF!),"")</f>
        <v>#REF!</v>
      </c>
      <c r="Z51" s="60" t="e">
        <f>IF(AND('Mapa final'!#REF!="Muy Baja",'Mapa final'!#REF!="Moderado"),CONCATENATE("R6C",'Mapa final'!#REF!),"")</f>
        <v>#REF!</v>
      </c>
      <c r="AA51" s="61" t="e">
        <f>IF(AND('Mapa final'!#REF!="Muy Baja",'Mapa final'!#REF!="Moderado"),CONCATENATE("R6C",'Mapa final'!#REF!),"")</f>
        <v>#REF!</v>
      </c>
      <c r="AB51" s="44" t="e">
        <f>IF(AND('Mapa final'!#REF!="Muy Baja",'Mapa final'!#REF!="Mayor"),CONCATENATE("R6C",'Mapa final'!#REF!),"")</f>
        <v>#REF!</v>
      </c>
      <c r="AC51" s="45" t="e">
        <f>IF(AND('Mapa final'!#REF!="Muy Baja",'Mapa final'!#REF!="Mayor"),CONCATENATE("R6C",'Mapa final'!#REF!),"")</f>
        <v>#REF!</v>
      </c>
      <c r="AD51" s="45" t="e">
        <f>IF(AND('Mapa final'!#REF!="Muy Baja",'Mapa final'!#REF!="Mayor"),CONCATENATE("R6C",'Mapa final'!#REF!),"")</f>
        <v>#REF!</v>
      </c>
      <c r="AE51" s="45" t="e">
        <f>IF(AND('Mapa final'!#REF!="Muy Baja",'Mapa final'!#REF!="Mayor"),CONCATENATE("R6C",'Mapa final'!#REF!),"")</f>
        <v>#REF!</v>
      </c>
      <c r="AF51" s="45" t="e">
        <f>IF(AND('Mapa final'!#REF!="Muy Baja",'Mapa final'!#REF!="Mayor"),CONCATENATE("R6C",'Mapa final'!#REF!),"")</f>
        <v>#REF!</v>
      </c>
      <c r="AG51" s="46" t="e">
        <f>IF(AND('Mapa final'!#REF!="Muy Baja",'Mapa final'!#REF!="Mayor"),CONCATENATE("R6C",'Mapa final'!#REF!),"")</f>
        <v>#REF!</v>
      </c>
      <c r="AH51" s="47" t="e">
        <f>IF(AND('Mapa final'!#REF!="Muy Baja",'Mapa final'!#REF!="Catastrófico"),CONCATENATE("R6C",'Mapa final'!#REF!),"")</f>
        <v>#REF!</v>
      </c>
      <c r="AI51" s="48" t="e">
        <f>IF(AND('Mapa final'!#REF!="Muy Baja",'Mapa final'!#REF!="Catastrófico"),CONCATENATE("R6C",'Mapa final'!#REF!),"")</f>
        <v>#REF!</v>
      </c>
      <c r="AJ51" s="48" t="e">
        <f>IF(AND('Mapa final'!#REF!="Muy Baja",'Mapa final'!#REF!="Catastrófico"),CONCATENATE("R6C",'Mapa final'!#REF!),"")</f>
        <v>#REF!</v>
      </c>
      <c r="AK51" s="48" t="e">
        <f>IF(AND('Mapa final'!#REF!="Muy Baja",'Mapa final'!#REF!="Catastrófico"),CONCATENATE("R6C",'Mapa final'!#REF!),"")</f>
        <v>#REF!</v>
      </c>
      <c r="AL51" s="48" t="e">
        <f>IF(AND('Mapa final'!#REF!="Muy Baja",'Mapa final'!#REF!="Catastrófico"),CONCATENATE("R6C",'Mapa final'!#REF!),"")</f>
        <v>#REF!</v>
      </c>
      <c r="AM51" s="49" t="e">
        <f>IF(AND('Mapa final'!#REF!="Muy Baja",'Mapa final'!#REF!="Catastrófico"),CONCATENATE("R6C",'Mapa final'!#REF!),"")</f>
        <v>#REF!</v>
      </c>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ht="15" customHeight="1" x14ac:dyDescent="0.25">
      <c r="A52" s="75"/>
      <c r="B52" s="260"/>
      <c r="C52" s="260"/>
      <c r="D52" s="261"/>
      <c r="E52" s="359"/>
      <c r="F52" s="358"/>
      <c r="G52" s="358"/>
      <c r="H52" s="358"/>
      <c r="I52" s="374"/>
      <c r="J52" s="68" t="e">
        <f>IF(AND('Mapa final'!#REF!="Muy Baja",'Mapa final'!#REF!="Leve"),CONCATENATE("R7C",'Mapa final'!#REF!),"")</f>
        <v>#REF!</v>
      </c>
      <c r="K52" s="69" t="e">
        <f>IF(AND('Mapa final'!#REF!="Muy Baja",'Mapa final'!#REF!="Leve"),CONCATENATE("R7C",'Mapa final'!#REF!),"")</f>
        <v>#REF!</v>
      </c>
      <c r="L52" s="69" t="e">
        <f>IF(AND('Mapa final'!#REF!="Muy Baja",'Mapa final'!#REF!="Leve"),CONCATENATE("R7C",'Mapa final'!#REF!),"")</f>
        <v>#REF!</v>
      </c>
      <c r="M52" s="69" t="e">
        <f>IF(AND('Mapa final'!#REF!="Muy Baja",'Mapa final'!#REF!="Leve"),CONCATENATE("R7C",'Mapa final'!#REF!),"")</f>
        <v>#REF!</v>
      </c>
      <c r="N52" s="69" t="e">
        <f>IF(AND('Mapa final'!#REF!="Muy Baja",'Mapa final'!#REF!="Leve"),CONCATENATE("R7C",'Mapa final'!#REF!),"")</f>
        <v>#REF!</v>
      </c>
      <c r="O52" s="70" t="e">
        <f>IF(AND('Mapa final'!#REF!="Muy Baja",'Mapa final'!#REF!="Leve"),CONCATENATE("R7C",'Mapa final'!#REF!),"")</f>
        <v>#REF!</v>
      </c>
      <c r="P52" s="68" t="e">
        <f>IF(AND('Mapa final'!#REF!="Muy Baja",'Mapa final'!#REF!="Menor"),CONCATENATE("R7C",'Mapa final'!#REF!),"")</f>
        <v>#REF!</v>
      </c>
      <c r="Q52" s="69" t="e">
        <f>IF(AND('Mapa final'!#REF!="Muy Baja",'Mapa final'!#REF!="Menor"),CONCATENATE("R7C",'Mapa final'!#REF!),"")</f>
        <v>#REF!</v>
      </c>
      <c r="R52" s="69" t="e">
        <f>IF(AND('Mapa final'!#REF!="Muy Baja",'Mapa final'!#REF!="Menor"),CONCATENATE("R7C",'Mapa final'!#REF!),"")</f>
        <v>#REF!</v>
      </c>
      <c r="S52" s="69" t="e">
        <f>IF(AND('Mapa final'!#REF!="Muy Baja",'Mapa final'!#REF!="Menor"),CONCATENATE("R7C",'Mapa final'!#REF!),"")</f>
        <v>#REF!</v>
      </c>
      <c r="T52" s="69" t="e">
        <f>IF(AND('Mapa final'!#REF!="Muy Baja",'Mapa final'!#REF!="Menor"),CONCATENATE("R7C",'Mapa final'!#REF!),"")</f>
        <v>#REF!</v>
      </c>
      <c r="U52" s="70" t="e">
        <f>IF(AND('Mapa final'!#REF!="Muy Baja",'Mapa final'!#REF!="Menor"),CONCATENATE("R7C",'Mapa final'!#REF!),"")</f>
        <v>#REF!</v>
      </c>
      <c r="V52" s="59" t="e">
        <f>IF(AND('Mapa final'!#REF!="Muy Baja",'Mapa final'!#REF!="Moderado"),CONCATENATE("R7C",'Mapa final'!#REF!),"")</f>
        <v>#REF!</v>
      </c>
      <c r="W52" s="60" t="e">
        <f>IF(AND('Mapa final'!#REF!="Muy Baja",'Mapa final'!#REF!="Moderado"),CONCATENATE("R7C",'Mapa final'!#REF!),"")</f>
        <v>#REF!</v>
      </c>
      <c r="X52" s="60" t="e">
        <f>IF(AND('Mapa final'!#REF!="Muy Baja",'Mapa final'!#REF!="Moderado"),CONCATENATE("R7C",'Mapa final'!#REF!),"")</f>
        <v>#REF!</v>
      </c>
      <c r="Y52" s="60" t="e">
        <f>IF(AND('Mapa final'!#REF!="Muy Baja",'Mapa final'!#REF!="Moderado"),CONCATENATE("R7C",'Mapa final'!#REF!),"")</f>
        <v>#REF!</v>
      </c>
      <c r="Z52" s="60" t="e">
        <f>IF(AND('Mapa final'!#REF!="Muy Baja",'Mapa final'!#REF!="Moderado"),CONCATENATE("R7C",'Mapa final'!#REF!),"")</f>
        <v>#REF!</v>
      </c>
      <c r="AA52" s="61" t="e">
        <f>IF(AND('Mapa final'!#REF!="Muy Baja",'Mapa final'!#REF!="Moderado"),CONCATENATE("R7C",'Mapa final'!#REF!),"")</f>
        <v>#REF!</v>
      </c>
      <c r="AB52" s="44" t="e">
        <f>IF(AND('Mapa final'!#REF!="Muy Baja",'Mapa final'!#REF!="Mayor"),CONCATENATE("R7C",'Mapa final'!#REF!),"")</f>
        <v>#REF!</v>
      </c>
      <c r="AC52" s="45" t="e">
        <f>IF(AND('Mapa final'!#REF!="Muy Baja",'Mapa final'!#REF!="Mayor"),CONCATENATE("R7C",'Mapa final'!#REF!),"")</f>
        <v>#REF!</v>
      </c>
      <c r="AD52" s="45" t="e">
        <f>IF(AND('Mapa final'!#REF!="Muy Baja",'Mapa final'!#REF!="Mayor"),CONCATENATE("R7C",'Mapa final'!#REF!),"")</f>
        <v>#REF!</v>
      </c>
      <c r="AE52" s="45" t="e">
        <f>IF(AND('Mapa final'!#REF!="Muy Baja",'Mapa final'!#REF!="Mayor"),CONCATENATE("R7C",'Mapa final'!#REF!),"")</f>
        <v>#REF!</v>
      </c>
      <c r="AF52" s="45" t="e">
        <f>IF(AND('Mapa final'!#REF!="Muy Baja",'Mapa final'!#REF!="Mayor"),CONCATENATE("R7C",'Mapa final'!#REF!),"")</f>
        <v>#REF!</v>
      </c>
      <c r="AG52" s="46" t="e">
        <f>IF(AND('Mapa final'!#REF!="Muy Baja",'Mapa final'!#REF!="Mayor"),CONCATENATE("R7C",'Mapa final'!#REF!),"")</f>
        <v>#REF!</v>
      </c>
      <c r="AH52" s="47" t="e">
        <f>IF(AND('Mapa final'!#REF!="Muy Baja",'Mapa final'!#REF!="Catastrófico"),CONCATENATE("R7C",'Mapa final'!#REF!),"")</f>
        <v>#REF!</v>
      </c>
      <c r="AI52" s="48" t="e">
        <f>IF(AND('Mapa final'!#REF!="Muy Baja",'Mapa final'!#REF!="Catastrófico"),CONCATENATE("R7C",'Mapa final'!#REF!),"")</f>
        <v>#REF!</v>
      </c>
      <c r="AJ52" s="48" t="e">
        <f>IF(AND('Mapa final'!#REF!="Muy Baja",'Mapa final'!#REF!="Catastrófico"),CONCATENATE("R7C",'Mapa final'!#REF!),"")</f>
        <v>#REF!</v>
      </c>
      <c r="AK52" s="48" t="e">
        <f>IF(AND('Mapa final'!#REF!="Muy Baja",'Mapa final'!#REF!="Catastrófico"),CONCATENATE("R7C",'Mapa final'!#REF!),"")</f>
        <v>#REF!</v>
      </c>
      <c r="AL52" s="48" t="e">
        <f>IF(AND('Mapa final'!#REF!="Muy Baja",'Mapa final'!#REF!="Catastrófico"),CONCATENATE("R7C",'Mapa final'!#REF!),"")</f>
        <v>#REF!</v>
      </c>
      <c r="AM52" s="49" t="e">
        <f>IF(AND('Mapa final'!#REF!="Muy Baja",'Mapa final'!#REF!="Catastrófico"),CONCATENATE("R7C",'Mapa final'!#REF!),"")</f>
        <v>#REF!</v>
      </c>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260"/>
      <c r="C53" s="260"/>
      <c r="D53" s="261"/>
      <c r="E53" s="359"/>
      <c r="F53" s="358"/>
      <c r="G53" s="358"/>
      <c r="H53" s="358"/>
      <c r="I53" s="374"/>
      <c r="J53" s="68" t="e">
        <f>IF(AND('Mapa final'!#REF!="Muy Baja",'Mapa final'!#REF!="Leve"),CONCATENATE("R8C",'Mapa final'!#REF!),"")</f>
        <v>#REF!</v>
      </c>
      <c r="K53" s="69" t="e">
        <f>IF(AND('Mapa final'!#REF!="Muy Baja",'Mapa final'!#REF!="Leve"),CONCATENATE("R8C",'Mapa final'!#REF!),"")</f>
        <v>#REF!</v>
      </c>
      <c r="L53" s="69" t="e">
        <f>IF(AND('Mapa final'!#REF!="Muy Baja",'Mapa final'!#REF!="Leve"),CONCATENATE("R8C",'Mapa final'!#REF!),"")</f>
        <v>#REF!</v>
      </c>
      <c r="M53" s="69" t="e">
        <f>IF(AND('Mapa final'!#REF!="Muy Baja",'Mapa final'!#REF!="Leve"),CONCATENATE("R8C",'Mapa final'!#REF!),"")</f>
        <v>#REF!</v>
      </c>
      <c r="N53" s="69" t="e">
        <f>IF(AND('Mapa final'!#REF!="Muy Baja",'Mapa final'!#REF!="Leve"),CONCATENATE("R8C",'Mapa final'!#REF!),"")</f>
        <v>#REF!</v>
      </c>
      <c r="O53" s="70" t="e">
        <f>IF(AND('Mapa final'!#REF!="Muy Baja",'Mapa final'!#REF!="Leve"),CONCATENATE("R8C",'Mapa final'!#REF!),"")</f>
        <v>#REF!</v>
      </c>
      <c r="P53" s="68" t="e">
        <f>IF(AND('Mapa final'!#REF!="Muy Baja",'Mapa final'!#REF!="Menor"),CONCATENATE("R8C",'Mapa final'!#REF!),"")</f>
        <v>#REF!</v>
      </c>
      <c r="Q53" s="69" t="e">
        <f>IF(AND('Mapa final'!#REF!="Muy Baja",'Mapa final'!#REF!="Menor"),CONCATENATE("R8C",'Mapa final'!#REF!),"")</f>
        <v>#REF!</v>
      </c>
      <c r="R53" s="69" t="e">
        <f>IF(AND('Mapa final'!#REF!="Muy Baja",'Mapa final'!#REF!="Menor"),CONCATENATE("R8C",'Mapa final'!#REF!),"")</f>
        <v>#REF!</v>
      </c>
      <c r="S53" s="69" t="e">
        <f>IF(AND('Mapa final'!#REF!="Muy Baja",'Mapa final'!#REF!="Menor"),CONCATENATE("R8C",'Mapa final'!#REF!),"")</f>
        <v>#REF!</v>
      </c>
      <c r="T53" s="69" t="e">
        <f>IF(AND('Mapa final'!#REF!="Muy Baja",'Mapa final'!#REF!="Menor"),CONCATENATE("R8C",'Mapa final'!#REF!),"")</f>
        <v>#REF!</v>
      </c>
      <c r="U53" s="70" t="e">
        <f>IF(AND('Mapa final'!#REF!="Muy Baja",'Mapa final'!#REF!="Menor"),CONCATENATE("R8C",'Mapa final'!#REF!),"")</f>
        <v>#REF!</v>
      </c>
      <c r="V53" s="59" t="e">
        <f>IF(AND('Mapa final'!#REF!="Muy Baja",'Mapa final'!#REF!="Moderado"),CONCATENATE("R8C",'Mapa final'!#REF!),"")</f>
        <v>#REF!</v>
      </c>
      <c r="W53" s="60" t="e">
        <f>IF(AND('Mapa final'!#REF!="Muy Baja",'Mapa final'!#REF!="Moderado"),CONCATENATE("R8C",'Mapa final'!#REF!),"")</f>
        <v>#REF!</v>
      </c>
      <c r="X53" s="60" t="e">
        <f>IF(AND('Mapa final'!#REF!="Muy Baja",'Mapa final'!#REF!="Moderado"),CONCATENATE("R8C",'Mapa final'!#REF!),"")</f>
        <v>#REF!</v>
      </c>
      <c r="Y53" s="60" t="e">
        <f>IF(AND('Mapa final'!#REF!="Muy Baja",'Mapa final'!#REF!="Moderado"),CONCATENATE("R8C",'Mapa final'!#REF!),"")</f>
        <v>#REF!</v>
      </c>
      <c r="Z53" s="60" t="e">
        <f>IF(AND('Mapa final'!#REF!="Muy Baja",'Mapa final'!#REF!="Moderado"),CONCATENATE("R8C",'Mapa final'!#REF!),"")</f>
        <v>#REF!</v>
      </c>
      <c r="AA53" s="61" t="e">
        <f>IF(AND('Mapa final'!#REF!="Muy Baja",'Mapa final'!#REF!="Moderado"),CONCATENATE("R8C",'Mapa final'!#REF!),"")</f>
        <v>#REF!</v>
      </c>
      <c r="AB53" s="44" t="e">
        <f>IF(AND('Mapa final'!#REF!="Muy Baja",'Mapa final'!#REF!="Mayor"),CONCATENATE("R8C",'Mapa final'!#REF!),"")</f>
        <v>#REF!</v>
      </c>
      <c r="AC53" s="45" t="e">
        <f>IF(AND('Mapa final'!#REF!="Muy Baja",'Mapa final'!#REF!="Mayor"),CONCATENATE("R8C",'Mapa final'!#REF!),"")</f>
        <v>#REF!</v>
      </c>
      <c r="AD53" s="45" t="e">
        <f>IF(AND('Mapa final'!#REF!="Muy Baja",'Mapa final'!#REF!="Mayor"),CONCATENATE("R8C",'Mapa final'!#REF!),"")</f>
        <v>#REF!</v>
      </c>
      <c r="AE53" s="45" t="e">
        <f>IF(AND('Mapa final'!#REF!="Muy Baja",'Mapa final'!#REF!="Mayor"),CONCATENATE("R8C",'Mapa final'!#REF!),"")</f>
        <v>#REF!</v>
      </c>
      <c r="AF53" s="45" t="e">
        <f>IF(AND('Mapa final'!#REF!="Muy Baja",'Mapa final'!#REF!="Mayor"),CONCATENATE("R8C",'Mapa final'!#REF!),"")</f>
        <v>#REF!</v>
      </c>
      <c r="AG53" s="46" t="e">
        <f>IF(AND('Mapa final'!#REF!="Muy Baja",'Mapa final'!#REF!="Mayor"),CONCATENATE("R8C",'Mapa final'!#REF!),"")</f>
        <v>#REF!</v>
      </c>
      <c r="AH53" s="47" t="e">
        <f>IF(AND('Mapa final'!#REF!="Muy Baja",'Mapa final'!#REF!="Catastrófico"),CONCATENATE("R8C",'Mapa final'!#REF!),"")</f>
        <v>#REF!</v>
      </c>
      <c r="AI53" s="48" t="e">
        <f>IF(AND('Mapa final'!#REF!="Muy Baja",'Mapa final'!#REF!="Catastrófico"),CONCATENATE("R8C",'Mapa final'!#REF!),"")</f>
        <v>#REF!</v>
      </c>
      <c r="AJ53" s="48" t="e">
        <f>IF(AND('Mapa final'!#REF!="Muy Baja",'Mapa final'!#REF!="Catastrófico"),CONCATENATE("R8C",'Mapa final'!#REF!),"")</f>
        <v>#REF!</v>
      </c>
      <c r="AK53" s="48" t="e">
        <f>IF(AND('Mapa final'!#REF!="Muy Baja",'Mapa final'!#REF!="Catastrófico"),CONCATENATE("R8C",'Mapa final'!#REF!),"")</f>
        <v>#REF!</v>
      </c>
      <c r="AL53" s="48" t="e">
        <f>IF(AND('Mapa final'!#REF!="Muy Baja",'Mapa final'!#REF!="Catastrófico"),CONCATENATE("R8C",'Mapa final'!#REF!),"")</f>
        <v>#REF!</v>
      </c>
      <c r="AM53" s="49" t="e">
        <f>IF(AND('Mapa final'!#REF!="Muy Baja",'Mapa final'!#REF!="Catastrófico"),CONCATENATE("R8C",'Mapa final'!#REF!),"")</f>
        <v>#REF!</v>
      </c>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260"/>
      <c r="C54" s="260"/>
      <c r="D54" s="261"/>
      <c r="E54" s="359"/>
      <c r="F54" s="358"/>
      <c r="G54" s="358"/>
      <c r="H54" s="358"/>
      <c r="I54" s="374"/>
      <c r="J54" s="68" t="e">
        <f>IF(AND('Mapa final'!#REF!="Muy Baja",'Mapa final'!#REF!="Leve"),CONCATENATE("R9C",'Mapa final'!#REF!),"")</f>
        <v>#REF!</v>
      </c>
      <c r="K54" s="69" t="e">
        <f>IF(AND('Mapa final'!#REF!="Muy Baja",'Mapa final'!#REF!="Leve"),CONCATENATE("R9C",'Mapa final'!#REF!),"")</f>
        <v>#REF!</v>
      </c>
      <c r="L54" s="69" t="e">
        <f>IF(AND('Mapa final'!#REF!="Muy Baja",'Mapa final'!#REF!="Leve"),CONCATENATE("R9C",'Mapa final'!#REF!),"")</f>
        <v>#REF!</v>
      </c>
      <c r="M54" s="69" t="e">
        <f>IF(AND('Mapa final'!#REF!="Muy Baja",'Mapa final'!#REF!="Leve"),CONCATENATE("R9C",'Mapa final'!#REF!),"")</f>
        <v>#REF!</v>
      </c>
      <c r="N54" s="69" t="e">
        <f>IF(AND('Mapa final'!#REF!="Muy Baja",'Mapa final'!#REF!="Leve"),CONCATENATE("R9C",'Mapa final'!#REF!),"")</f>
        <v>#REF!</v>
      </c>
      <c r="O54" s="70" t="e">
        <f>IF(AND('Mapa final'!#REF!="Muy Baja",'Mapa final'!#REF!="Leve"),CONCATENATE("R9C",'Mapa final'!#REF!),"")</f>
        <v>#REF!</v>
      </c>
      <c r="P54" s="68" t="e">
        <f>IF(AND('Mapa final'!#REF!="Muy Baja",'Mapa final'!#REF!="Menor"),CONCATENATE("R9C",'Mapa final'!#REF!),"")</f>
        <v>#REF!</v>
      </c>
      <c r="Q54" s="69" t="e">
        <f>IF(AND('Mapa final'!#REF!="Muy Baja",'Mapa final'!#REF!="Menor"),CONCATENATE("R9C",'Mapa final'!#REF!),"")</f>
        <v>#REF!</v>
      </c>
      <c r="R54" s="69" t="e">
        <f>IF(AND('Mapa final'!#REF!="Muy Baja",'Mapa final'!#REF!="Menor"),CONCATENATE("R9C",'Mapa final'!#REF!),"")</f>
        <v>#REF!</v>
      </c>
      <c r="S54" s="69" t="e">
        <f>IF(AND('Mapa final'!#REF!="Muy Baja",'Mapa final'!#REF!="Menor"),CONCATENATE("R9C",'Mapa final'!#REF!),"")</f>
        <v>#REF!</v>
      </c>
      <c r="T54" s="69" t="e">
        <f>IF(AND('Mapa final'!#REF!="Muy Baja",'Mapa final'!#REF!="Menor"),CONCATENATE("R9C",'Mapa final'!#REF!),"")</f>
        <v>#REF!</v>
      </c>
      <c r="U54" s="70" t="e">
        <f>IF(AND('Mapa final'!#REF!="Muy Baja",'Mapa final'!#REF!="Menor"),CONCATENATE("R9C",'Mapa final'!#REF!),"")</f>
        <v>#REF!</v>
      </c>
      <c r="V54" s="59" t="e">
        <f>IF(AND('Mapa final'!#REF!="Muy Baja",'Mapa final'!#REF!="Moderado"),CONCATENATE("R9C",'Mapa final'!#REF!),"")</f>
        <v>#REF!</v>
      </c>
      <c r="W54" s="60" t="e">
        <f>IF(AND('Mapa final'!#REF!="Muy Baja",'Mapa final'!#REF!="Moderado"),CONCATENATE("R9C",'Mapa final'!#REF!),"")</f>
        <v>#REF!</v>
      </c>
      <c r="X54" s="60" t="e">
        <f>IF(AND('Mapa final'!#REF!="Muy Baja",'Mapa final'!#REF!="Moderado"),CONCATENATE("R9C",'Mapa final'!#REF!),"")</f>
        <v>#REF!</v>
      </c>
      <c r="Y54" s="60" t="e">
        <f>IF(AND('Mapa final'!#REF!="Muy Baja",'Mapa final'!#REF!="Moderado"),CONCATENATE("R9C",'Mapa final'!#REF!),"")</f>
        <v>#REF!</v>
      </c>
      <c r="Z54" s="60" t="e">
        <f>IF(AND('Mapa final'!#REF!="Muy Baja",'Mapa final'!#REF!="Moderado"),CONCATENATE("R9C",'Mapa final'!#REF!),"")</f>
        <v>#REF!</v>
      </c>
      <c r="AA54" s="61" t="e">
        <f>IF(AND('Mapa final'!#REF!="Muy Baja",'Mapa final'!#REF!="Moderado"),CONCATENATE("R9C",'Mapa final'!#REF!),"")</f>
        <v>#REF!</v>
      </c>
      <c r="AB54" s="44" t="e">
        <f>IF(AND('Mapa final'!#REF!="Muy Baja",'Mapa final'!#REF!="Mayor"),CONCATENATE("R9C",'Mapa final'!#REF!),"")</f>
        <v>#REF!</v>
      </c>
      <c r="AC54" s="45" t="e">
        <f>IF(AND('Mapa final'!#REF!="Muy Baja",'Mapa final'!#REF!="Mayor"),CONCATENATE("R9C",'Mapa final'!#REF!),"")</f>
        <v>#REF!</v>
      </c>
      <c r="AD54" s="45" t="e">
        <f>IF(AND('Mapa final'!#REF!="Muy Baja",'Mapa final'!#REF!="Mayor"),CONCATENATE("R9C",'Mapa final'!#REF!),"")</f>
        <v>#REF!</v>
      </c>
      <c r="AE54" s="45" t="e">
        <f>IF(AND('Mapa final'!#REF!="Muy Baja",'Mapa final'!#REF!="Mayor"),CONCATENATE("R9C",'Mapa final'!#REF!),"")</f>
        <v>#REF!</v>
      </c>
      <c r="AF54" s="45" t="e">
        <f>IF(AND('Mapa final'!#REF!="Muy Baja",'Mapa final'!#REF!="Mayor"),CONCATENATE("R9C",'Mapa final'!#REF!),"")</f>
        <v>#REF!</v>
      </c>
      <c r="AG54" s="46" t="e">
        <f>IF(AND('Mapa final'!#REF!="Muy Baja",'Mapa final'!#REF!="Mayor"),CONCATENATE("R9C",'Mapa final'!#REF!),"")</f>
        <v>#REF!</v>
      </c>
      <c r="AH54" s="47" t="e">
        <f>IF(AND('Mapa final'!#REF!="Muy Baja",'Mapa final'!#REF!="Catastrófico"),CONCATENATE("R9C",'Mapa final'!#REF!),"")</f>
        <v>#REF!</v>
      </c>
      <c r="AI54" s="48" t="e">
        <f>IF(AND('Mapa final'!#REF!="Muy Baja",'Mapa final'!#REF!="Catastrófico"),CONCATENATE("R9C",'Mapa final'!#REF!),"")</f>
        <v>#REF!</v>
      </c>
      <c r="AJ54" s="48" t="e">
        <f>IF(AND('Mapa final'!#REF!="Muy Baja",'Mapa final'!#REF!="Catastrófico"),CONCATENATE("R9C",'Mapa final'!#REF!),"")</f>
        <v>#REF!</v>
      </c>
      <c r="AK54" s="48" t="e">
        <f>IF(AND('Mapa final'!#REF!="Muy Baja",'Mapa final'!#REF!="Catastrófico"),CONCATENATE("R9C",'Mapa final'!#REF!),"")</f>
        <v>#REF!</v>
      </c>
      <c r="AL54" s="48" t="e">
        <f>IF(AND('Mapa final'!#REF!="Muy Baja",'Mapa final'!#REF!="Catastrófico"),CONCATENATE("R9C",'Mapa final'!#REF!),"")</f>
        <v>#REF!</v>
      </c>
      <c r="AM54" s="49" t="e">
        <f>IF(AND('Mapa final'!#REF!="Muy Baja",'Mapa final'!#REF!="Catastrófico"),CONCATENATE("R9C",'Mapa final'!#REF!),"")</f>
        <v>#REF!</v>
      </c>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ht="15.75" customHeight="1" thickBot="1" x14ac:dyDescent="0.3">
      <c r="A55" s="75"/>
      <c r="B55" s="260"/>
      <c r="C55" s="260"/>
      <c r="D55" s="261"/>
      <c r="E55" s="360"/>
      <c r="F55" s="361"/>
      <c r="G55" s="361"/>
      <c r="H55" s="361"/>
      <c r="I55" s="375"/>
      <c r="J55" s="71" t="e">
        <f>IF(AND('Mapa final'!#REF!="Muy Baja",'Mapa final'!#REF!="Leve"),CONCATENATE("R10C",'Mapa final'!#REF!),"")</f>
        <v>#REF!</v>
      </c>
      <c r="K55" s="72" t="e">
        <f>IF(AND('Mapa final'!#REF!="Muy Baja",'Mapa final'!#REF!="Leve"),CONCATENATE("R10C",'Mapa final'!#REF!),"")</f>
        <v>#REF!</v>
      </c>
      <c r="L55" s="72" t="e">
        <f>IF(AND('Mapa final'!#REF!="Muy Baja",'Mapa final'!#REF!="Leve"),CONCATENATE("R10C",'Mapa final'!#REF!),"")</f>
        <v>#REF!</v>
      </c>
      <c r="M55" s="72" t="e">
        <f>IF(AND('Mapa final'!#REF!="Muy Baja",'Mapa final'!#REF!="Leve"),CONCATENATE("R10C",'Mapa final'!#REF!),"")</f>
        <v>#REF!</v>
      </c>
      <c r="N55" s="72" t="e">
        <f>IF(AND('Mapa final'!#REF!="Muy Baja",'Mapa final'!#REF!="Leve"),CONCATENATE("R10C",'Mapa final'!#REF!),"")</f>
        <v>#REF!</v>
      </c>
      <c r="O55" s="73" t="e">
        <f>IF(AND('Mapa final'!#REF!="Muy Baja",'Mapa final'!#REF!="Leve"),CONCATENATE("R10C",'Mapa final'!#REF!),"")</f>
        <v>#REF!</v>
      </c>
      <c r="P55" s="71" t="e">
        <f>IF(AND('Mapa final'!#REF!="Muy Baja",'Mapa final'!#REF!="Menor"),CONCATENATE("R10C",'Mapa final'!#REF!),"")</f>
        <v>#REF!</v>
      </c>
      <c r="Q55" s="72" t="e">
        <f>IF(AND('Mapa final'!#REF!="Muy Baja",'Mapa final'!#REF!="Menor"),CONCATENATE("R10C",'Mapa final'!#REF!),"")</f>
        <v>#REF!</v>
      </c>
      <c r="R55" s="72" t="e">
        <f>IF(AND('Mapa final'!#REF!="Muy Baja",'Mapa final'!#REF!="Menor"),CONCATENATE("R10C",'Mapa final'!#REF!),"")</f>
        <v>#REF!</v>
      </c>
      <c r="S55" s="72" t="e">
        <f>IF(AND('Mapa final'!#REF!="Muy Baja",'Mapa final'!#REF!="Menor"),CONCATENATE("R10C",'Mapa final'!#REF!),"")</f>
        <v>#REF!</v>
      </c>
      <c r="T55" s="72" t="e">
        <f>IF(AND('Mapa final'!#REF!="Muy Baja",'Mapa final'!#REF!="Menor"),CONCATENATE("R10C",'Mapa final'!#REF!),"")</f>
        <v>#REF!</v>
      </c>
      <c r="U55" s="73" t="e">
        <f>IF(AND('Mapa final'!#REF!="Muy Baja",'Mapa final'!#REF!="Menor"),CONCATENATE("R10C",'Mapa final'!#REF!),"")</f>
        <v>#REF!</v>
      </c>
      <c r="V55" s="62" t="e">
        <f>IF(AND('Mapa final'!#REF!="Muy Baja",'Mapa final'!#REF!="Moderado"),CONCATENATE("R10C",'Mapa final'!#REF!),"")</f>
        <v>#REF!</v>
      </c>
      <c r="W55" s="63" t="e">
        <f>IF(AND('Mapa final'!#REF!="Muy Baja",'Mapa final'!#REF!="Moderado"),CONCATENATE("R10C",'Mapa final'!#REF!),"")</f>
        <v>#REF!</v>
      </c>
      <c r="X55" s="63" t="e">
        <f>IF(AND('Mapa final'!#REF!="Muy Baja",'Mapa final'!#REF!="Moderado"),CONCATENATE("R10C",'Mapa final'!#REF!),"")</f>
        <v>#REF!</v>
      </c>
      <c r="Y55" s="63" t="e">
        <f>IF(AND('Mapa final'!#REF!="Muy Baja",'Mapa final'!#REF!="Moderado"),CONCATENATE("R10C",'Mapa final'!#REF!),"")</f>
        <v>#REF!</v>
      </c>
      <c r="Z55" s="63" t="e">
        <f>IF(AND('Mapa final'!#REF!="Muy Baja",'Mapa final'!#REF!="Moderado"),CONCATENATE("R10C",'Mapa final'!#REF!),"")</f>
        <v>#REF!</v>
      </c>
      <c r="AA55" s="64" t="e">
        <f>IF(AND('Mapa final'!#REF!="Muy Baja",'Mapa final'!#REF!="Moderado"),CONCATENATE("R10C",'Mapa final'!#REF!),"")</f>
        <v>#REF!</v>
      </c>
      <c r="AB55" s="50" t="e">
        <f>IF(AND('Mapa final'!#REF!="Muy Baja",'Mapa final'!#REF!="Mayor"),CONCATENATE("R10C",'Mapa final'!#REF!),"")</f>
        <v>#REF!</v>
      </c>
      <c r="AC55" s="51" t="e">
        <f>IF(AND('Mapa final'!#REF!="Muy Baja",'Mapa final'!#REF!="Mayor"),CONCATENATE("R10C",'Mapa final'!#REF!),"")</f>
        <v>#REF!</v>
      </c>
      <c r="AD55" s="51" t="e">
        <f>IF(AND('Mapa final'!#REF!="Muy Baja",'Mapa final'!#REF!="Mayor"),CONCATENATE("R10C",'Mapa final'!#REF!),"")</f>
        <v>#REF!</v>
      </c>
      <c r="AE55" s="51" t="e">
        <f>IF(AND('Mapa final'!#REF!="Muy Baja",'Mapa final'!#REF!="Mayor"),CONCATENATE("R10C",'Mapa final'!#REF!),"")</f>
        <v>#REF!</v>
      </c>
      <c r="AF55" s="51" t="e">
        <f>IF(AND('Mapa final'!#REF!="Muy Baja",'Mapa final'!#REF!="Mayor"),CONCATENATE("R10C",'Mapa final'!#REF!),"")</f>
        <v>#REF!</v>
      </c>
      <c r="AG55" s="52" t="e">
        <f>IF(AND('Mapa final'!#REF!="Muy Baja",'Mapa final'!#REF!="Mayor"),CONCATENATE("R10C",'Mapa final'!#REF!),"")</f>
        <v>#REF!</v>
      </c>
      <c r="AH55" s="53" t="e">
        <f>IF(AND('Mapa final'!#REF!="Muy Baja",'Mapa final'!#REF!="Catastrófico"),CONCATENATE("R10C",'Mapa final'!#REF!),"")</f>
        <v>#REF!</v>
      </c>
      <c r="AI55" s="54" t="e">
        <f>IF(AND('Mapa final'!#REF!="Muy Baja",'Mapa final'!#REF!="Catastrófico"),CONCATENATE("R10C",'Mapa final'!#REF!),"")</f>
        <v>#REF!</v>
      </c>
      <c r="AJ55" s="54" t="e">
        <f>IF(AND('Mapa final'!#REF!="Muy Baja",'Mapa final'!#REF!="Catastrófico"),CONCATENATE("R10C",'Mapa final'!#REF!),"")</f>
        <v>#REF!</v>
      </c>
      <c r="AK55" s="54" t="e">
        <f>IF(AND('Mapa final'!#REF!="Muy Baja",'Mapa final'!#REF!="Catastrófico"),CONCATENATE("R10C",'Mapa final'!#REF!),"")</f>
        <v>#REF!</v>
      </c>
      <c r="AL55" s="54" t="e">
        <f>IF(AND('Mapa final'!#REF!="Muy Baja",'Mapa final'!#REF!="Catastrófico"),CONCATENATE("R10C",'Mapa final'!#REF!),"")</f>
        <v>#REF!</v>
      </c>
      <c r="AM55" s="55" t="e">
        <f>IF(AND('Mapa final'!#REF!="Muy Baja",'Mapa final'!#REF!="Catastrófico"),CONCATENATE("R10C",'Mapa final'!#REF!),"")</f>
        <v>#REF!</v>
      </c>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355" t="s">
        <v>196</v>
      </c>
      <c r="K56" s="356"/>
      <c r="L56" s="356"/>
      <c r="M56" s="356"/>
      <c r="N56" s="356"/>
      <c r="O56" s="373"/>
      <c r="P56" s="355" t="s">
        <v>197</v>
      </c>
      <c r="Q56" s="356"/>
      <c r="R56" s="356"/>
      <c r="S56" s="356"/>
      <c r="T56" s="356"/>
      <c r="U56" s="373"/>
      <c r="V56" s="355" t="s">
        <v>198</v>
      </c>
      <c r="W56" s="356"/>
      <c r="X56" s="356"/>
      <c r="Y56" s="356"/>
      <c r="Z56" s="356"/>
      <c r="AA56" s="373"/>
      <c r="AB56" s="355" t="s">
        <v>199</v>
      </c>
      <c r="AC56" s="394"/>
      <c r="AD56" s="356"/>
      <c r="AE56" s="356"/>
      <c r="AF56" s="356"/>
      <c r="AG56" s="373"/>
      <c r="AH56" s="355" t="s">
        <v>200</v>
      </c>
      <c r="AI56" s="356"/>
      <c r="AJ56" s="356"/>
      <c r="AK56" s="356"/>
      <c r="AL56" s="356"/>
      <c r="AM56" s="373"/>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359"/>
      <c r="K57" s="358"/>
      <c r="L57" s="358"/>
      <c r="M57" s="358"/>
      <c r="N57" s="358"/>
      <c r="O57" s="374"/>
      <c r="P57" s="359"/>
      <c r="Q57" s="358"/>
      <c r="R57" s="358"/>
      <c r="S57" s="358"/>
      <c r="T57" s="358"/>
      <c r="U57" s="374"/>
      <c r="V57" s="359"/>
      <c r="W57" s="358"/>
      <c r="X57" s="358"/>
      <c r="Y57" s="358"/>
      <c r="Z57" s="358"/>
      <c r="AA57" s="374"/>
      <c r="AB57" s="359"/>
      <c r="AC57" s="358"/>
      <c r="AD57" s="358"/>
      <c r="AE57" s="358"/>
      <c r="AF57" s="358"/>
      <c r="AG57" s="374"/>
      <c r="AH57" s="359"/>
      <c r="AI57" s="358"/>
      <c r="AJ57" s="358"/>
      <c r="AK57" s="358"/>
      <c r="AL57" s="358"/>
      <c r="AM57" s="374"/>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359"/>
      <c r="K58" s="358"/>
      <c r="L58" s="358"/>
      <c r="M58" s="358"/>
      <c r="N58" s="358"/>
      <c r="O58" s="374"/>
      <c r="P58" s="359"/>
      <c r="Q58" s="358"/>
      <c r="R58" s="358"/>
      <c r="S58" s="358"/>
      <c r="T58" s="358"/>
      <c r="U58" s="374"/>
      <c r="V58" s="359"/>
      <c r="W58" s="358"/>
      <c r="X58" s="358"/>
      <c r="Y58" s="358"/>
      <c r="Z58" s="358"/>
      <c r="AA58" s="374"/>
      <c r="AB58" s="359"/>
      <c r="AC58" s="358"/>
      <c r="AD58" s="358"/>
      <c r="AE58" s="358"/>
      <c r="AF58" s="358"/>
      <c r="AG58" s="374"/>
      <c r="AH58" s="359"/>
      <c r="AI58" s="358"/>
      <c r="AJ58" s="358"/>
      <c r="AK58" s="358"/>
      <c r="AL58" s="358"/>
      <c r="AM58" s="374"/>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359"/>
      <c r="K59" s="358"/>
      <c r="L59" s="358"/>
      <c r="M59" s="358"/>
      <c r="N59" s="358"/>
      <c r="O59" s="374"/>
      <c r="P59" s="359"/>
      <c r="Q59" s="358"/>
      <c r="R59" s="358"/>
      <c r="S59" s="358"/>
      <c r="T59" s="358"/>
      <c r="U59" s="374"/>
      <c r="V59" s="359"/>
      <c r="W59" s="358"/>
      <c r="X59" s="358"/>
      <c r="Y59" s="358"/>
      <c r="Z59" s="358"/>
      <c r="AA59" s="374"/>
      <c r="AB59" s="359"/>
      <c r="AC59" s="358"/>
      <c r="AD59" s="358"/>
      <c r="AE59" s="358"/>
      <c r="AF59" s="358"/>
      <c r="AG59" s="374"/>
      <c r="AH59" s="359"/>
      <c r="AI59" s="358"/>
      <c r="AJ59" s="358"/>
      <c r="AK59" s="358"/>
      <c r="AL59" s="358"/>
      <c r="AM59" s="374"/>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359"/>
      <c r="K60" s="358"/>
      <c r="L60" s="358"/>
      <c r="M60" s="358"/>
      <c r="N60" s="358"/>
      <c r="O60" s="374"/>
      <c r="P60" s="359"/>
      <c r="Q60" s="358"/>
      <c r="R60" s="358"/>
      <c r="S60" s="358"/>
      <c r="T60" s="358"/>
      <c r="U60" s="374"/>
      <c r="V60" s="359"/>
      <c r="W60" s="358"/>
      <c r="X60" s="358"/>
      <c r="Y60" s="358"/>
      <c r="Z60" s="358"/>
      <c r="AA60" s="374"/>
      <c r="AB60" s="359"/>
      <c r="AC60" s="358"/>
      <c r="AD60" s="358"/>
      <c r="AE60" s="358"/>
      <c r="AF60" s="358"/>
      <c r="AG60" s="374"/>
      <c r="AH60" s="359"/>
      <c r="AI60" s="358"/>
      <c r="AJ60" s="358"/>
      <c r="AK60" s="358"/>
      <c r="AL60" s="358"/>
      <c r="AM60" s="374"/>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ht="15.75" thickBot="1" x14ac:dyDescent="0.3">
      <c r="A61" s="75"/>
      <c r="B61" s="75"/>
      <c r="C61" s="75"/>
      <c r="D61" s="75"/>
      <c r="E61" s="75"/>
      <c r="F61" s="75"/>
      <c r="G61" s="75"/>
      <c r="H61" s="75"/>
      <c r="I61" s="75"/>
      <c r="J61" s="360"/>
      <c r="K61" s="361"/>
      <c r="L61" s="361"/>
      <c r="M61" s="361"/>
      <c r="N61" s="361"/>
      <c r="O61" s="375"/>
      <c r="P61" s="360"/>
      <c r="Q61" s="361"/>
      <c r="R61" s="361"/>
      <c r="S61" s="361"/>
      <c r="T61" s="361"/>
      <c r="U61" s="375"/>
      <c r="V61" s="360"/>
      <c r="W61" s="361"/>
      <c r="X61" s="361"/>
      <c r="Y61" s="361"/>
      <c r="Z61" s="361"/>
      <c r="AA61" s="375"/>
      <c r="AB61" s="360"/>
      <c r="AC61" s="361"/>
      <c r="AD61" s="361"/>
      <c r="AE61" s="361"/>
      <c r="AF61" s="361"/>
      <c r="AG61" s="375"/>
      <c r="AH61" s="360"/>
      <c r="AI61" s="361"/>
      <c r="AJ61" s="361"/>
      <c r="AK61" s="361"/>
      <c r="AL61" s="361"/>
      <c r="AM61" s="3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row>
    <row r="63" spans="1:80" ht="15" customHeight="1" x14ac:dyDescent="0.25">
      <c r="A63" s="75"/>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5"/>
      <c r="AV63" s="75"/>
      <c r="AW63" s="75"/>
      <c r="AX63" s="75"/>
      <c r="AY63" s="75"/>
      <c r="AZ63" s="75"/>
      <c r="BA63" s="75"/>
      <c r="BB63" s="75"/>
      <c r="BC63" s="75"/>
      <c r="BD63" s="75"/>
      <c r="BE63" s="75"/>
      <c r="BF63" s="75"/>
      <c r="BG63" s="75"/>
      <c r="BH63" s="75"/>
    </row>
    <row r="64" spans="1:80" ht="15" customHeight="1" x14ac:dyDescent="0.25">
      <c r="A64" s="75"/>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5"/>
      <c r="AV64" s="75"/>
      <c r="AW64" s="75"/>
      <c r="AX64" s="75"/>
      <c r="AY64" s="75"/>
      <c r="AZ64" s="75"/>
      <c r="BA64" s="75"/>
      <c r="BB64" s="75"/>
      <c r="BC64" s="75"/>
      <c r="BD64" s="75"/>
      <c r="BE64" s="75"/>
      <c r="BF64" s="75"/>
      <c r="BG64" s="75"/>
      <c r="BH64" s="75"/>
    </row>
    <row r="65" spans="1:6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row>
    <row r="66" spans="1:6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row>
    <row r="67" spans="1:6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row>
    <row r="68" spans="1:6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row>
    <row r="69" spans="1:6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row>
    <row r="70" spans="1:6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row>
    <row r="71" spans="1:6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row>
    <row r="72" spans="1:6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row>
    <row r="73" spans="1:6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row>
    <row r="74" spans="1:6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row>
    <row r="75" spans="1:6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row>
    <row r="76" spans="1:6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row>
    <row r="77" spans="1:6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row>
    <row r="78" spans="1:6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row>
    <row r="79" spans="1:6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row>
    <row r="80" spans="1:6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row>
    <row r="81" spans="1:60"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row>
    <row r="82" spans="1:60"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row>
    <row r="83" spans="1:60"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row>
    <row r="84" spans="1:60"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row>
    <row r="85" spans="1:60"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row>
    <row r="86" spans="1:60"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row>
    <row r="87" spans="1:60"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row>
    <row r="88" spans="1:60"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row>
    <row r="89" spans="1:60"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row>
    <row r="90" spans="1:60"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row>
    <row r="91" spans="1:60"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row>
    <row r="92" spans="1:60"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row>
    <row r="93" spans="1:60"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row>
    <row r="94" spans="1:60"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row>
    <row r="95" spans="1:60"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row>
    <row r="96" spans="1:60"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row>
    <row r="97" spans="1:60"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row>
    <row r="98" spans="1:60"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row>
    <row r="99" spans="1:60"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row>
    <row r="100" spans="1:60"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row>
    <row r="101" spans="1:60"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row>
    <row r="102" spans="1:60"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row>
    <row r="103" spans="1:60"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row>
    <row r="104" spans="1:60"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row>
    <row r="105" spans="1:60"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row>
    <row r="106" spans="1:60"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row>
    <row r="107" spans="1:60"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row>
    <row r="108" spans="1:60"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row>
    <row r="109" spans="1:60"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row>
    <row r="110" spans="1:60"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row>
    <row r="111" spans="1:60"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row>
    <row r="112" spans="1:60"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row>
    <row r="113" spans="1:60"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row>
    <row r="114" spans="1:60"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row>
    <row r="115" spans="1:60"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row>
    <row r="116" spans="1:60"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row>
    <row r="117" spans="1:60"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row>
    <row r="118" spans="1:60"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row>
    <row r="119" spans="1:60"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row>
    <row r="120" spans="1:60"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row>
    <row r="121" spans="1:60"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row>
    <row r="122" spans="1:60" x14ac:dyDescent="0.25">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row>
    <row r="123" spans="1:60" x14ac:dyDescent="0.25">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row>
    <row r="124" spans="1:60" x14ac:dyDescent="0.25">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row>
    <row r="125" spans="1:60" x14ac:dyDescent="0.25">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row>
    <row r="126" spans="1:60" x14ac:dyDescent="0.25">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row>
    <row r="127" spans="1:60" x14ac:dyDescent="0.25">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row>
    <row r="128" spans="1:60" x14ac:dyDescent="0.25">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row>
    <row r="129" spans="1:60" x14ac:dyDescent="0.25">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row>
    <row r="130" spans="1:60" x14ac:dyDescent="0.25">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row>
    <row r="131" spans="1:60" x14ac:dyDescent="0.25">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row>
    <row r="132" spans="1:60" x14ac:dyDescent="0.25">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row>
    <row r="133" spans="1:60" x14ac:dyDescent="0.25">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row>
    <row r="134" spans="1:60" x14ac:dyDescent="0.25">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row>
    <row r="135" spans="1:60" x14ac:dyDescent="0.25">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row>
    <row r="136" spans="1:60" x14ac:dyDescent="0.25">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row>
    <row r="137" spans="1:60" x14ac:dyDescent="0.25">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row>
    <row r="138" spans="1:60" x14ac:dyDescent="0.25">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row>
    <row r="139" spans="1:60" x14ac:dyDescent="0.25">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row>
    <row r="140" spans="1:60" x14ac:dyDescent="0.25">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row>
    <row r="141" spans="1:60" x14ac:dyDescent="0.25">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row>
    <row r="142" spans="1:60" x14ac:dyDescent="0.25">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row>
    <row r="143" spans="1:60" x14ac:dyDescent="0.25">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row>
    <row r="144" spans="1:60" x14ac:dyDescent="0.25">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row>
    <row r="145" spans="1:60" x14ac:dyDescent="0.25">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row>
    <row r="146" spans="1:60" x14ac:dyDescent="0.25">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row>
    <row r="147" spans="1:60" x14ac:dyDescent="0.25">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row>
    <row r="148" spans="1:60" x14ac:dyDescent="0.25">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row>
    <row r="149" spans="1:60" x14ac:dyDescent="0.25">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row>
    <row r="150" spans="1:60" x14ac:dyDescent="0.25">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row>
    <row r="151" spans="1:60" x14ac:dyDescent="0.25">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row>
    <row r="152" spans="1:60" x14ac:dyDescent="0.25">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row>
    <row r="153" spans="1:60" x14ac:dyDescent="0.25">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row>
    <row r="154" spans="1:60" x14ac:dyDescent="0.25">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row>
    <row r="155" spans="1:60" x14ac:dyDescent="0.25">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row>
    <row r="156" spans="1:60" x14ac:dyDescent="0.25">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row>
    <row r="157" spans="1:60" x14ac:dyDescent="0.25">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row>
    <row r="158" spans="1:60" x14ac:dyDescent="0.25">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row>
    <row r="159" spans="1:60" x14ac:dyDescent="0.25">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row>
    <row r="160" spans="1:60" x14ac:dyDescent="0.25">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row>
    <row r="161" spans="1:60" x14ac:dyDescent="0.25">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row>
    <row r="162" spans="1:60" x14ac:dyDescent="0.25">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row>
    <row r="163" spans="1:60" x14ac:dyDescent="0.25">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row>
    <row r="164" spans="1:60" x14ac:dyDescent="0.25">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row>
    <row r="165" spans="1:60" x14ac:dyDescent="0.25">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row>
    <row r="166" spans="1:60" x14ac:dyDescent="0.25">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row>
    <row r="167" spans="1:60" x14ac:dyDescent="0.25">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row>
    <row r="168" spans="1:60" x14ac:dyDescent="0.25">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row>
    <row r="169" spans="1:60" x14ac:dyDescent="0.25">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row>
    <row r="170" spans="1:60" x14ac:dyDescent="0.25">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row>
    <row r="171" spans="1:60" x14ac:dyDescent="0.25">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row>
    <row r="172" spans="1:60" x14ac:dyDescent="0.25">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row>
    <row r="173" spans="1:60" x14ac:dyDescent="0.25">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row>
    <row r="174" spans="1:60" x14ac:dyDescent="0.25">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row>
    <row r="175" spans="1:60" x14ac:dyDescent="0.25">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row>
    <row r="176" spans="1:60" x14ac:dyDescent="0.25">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row>
    <row r="177" spans="1:60" x14ac:dyDescent="0.25">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row>
    <row r="178" spans="1:60" x14ac:dyDescent="0.25">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row>
    <row r="179" spans="1:60" x14ac:dyDescent="0.25">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row>
    <row r="180" spans="1:60" x14ac:dyDescent="0.25">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row>
    <row r="181" spans="1:60" x14ac:dyDescent="0.25">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row>
    <row r="182" spans="1:60" x14ac:dyDescent="0.25">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row>
    <row r="183" spans="1:60" x14ac:dyDescent="0.25">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row>
    <row r="184" spans="1:60" x14ac:dyDescent="0.25">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row>
    <row r="185" spans="1:60" x14ac:dyDescent="0.25">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row>
    <row r="186" spans="1:60" x14ac:dyDescent="0.25">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row>
    <row r="187" spans="1:60" x14ac:dyDescent="0.25">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row>
    <row r="188" spans="1:60" x14ac:dyDescent="0.25">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row>
    <row r="189" spans="1:60" x14ac:dyDescent="0.25">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row>
    <row r="190" spans="1:60" x14ac:dyDescent="0.25">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row>
    <row r="191" spans="1:60" x14ac:dyDescent="0.25">
      <c r="A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row>
    <row r="192" spans="1:60" x14ac:dyDescent="0.25">
      <c r="A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row>
    <row r="193" spans="1:60" x14ac:dyDescent="0.25">
      <c r="A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row>
    <row r="194" spans="1:60" x14ac:dyDescent="0.25">
      <c r="A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row>
    <row r="195" spans="1:60" x14ac:dyDescent="0.25">
      <c r="A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row>
    <row r="196" spans="1:60" x14ac:dyDescent="0.25">
      <c r="A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row>
    <row r="197" spans="1:60" x14ac:dyDescent="0.25">
      <c r="A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row>
    <row r="198" spans="1:60" x14ac:dyDescent="0.25">
      <c r="A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row>
    <row r="199" spans="1:60" x14ac:dyDescent="0.25">
      <c r="A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row>
    <row r="200" spans="1:60" x14ac:dyDescent="0.25">
      <c r="A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row>
    <row r="201" spans="1:60" x14ac:dyDescent="0.25">
      <c r="A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row>
    <row r="202" spans="1:60" x14ac:dyDescent="0.25">
      <c r="A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row>
    <row r="203" spans="1:60" x14ac:dyDescent="0.25">
      <c r="A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row>
    <row r="204" spans="1:60" x14ac:dyDescent="0.25">
      <c r="A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row>
    <row r="205" spans="1:60" x14ac:dyDescent="0.25">
      <c r="A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row>
    <row r="206" spans="1:60" x14ac:dyDescent="0.25">
      <c r="A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row>
    <row r="207" spans="1:60" x14ac:dyDescent="0.25">
      <c r="A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row>
    <row r="208" spans="1:60" x14ac:dyDescent="0.25">
      <c r="A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row>
    <row r="209" spans="1:60" x14ac:dyDescent="0.25">
      <c r="A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row>
    <row r="210" spans="1:60" x14ac:dyDescent="0.25">
      <c r="A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row>
    <row r="211" spans="1:60" x14ac:dyDescent="0.25">
      <c r="A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row>
    <row r="212" spans="1:60" x14ac:dyDescent="0.25">
      <c r="A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row>
    <row r="213" spans="1:60" x14ac:dyDescent="0.25">
      <c r="A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row>
    <row r="214" spans="1:60" x14ac:dyDescent="0.25">
      <c r="A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row>
    <row r="215" spans="1:60" x14ac:dyDescent="0.25">
      <c r="A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row>
    <row r="216" spans="1:60" x14ac:dyDescent="0.25">
      <c r="A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row>
    <row r="217" spans="1:60" x14ac:dyDescent="0.25">
      <c r="A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row>
    <row r="218" spans="1:60" x14ac:dyDescent="0.25">
      <c r="A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row>
    <row r="219" spans="1:60" x14ac:dyDescent="0.25">
      <c r="A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row>
    <row r="220" spans="1:60" x14ac:dyDescent="0.25">
      <c r="A220" s="75"/>
      <c r="J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row>
    <row r="221" spans="1:60" x14ac:dyDescent="0.25">
      <c r="A221" s="75"/>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row>
    <row r="222" spans="1:60" x14ac:dyDescent="0.25">
      <c r="A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row>
    <row r="223" spans="1:60" x14ac:dyDescent="0.25">
      <c r="A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row>
    <row r="224" spans="1:60" x14ac:dyDescent="0.25">
      <c r="A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row>
    <row r="225" spans="1:60" x14ac:dyDescent="0.25">
      <c r="A225" s="75"/>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row>
    <row r="226" spans="1:60" x14ac:dyDescent="0.25">
      <c r="A226" s="75"/>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row>
    <row r="227" spans="1:60" x14ac:dyDescent="0.25">
      <c r="A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row>
    <row r="228" spans="1:60" x14ac:dyDescent="0.25">
      <c r="A228" s="75"/>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row>
    <row r="229" spans="1:60" x14ac:dyDescent="0.25">
      <c r="A229" s="75"/>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row>
    <row r="230" spans="1:60" x14ac:dyDescent="0.25">
      <c r="A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row>
    <row r="231" spans="1:60" x14ac:dyDescent="0.25">
      <c r="A231" s="75"/>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row>
    <row r="232" spans="1:60" x14ac:dyDescent="0.25">
      <c r="A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row>
    <row r="233" spans="1:60" x14ac:dyDescent="0.25">
      <c r="A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row>
    <row r="234" spans="1:60" x14ac:dyDescent="0.25">
      <c r="A234" s="75"/>
      <c r="J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row>
    <row r="235" spans="1:60" x14ac:dyDescent="0.25">
      <c r="A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row>
    <row r="236" spans="1:60" x14ac:dyDescent="0.25">
      <c r="A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row>
    <row r="237" spans="1:60" x14ac:dyDescent="0.25">
      <c r="A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row>
    <row r="238" spans="1:60" x14ac:dyDescent="0.25">
      <c r="A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row>
    <row r="239" spans="1:60" x14ac:dyDescent="0.25">
      <c r="A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row>
    <row r="240" spans="1:60" x14ac:dyDescent="0.25">
      <c r="A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row>
    <row r="241" spans="1:60" x14ac:dyDescent="0.25">
      <c r="A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row>
    <row r="242" spans="1:60" x14ac:dyDescent="0.25">
      <c r="A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row>
    <row r="243" spans="1:60" x14ac:dyDescent="0.25">
      <c r="A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row>
    <row r="244" spans="1:60" x14ac:dyDescent="0.25">
      <c r="A244" s="75"/>
      <c r="J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row>
    <row r="245" spans="1:60" x14ac:dyDescent="0.25">
      <c r="A245" s="75"/>
    </row>
    <row r="246" spans="1:60" x14ac:dyDescent="0.25">
      <c r="A246" s="75"/>
    </row>
    <row r="247" spans="1:60" x14ac:dyDescent="0.25">
      <c r="A247" s="75"/>
    </row>
    <row r="248" spans="1:60" x14ac:dyDescent="0.25">
      <c r="A248" s="7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8" sqref="C8"/>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75"/>
      <c r="B1" s="395" t="s">
        <v>202</v>
      </c>
      <c r="C1" s="395"/>
      <c r="D1" s="395"/>
      <c r="E1" s="75"/>
      <c r="F1" s="75"/>
      <c r="G1" s="75"/>
      <c r="H1" s="75"/>
      <c r="I1" s="75"/>
      <c r="J1" s="75"/>
      <c r="K1" s="75"/>
      <c r="L1" s="75"/>
      <c r="M1" s="75"/>
      <c r="N1" s="75"/>
      <c r="O1" s="75"/>
      <c r="P1" s="75"/>
      <c r="Q1" s="75"/>
      <c r="R1" s="75"/>
      <c r="S1" s="75"/>
      <c r="T1" s="75"/>
      <c r="U1" s="75"/>
      <c r="V1" s="75"/>
      <c r="W1" s="75"/>
      <c r="X1" s="75"/>
      <c r="Y1" s="75"/>
      <c r="Z1" s="75"/>
      <c r="AA1" s="75"/>
      <c r="AB1" s="75"/>
      <c r="AC1" s="75"/>
      <c r="AD1" s="75"/>
      <c r="AE1" s="75"/>
    </row>
    <row r="2" spans="1:37" x14ac:dyDescent="0.2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row>
    <row r="3" spans="1:37" ht="25.5" x14ac:dyDescent="0.25">
      <c r="A3" s="75"/>
      <c r="B3" s="8"/>
      <c r="C3" s="9" t="s">
        <v>203</v>
      </c>
      <c r="D3" s="9" t="s">
        <v>186</v>
      </c>
      <c r="E3" s="75"/>
      <c r="F3" s="75"/>
      <c r="G3" s="75"/>
      <c r="H3" s="75"/>
      <c r="I3" s="75"/>
      <c r="J3" s="75"/>
      <c r="K3" s="75"/>
      <c r="L3" s="75"/>
      <c r="M3" s="75"/>
      <c r="N3" s="75"/>
      <c r="O3" s="75"/>
      <c r="P3" s="75"/>
      <c r="Q3" s="75"/>
      <c r="R3" s="75"/>
      <c r="S3" s="75"/>
      <c r="T3" s="75"/>
      <c r="U3" s="75"/>
      <c r="V3" s="75"/>
      <c r="W3" s="75"/>
      <c r="X3" s="75"/>
      <c r="Y3" s="75"/>
      <c r="Z3" s="75"/>
      <c r="AA3" s="75"/>
      <c r="AB3" s="75"/>
      <c r="AC3" s="75"/>
      <c r="AD3" s="75"/>
      <c r="AE3" s="75"/>
    </row>
    <row r="4" spans="1:37" ht="51" x14ac:dyDescent="0.25">
      <c r="A4" s="75"/>
      <c r="B4" s="10" t="s">
        <v>204</v>
      </c>
      <c r="C4" s="11" t="s">
        <v>205</v>
      </c>
      <c r="D4" s="12">
        <v>0.2</v>
      </c>
      <c r="E4" s="75"/>
      <c r="F4" s="75"/>
      <c r="G4" s="75"/>
      <c r="H4" s="75"/>
      <c r="I4" s="75"/>
      <c r="J4" s="75"/>
      <c r="K4" s="75"/>
      <c r="L4" s="75"/>
      <c r="M4" s="75"/>
      <c r="N4" s="75"/>
      <c r="O4" s="75"/>
      <c r="P4" s="75"/>
      <c r="Q4" s="75"/>
      <c r="R4" s="75"/>
      <c r="S4" s="75"/>
      <c r="T4" s="75"/>
      <c r="U4" s="75"/>
      <c r="V4" s="75"/>
      <c r="W4" s="75"/>
      <c r="X4" s="75"/>
      <c r="Y4" s="75"/>
      <c r="Z4" s="75"/>
      <c r="AA4" s="75"/>
      <c r="AB4" s="75"/>
      <c r="AC4" s="75"/>
      <c r="AD4" s="75"/>
      <c r="AE4" s="75"/>
    </row>
    <row r="5" spans="1:37" ht="51" x14ac:dyDescent="0.25">
      <c r="A5" s="75"/>
      <c r="B5" s="13" t="s">
        <v>206</v>
      </c>
      <c r="C5" s="14" t="s">
        <v>207</v>
      </c>
      <c r="D5" s="15">
        <v>0.4</v>
      </c>
      <c r="E5" s="75"/>
      <c r="F5" s="75"/>
      <c r="G5" s="75"/>
      <c r="H5" s="75"/>
      <c r="I5" s="75"/>
      <c r="J5" s="75"/>
      <c r="K5" s="75"/>
      <c r="L5" s="75"/>
      <c r="M5" s="75"/>
      <c r="N5" s="75"/>
      <c r="O5" s="75"/>
      <c r="P5" s="75"/>
      <c r="Q5" s="75"/>
      <c r="R5" s="75"/>
      <c r="S5" s="75"/>
      <c r="T5" s="75"/>
      <c r="U5" s="75"/>
      <c r="V5" s="75"/>
      <c r="W5" s="75"/>
      <c r="X5" s="75"/>
      <c r="Y5" s="75"/>
      <c r="Z5" s="75"/>
      <c r="AA5" s="75"/>
      <c r="AB5" s="75"/>
      <c r="AC5" s="75"/>
      <c r="AD5" s="75"/>
      <c r="AE5" s="75"/>
    </row>
    <row r="6" spans="1:37" ht="51" x14ac:dyDescent="0.25">
      <c r="A6" s="75"/>
      <c r="B6" s="16" t="s">
        <v>208</v>
      </c>
      <c r="C6" s="14" t="s">
        <v>209</v>
      </c>
      <c r="D6" s="15">
        <v>0.6</v>
      </c>
      <c r="E6" s="75"/>
      <c r="F6" s="75"/>
      <c r="G6" s="75"/>
      <c r="H6" s="75"/>
      <c r="I6" s="75"/>
      <c r="J6" s="75"/>
      <c r="K6" s="75"/>
      <c r="L6" s="75"/>
      <c r="M6" s="75"/>
      <c r="N6" s="75"/>
      <c r="O6" s="75"/>
      <c r="P6" s="75"/>
      <c r="Q6" s="75"/>
      <c r="R6" s="75"/>
      <c r="S6" s="75"/>
      <c r="T6" s="75"/>
      <c r="U6" s="75"/>
      <c r="V6" s="75"/>
      <c r="W6" s="75"/>
      <c r="X6" s="75"/>
      <c r="Y6" s="75"/>
      <c r="Z6" s="75"/>
      <c r="AA6" s="75"/>
      <c r="AB6" s="75"/>
      <c r="AC6" s="75"/>
      <c r="AD6" s="75"/>
      <c r="AE6" s="75"/>
    </row>
    <row r="7" spans="1:37" ht="76.5" x14ac:dyDescent="0.25">
      <c r="A7" s="75"/>
      <c r="B7" s="17" t="s">
        <v>210</v>
      </c>
      <c r="C7" s="14" t="s">
        <v>211</v>
      </c>
      <c r="D7" s="15">
        <v>0.8</v>
      </c>
      <c r="E7" s="75"/>
      <c r="F7" s="75"/>
      <c r="G7" s="75"/>
      <c r="H7" s="75"/>
      <c r="I7" s="75"/>
      <c r="J7" s="75"/>
      <c r="K7" s="75"/>
      <c r="L7" s="75"/>
      <c r="M7" s="75"/>
      <c r="N7" s="75"/>
      <c r="O7" s="75"/>
      <c r="P7" s="75"/>
      <c r="Q7" s="75"/>
      <c r="R7" s="75"/>
      <c r="S7" s="75"/>
      <c r="T7" s="75"/>
      <c r="U7" s="75"/>
      <c r="V7" s="75"/>
      <c r="W7" s="75"/>
      <c r="X7" s="75"/>
      <c r="Y7" s="75"/>
      <c r="Z7" s="75"/>
      <c r="AA7" s="75"/>
      <c r="AB7" s="75"/>
      <c r="AC7" s="75"/>
      <c r="AD7" s="75"/>
      <c r="AE7" s="75"/>
    </row>
    <row r="8" spans="1:37" ht="51" x14ac:dyDescent="0.25">
      <c r="A8" s="75"/>
      <c r="B8" s="18" t="s">
        <v>212</v>
      </c>
      <c r="C8" s="14" t="s">
        <v>213</v>
      </c>
      <c r="D8" s="15">
        <v>1</v>
      </c>
      <c r="E8" s="75"/>
      <c r="F8" s="75"/>
      <c r="G8" s="75"/>
      <c r="H8" s="75"/>
      <c r="I8" s="75"/>
      <c r="J8" s="75"/>
      <c r="K8" s="75"/>
      <c r="L8" s="75"/>
      <c r="M8" s="75"/>
      <c r="N8" s="75"/>
      <c r="O8" s="75"/>
      <c r="P8" s="75"/>
      <c r="Q8" s="75"/>
      <c r="R8" s="75"/>
      <c r="S8" s="75"/>
      <c r="T8" s="75"/>
      <c r="U8" s="75"/>
      <c r="V8" s="75"/>
      <c r="W8" s="75"/>
      <c r="X8" s="75"/>
      <c r="Y8" s="75"/>
      <c r="Z8" s="75"/>
      <c r="AA8" s="75"/>
      <c r="AB8" s="75"/>
      <c r="AC8" s="75"/>
      <c r="AD8" s="75"/>
      <c r="AE8" s="75"/>
    </row>
    <row r="9" spans="1:37" x14ac:dyDescent="0.25">
      <c r="A9" s="75"/>
      <c r="B9" s="99"/>
      <c r="C9" s="99"/>
      <c r="D9" s="99"/>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row>
    <row r="10" spans="1:37" ht="16.5" x14ac:dyDescent="0.25">
      <c r="A10" s="75"/>
      <c r="B10" s="100"/>
      <c r="C10" s="99"/>
      <c r="D10" s="99"/>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row>
    <row r="11" spans="1:37" x14ac:dyDescent="0.25">
      <c r="A11" s="75"/>
      <c r="B11" s="99"/>
      <c r="C11" s="99"/>
      <c r="D11" s="99"/>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row>
    <row r="12" spans="1:37" x14ac:dyDescent="0.25">
      <c r="A12" s="75"/>
      <c r="B12" s="99"/>
      <c r="C12" s="99"/>
      <c r="D12" s="99"/>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row>
    <row r="13" spans="1:37" x14ac:dyDescent="0.25">
      <c r="A13" s="75"/>
      <c r="B13" s="99"/>
      <c r="C13" s="99"/>
      <c r="D13" s="99"/>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row>
    <row r="14" spans="1:37" x14ac:dyDescent="0.25">
      <c r="A14" s="75"/>
      <c r="B14" s="99"/>
      <c r="C14" s="99"/>
      <c r="D14" s="99"/>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row>
    <row r="15" spans="1:37" x14ac:dyDescent="0.25">
      <c r="A15" s="75"/>
      <c r="B15" s="99"/>
      <c r="C15" s="99"/>
      <c r="D15" s="99"/>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row>
    <row r="16" spans="1:37" x14ac:dyDescent="0.25">
      <c r="A16" s="75"/>
      <c r="B16" s="99"/>
      <c r="C16" s="99"/>
      <c r="D16" s="99"/>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row>
    <row r="17" spans="1:37" x14ac:dyDescent="0.25">
      <c r="A17" s="75"/>
      <c r="B17" s="99"/>
      <c r="C17" s="99"/>
      <c r="D17" s="99"/>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row>
    <row r="18" spans="1:37" x14ac:dyDescent="0.25">
      <c r="A18" s="75"/>
      <c r="B18" s="99"/>
      <c r="C18" s="99"/>
      <c r="D18" s="99"/>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row>
    <row r="19" spans="1:37" x14ac:dyDescent="0.25">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row>
    <row r="20" spans="1:37" x14ac:dyDescent="0.25">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row>
    <row r="21" spans="1:37" x14ac:dyDescent="0.25">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row>
    <row r="22" spans="1:37" x14ac:dyDescent="0.25">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row>
    <row r="23" spans="1:37" x14ac:dyDescent="0.2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row>
    <row r="24" spans="1:37" x14ac:dyDescent="0.25">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row>
    <row r="25" spans="1:37" x14ac:dyDescent="0.25">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row>
    <row r="26" spans="1:37" x14ac:dyDescent="0.25">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row>
    <row r="27" spans="1:37" x14ac:dyDescent="0.25">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row>
    <row r="28" spans="1:37" x14ac:dyDescent="0.25">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1:37" x14ac:dyDescent="0.25">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row>
    <row r="30" spans="1:37" x14ac:dyDescent="0.25">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row>
    <row r="31" spans="1:37" x14ac:dyDescent="0.25">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row>
    <row r="32" spans="1:37" x14ac:dyDescent="0.2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row>
    <row r="33" spans="1:31" x14ac:dyDescent="0.25">
      <c r="A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row>
    <row r="34" spans="1:31" x14ac:dyDescent="0.25">
      <c r="A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row>
    <row r="35" spans="1:31" x14ac:dyDescent="0.25">
      <c r="A35" s="75"/>
    </row>
    <row r="36" spans="1:31" x14ac:dyDescent="0.25">
      <c r="A36" s="75"/>
    </row>
    <row r="37" spans="1:31" x14ac:dyDescent="0.25">
      <c r="A37" s="75"/>
    </row>
    <row r="38" spans="1:31" x14ac:dyDescent="0.25">
      <c r="A38" s="75"/>
    </row>
    <row r="39" spans="1:31" x14ac:dyDescent="0.25">
      <c r="A39" s="75"/>
    </row>
    <row r="40" spans="1:31" x14ac:dyDescent="0.25">
      <c r="A40" s="75"/>
    </row>
    <row r="41" spans="1:31" x14ac:dyDescent="0.25">
      <c r="A41" s="75"/>
    </row>
    <row r="42" spans="1:31" x14ac:dyDescent="0.25">
      <c r="A42" s="75"/>
    </row>
    <row r="43" spans="1:31" x14ac:dyDescent="0.25">
      <c r="A43" s="75"/>
    </row>
    <row r="44" spans="1:31" x14ac:dyDescent="0.25">
      <c r="A44" s="75"/>
    </row>
    <row r="45" spans="1:31" x14ac:dyDescent="0.25">
      <c r="A45" s="75"/>
    </row>
    <row r="46" spans="1:31" x14ac:dyDescent="0.25">
      <c r="A46" s="75"/>
    </row>
    <row r="47" spans="1:31" x14ac:dyDescent="0.25">
      <c r="A47" s="75"/>
    </row>
    <row r="48" spans="1:31" x14ac:dyDescent="0.25">
      <c r="A48" s="75"/>
    </row>
    <row r="49" spans="1:1" x14ac:dyDescent="0.25">
      <c r="A49" s="75"/>
    </row>
    <row r="50" spans="1:1" x14ac:dyDescent="0.25">
      <c r="A50" s="75"/>
    </row>
    <row r="51" spans="1:1" x14ac:dyDescent="0.25">
      <c r="A51" s="75"/>
    </row>
    <row r="52" spans="1:1" x14ac:dyDescent="0.25">
      <c r="A52" s="75"/>
    </row>
    <row r="53" spans="1:1" x14ac:dyDescent="0.25">
      <c r="A53" s="75"/>
    </row>
    <row r="54" spans="1:1" x14ac:dyDescent="0.25">
      <c r="A54" s="75"/>
    </row>
    <row r="55" spans="1:1" x14ac:dyDescent="0.25">
      <c r="A55" s="75"/>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ColWidth="11.42578125" defaultRowHeight="15" x14ac:dyDescent="0.25"/>
  <cols>
    <col min="2" max="2" width="40.42578125" customWidth="1"/>
    <col min="3" max="3" width="74.85546875" customWidth="1"/>
    <col min="4" max="4" width="135" bestFit="1" customWidth="1"/>
    <col min="5" max="5" width="144.5703125" bestFit="1" customWidth="1"/>
  </cols>
  <sheetData>
    <row r="1" spans="1:21" ht="33.75" x14ac:dyDescent="0.25">
      <c r="A1" s="75"/>
      <c r="B1" s="396" t="s">
        <v>214</v>
      </c>
      <c r="C1" s="396"/>
      <c r="D1" s="396"/>
      <c r="E1" s="75"/>
      <c r="F1" s="75"/>
      <c r="G1" s="75"/>
      <c r="H1" s="75"/>
      <c r="I1" s="75"/>
      <c r="J1" s="75"/>
      <c r="K1" s="75"/>
      <c r="L1" s="75"/>
      <c r="M1" s="75"/>
      <c r="N1" s="75"/>
      <c r="O1" s="75"/>
      <c r="P1" s="75"/>
      <c r="Q1" s="75"/>
      <c r="R1" s="75"/>
      <c r="S1" s="75"/>
      <c r="T1" s="75"/>
      <c r="U1" s="75"/>
    </row>
    <row r="2" spans="1:21" x14ac:dyDescent="0.25">
      <c r="A2" s="75"/>
      <c r="B2" s="75"/>
      <c r="C2" s="75"/>
      <c r="D2" s="75"/>
      <c r="E2" s="75"/>
      <c r="F2" s="75"/>
      <c r="G2" s="75"/>
      <c r="H2" s="75"/>
      <c r="I2" s="75"/>
      <c r="J2" s="75"/>
      <c r="K2" s="75"/>
      <c r="L2" s="75"/>
      <c r="M2" s="75"/>
      <c r="N2" s="75"/>
      <c r="O2" s="75"/>
      <c r="P2" s="75"/>
      <c r="Q2" s="75"/>
      <c r="R2" s="75"/>
      <c r="S2" s="75"/>
      <c r="T2" s="75"/>
      <c r="U2" s="75"/>
    </row>
    <row r="3" spans="1:21" ht="30" x14ac:dyDescent="0.25">
      <c r="A3" s="75"/>
      <c r="B3" s="96"/>
      <c r="C3" s="28" t="s">
        <v>215</v>
      </c>
      <c r="D3" s="28" t="s">
        <v>216</v>
      </c>
      <c r="E3" s="75"/>
      <c r="F3" s="75"/>
      <c r="G3" s="75"/>
      <c r="H3" s="75"/>
      <c r="I3" s="75"/>
      <c r="J3" s="75"/>
      <c r="K3" s="75"/>
      <c r="L3" s="75"/>
      <c r="M3" s="75"/>
      <c r="N3" s="75"/>
      <c r="O3" s="75"/>
      <c r="P3" s="75"/>
      <c r="Q3" s="75"/>
      <c r="R3" s="75"/>
      <c r="S3" s="75"/>
      <c r="T3" s="75"/>
      <c r="U3" s="75"/>
    </row>
    <row r="4" spans="1:21" ht="33.75" x14ac:dyDescent="0.25">
      <c r="A4" s="95" t="s">
        <v>217</v>
      </c>
      <c r="B4" s="31" t="s">
        <v>218</v>
      </c>
      <c r="C4" s="36" t="s">
        <v>219</v>
      </c>
      <c r="D4" s="29" t="s">
        <v>220</v>
      </c>
      <c r="E4" s="75"/>
      <c r="F4" s="75"/>
      <c r="G4" s="75"/>
      <c r="H4" s="75"/>
      <c r="I4" s="75"/>
      <c r="J4" s="75"/>
      <c r="K4" s="75"/>
      <c r="L4" s="75"/>
      <c r="M4" s="75"/>
      <c r="N4" s="75"/>
      <c r="O4" s="75"/>
      <c r="P4" s="75"/>
      <c r="Q4" s="75"/>
      <c r="R4" s="75"/>
      <c r="S4" s="75"/>
      <c r="T4" s="75"/>
      <c r="U4" s="75"/>
    </row>
    <row r="5" spans="1:21" ht="67.5" x14ac:dyDescent="0.25">
      <c r="A5" s="95" t="s">
        <v>221</v>
      </c>
      <c r="B5" s="32" t="s">
        <v>222</v>
      </c>
      <c r="C5" s="37" t="s">
        <v>223</v>
      </c>
      <c r="D5" s="30" t="s">
        <v>224</v>
      </c>
      <c r="E5" s="75"/>
      <c r="F5" s="75"/>
      <c r="G5" s="75"/>
      <c r="H5" s="75"/>
      <c r="I5" s="75"/>
      <c r="J5" s="75"/>
      <c r="K5" s="75"/>
      <c r="L5" s="75"/>
      <c r="M5" s="75"/>
      <c r="N5" s="75"/>
      <c r="O5" s="75"/>
      <c r="P5" s="75"/>
      <c r="Q5" s="75"/>
      <c r="R5" s="75"/>
      <c r="S5" s="75"/>
      <c r="T5" s="75"/>
      <c r="U5" s="75"/>
    </row>
    <row r="6" spans="1:21" ht="67.5" x14ac:dyDescent="0.25">
      <c r="A6" s="95" t="s">
        <v>192</v>
      </c>
      <c r="B6" s="33" t="s">
        <v>225</v>
      </c>
      <c r="C6" s="37" t="s">
        <v>226</v>
      </c>
      <c r="D6" s="30" t="s">
        <v>227</v>
      </c>
      <c r="E6" s="75"/>
      <c r="F6" s="75"/>
      <c r="G6" s="75"/>
      <c r="H6" s="75"/>
      <c r="I6" s="75"/>
      <c r="J6" s="75"/>
      <c r="K6" s="75"/>
      <c r="L6" s="75"/>
      <c r="M6" s="75"/>
      <c r="N6" s="75"/>
      <c r="O6" s="75"/>
      <c r="P6" s="75"/>
      <c r="Q6" s="75"/>
      <c r="R6" s="75"/>
      <c r="S6" s="75"/>
      <c r="T6" s="75"/>
      <c r="U6" s="75"/>
    </row>
    <row r="7" spans="1:21" ht="101.25" x14ac:dyDescent="0.25">
      <c r="A7" s="95" t="s">
        <v>228</v>
      </c>
      <c r="B7" s="34" t="s">
        <v>229</v>
      </c>
      <c r="C7" s="37" t="s">
        <v>230</v>
      </c>
      <c r="D7" s="30" t="s">
        <v>231</v>
      </c>
      <c r="E7" s="75"/>
      <c r="F7" s="75"/>
      <c r="G7" s="75"/>
      <c r="H7" s="75"/>
      <c r="I7" s="75"/>
      <c r="J7" s="75"/>
      <c r="K7" s="75"/>
      <c r="L7" s="75"/>
      <c r="M7" s="75"/>
      <c r="N7" s="75"/>
      <c r="O7" s="75"/>
      <c r="P7" s="75"/>
      <c r="Q7" s="75"/>
      <c r="R7" s="75"/>
      <c r="S7" s="75"/>
      <c r="T7" s="75"/>
      <c r="U7" s="75"/>
    </row>
    <row r="8" spans="1:21" ht="67.5" x14ac:dyDescent="0.25">
      <c r="A8" s="95" t="s">
        <v>232</v>
      </c>
      <c r="B8" s="35" t="s">
        <v>233</v>
      </c>
      <c r="C8" s="37" t="s">
        <v>234</v>
      </c>
      <c r="D8" s="30" t="s">
        <v>235</v>
      </c>
      <c r="E8" s="75"/>
      <c r="F8" s="75"/>
      <c r="G8" s="75"/>
      <c r="H8" s="75"/>
      <c r="I8" s="75"/>
      <c r="J8" s="75"/>
      <c r="K8" s="75"/>
      <c r="L8" s="75"/>
      <c r="M8" s="75"/>
      <c r="N8" s="75"/>
      <c r="O8" s="75"/>
      <c r="P8" s="75"/>
      <c r="Q8" s="75"/>
      <c r="R8" s="75"/>
      <c r="S8" s="75"/>
      <c r="T8" s="75"/>
      <c r="U8" s="75"/>
    </row>
    <row r="9" spans="1:21" ht="20.25" x14ac:dyDescent="0.25">
      <c r="A9" s="95"/>
      <c r="B9" s="95"/>
      <c r="C9" s="97"/>
      <c r="D9" s="97"/>
      <c r="E9" s="75"/>
      <c r="F9" s="75"/>
      <c r="G9" s="75"/>
      <c r="H9" s="75"/>
      <c r="I9" s="75"/>
      <c r="J9" s="75"/>
      <c r="K9" s="75"/>
      <c r="L9" s="75"/>
      <c r="M9" s="75"/>
      <c r="N9" s="75"/>
      <c r="O9" s="75"/>
      <c r="P9" s="75"/>
      <c r="Q9" s="75"/>
      <c r="R9" s="75"/>
      <c r="S9" s="75"/>
      <c r="T9" s="75"/>
      <c r="U9" s="75"/>
    </row>
    <row r="10" spans="1:21" ht="16.5" x14ac:dyDescent="0.25">
      <c r="A10" s="95"/>
      <c r="B10" s="98"/>
      <c r="C10" s="98"/>
      <c r="D10" s="98"/>
      <c r="E10" s="75"/>
      <c r="F10" s="75"/>
      <c r="G10" s="75"/>
      <c r="H10" s="75"/>
      <c r="I10" s="75"/>
      <c r="J10" s="75"/>
      <c r="K10" s="75"/>
      <c r="L10" s="75"/>
      <c r="M10" s="75"/>
      <c r="N10" s="75"/>
      <c r="O10" s="75"/>
      <c r="P10" s="75"/>
      <c r="Q10" s="75"/>
      <c r="R10" s="75"/>
      <c r="S10" s="75"/>
      <c r="T10" s="75"/>
      <c r="U10" s="75"/>
    </row>
    <row r="11" spans="1:21" x14ac:dyDescent="0.25">
      <c r="A11" s="95"/>
      <c r="B11" s="95" t="s">
        <v>236</v>
      </c>
      <c r="C11" s="95" t="s">
        <v>237</v>
      </c>
      <c r="D11" s="95" t="s">
        <v>144</v>
      </c>
      <c r="E11" s="75"/>
      <c r="F11" s="75"/>
      <c r="G11" s="75"/>
      <c r="H11" s="75"/>
      <c r="I11" s="75"/>
      <c r="J11" s="75"/>
      <c r="K11" s="75"/>
      <c r="L11" s="75"/>
      <c r="M11" s="75"/>
      <c r="N11" s="75"/>
      <c r="O11" s="75"/>
      <c r="P11" s="75"/>
      <c r="Q11" s="75"/>
      <c r="R11" s="75"/>
      <c r="S11" s="75"/>
      <c r="T11" s="75"/>
      <c r="U11" s="75"/>
    </row>
    <row r="12" spans="1:21" x14ac:dyDescent="0.25">
      <c r="A12" s="95"/>
      <c r="B12" s="95" t="s">
        <v>238</v>
      </c>
      <c r="C12" s="95" t="s">
        <v>239</v>
      </c>
      <c r="D12" s="95" t="s">
        <v>240</v>
      </c>
      <c r="E12" s="75"/>
      <c r="F12" s="75"/>
      <c r="G12" s="75"/>
      <c r="H12" s="75"/>
      <c r="I12" s="75"/>
      <c r="J12" s="75"/>
      <c r="K12" s="75"/>
      <c r="L12" s="75"/>
      <c r="M12" s="75"/>
      <c r="N12" s="75"/>
      <c r="O12" s="75"/>
      <c r="P12" s="75"/>
      <c r="Q12" s="75"/>
      <c r="R12" s="75"/>
      <c r="S12" s="75"/>
      <c r="T12" s="75"/>
      <c r="U12" s="75"/>
    </row>
    <row r="13" spans="1:21" x14ac:dyDescent="0.25">
      <c r="A13" s="95"/>
      <c r="B13" s="95"/>
      <c r="C13" s="95" t="s">
        <v>115</v>
      </c>
      <c r="D13" s="95" t="s">
        <v>156</v>
      </c>
      <c r="E13" s="75"/>
      <c r="F13" s="75"/>
      <c r="G13" s="75"/>
      <c r="H13" s="75"/>
      <c r="I13" s="75"/>
      <c r="J13" s="75"/>
      <c r="K13" s="75"/>
      <c r="L13" s="75"/>
      <c r="M13" s="75"/>
      <c r="N13" s="75"/>
      <c r="O13" s="75"/>
      <c r="P13" s="75"/>
      <c r="Q13" s="75"/>
      <c r="R13" s="75"/>
      <c r="S13" s="75"/>
      <c r="T13" s="75"/>
      <c r="U13" s="75"/>
    </row>
    <row r="14" spans="1:21" x14ac:dyDescent="0.25">
      <c r="A14" s="95"/>
      <c r="B14" s="95"/>
      <c r="C14" s="95" t="s">
        <v>241</v>
      </c>
      <c r="D14" s="95" t="s">
        <v>242</v>
      </c>
      <c r="E14" s="75"/>
      <c r="F14" s="75"/>
      <c r="G14" s="75"/>
      <c r="H14" s="75"/>
      <c r="I14" s="75"/>
      <c r="J14" s="75"/>
      <c r="K14" s="75"/>
      <c r="L14" s="75"/>
      <c r="M14" s="75"/>
      <c r="N14" s="75"/>
      <c r="O14" s="75"/>
      <c r="P14" s="75"/>
      <c r="Q14" s="75"/>
      <c r="R14" s="75"/>
      <c r="S14" s="75"/>
      <c r="T14" s="75"/>
      <c r="U14" s="75"/>
    </row>
    <row r="15" spans="1:21" x14ac:dyDescent="0.25">
      <c r="A15" s="95"/>
      <c r="B15" s="95"/>
      <c r="C15" s="95" t="s">
        <v>243</v>
      </c>
      <c r="D15" s="95" t="s">
        <v>244</v>
      </c>
      <c r="E15" s="75"/>
      <c r="F15" s="75"/>
      <c r="G15" s="75"/>
      <c r="H15" s="75"/>
      <c r="I15" s="75"/>
      <c r="J15" s="75"/>
      <c r="K15" s="75"/>
      <c r="L15" s="75"/>
      <c r="M15" s="75"/>
      <c r="N15" s="75"/>
      <c r="O15" s="75"/>
      <c r="P15" s="75"/>
      <c r="Q15" s="75"/>
      <c r="R15" s="75"/>
      <c r="S15" s="75"/>
      <c r="T15" s="75"/>
      <c r="U15" s="75"/>
    </row>
    <row r="16" spans="1:21" x14ac:dyDescent="0.25">
      <c r="A16" s="95"/>
      <c r="B16" s="95"/>
      <c r="C16" s="95"/>
      <c r="D16" s="95"/>
      <c r="E16" s="75"/>
      <c r="F16" s="75"/>
      <c r="G16" s="75"/>
      <c r="H16" s="75"/>
      <c r="I16" s="75"/>
      <c r="J16" s="75"/>
      <c r="K16" s="75"/>
      <c r="L16" s="75"/>
      <c r="M16" s="75"/>
      <c r="N16" s="75"/>
      <c r="O16" s="75"/>
    </row>
    <row r="17" spans="1:15" x14ac:dyDescent="0.25">
      <c r="A17" s="95"/>
      <c r="B17" s="95"/>
      <c r="C17" s="95"/>
      <c r="D17" s="95"/>
      <c r="E17" s="75"/>
      <c r="F17" s="75"/>
      <c r="G17" s="75"/>
      <c r="H17" s="75"/>
      <c r="I17" s="75"/>
      <c r="J17" s="75"/>
      <c r="K17" s="75"/>
      <c r="L17" s="75"/>
      <c r="M17" s="75"/>
      <c r="N17" s="75"/>
      <c r="O17" s="75"/>
    </row>
    <row r="18" spans="1:15" x14ac:dyDescent="0.25">
      <c r="A18" s="95"/>
      <c r="B18" s="99"/>
      <c r="C18" s="99"/>
      <c r="D18" s="99"/>
      <c r="E18" s="75"/>
      <c r="F18" s="75"/>
      <c r="G18" s="75"/>
      <c r="H18" s="75"/>
      <c r="I18" s="75"/>
      <c r="J18" s="75"/>
      <c r="K18" s="75"/>
      <c r="L18" s="75"/>
      <c r="M18" s="75"/>
      <c r="N18" s="75"/>
      <c r="O18" s="75"/>
    </row>
    <row r="19" spans="1:15" x14ac:dyDescent="0.25">
      <c r="A19" s="95"/>
      <c r="B19" s="99"/>
      <c r="C19" s="99"/>
      <c r="D19" s="99"/>
      <c r="E19" s="75"/>
      <c r="F19" s="75"/>
      <c r="G19" s="75"/>
      <c r="H19" s="75"/>
      <c r="I19" s="75"/>
      <c r="J19" s="75"/>
      <c r="K19" s="75"/>
      <c r="L19" s="75"/>
      <c r="M19" s="75"/>
      <c r="N19" s="75"/>
      <c r="O19" s="75"/>
    </row>
    <row r="20" spans="1:15" x14ac:dyDescent="0.25">
      <c r="A20" s="95"/>
      <c r="B20" s="99"/>
      <c r="C20" s="99"/>
      <c r="D20" s="99"/>
      <c r="E20" s="75"/>
      <c r="F20" s="75"/>
      <c r="G20" s="75"/>
      <c r="H20" s="75"/>
      <c r="I20" s="75"/>
      <c r="J20" s="75"/>
      <c r="K20" s="75"/>
      <c r="L20" s="75"/>
      <c r="M20" s="75"/>
      <c r="N20" s="75"/>
      <c r="O20" s="75"/>
    </row>
    <row r="21" spans="1:15" x14ac:dyDescent="0.25">
      <c r="A21" s="95"/>
      <c r="B21" s="99"/>
      <c r="C21" s="99"/>
      <c r="D21" s="99"/>
      <c r="E21" s="75"/>
      <c r="F21" s="75"/>
      <c r="G21" s="75"/>
      <c r="H21" s="75"/>
      <c r="I21" s="75"/>
      <c r="J21" s="75"/>
      <c r="K21" s="75"/>
      <c r="L21" s="75"/>
      <c r="M21" s="75"/>
      <c r="N21" s="75"/>
      <c r="O21" s="75"/>
    </row>
    <row r="22" spans="1:15" ht="20.25" x14ac:dyDescent="0.25">
      <c r="A22" s="95"/>
      <c r="B22" s="95"/>
      <c r="C22" s="97"/>
      <c r="D22" s="97"/>
      <c r="E22" s="75"/>
      <c r="F22" s="75"/>
      <c r="G22" s="75"/>
      <c r="H22" s="75"/>
      <c r="I22" s="75"/>
      <c r="J22" s="75"/>
      <c r="K22" s="75"/>
      <c r="L22" s="75"/>
      <c r="M22" s="75"/>
      <c r="N22" s="75"/>
      <c r="O22" s="75"/>
    </row>
    <row r="23" spans="1:15" ht="20.25" x14ac:dyDescent="0.25">
      <c r="A23" s="95"/>
      <c r="B23" s="95"/>
      <c r="C23" s="97"/>
      <c r="D23" s="97"/>
      <c r="E23" s="75"/>
      <c r="F23" s="75"/>
      <c r="G23" s="75"/>
      <c r="H23" s="75"/>
      <c r="I23" s="75"/>
      <c r="J23" s="75"/>
      <c r="K23" s="75"/>
      <c r="L23" s="75"/>
      <c r="M23" s="75"/>
      <c r="N23" s="75"/>
      <c r="O23" s="75"/>
    </row>
    <row r="24" spans="1:15" ht="20.25" x14ac:dyDescent="0.25">
      <c r="A24" s="95"/>
      <c r="B24" s="95"/>
      <c r="C24" s="97"/>
      <c r="D24" s="97"/>
      <c r="E24" s="75"/>
      <c r="F24" s="75"/>
      <c r="G24" s="75"/>
      <c r="H24" s="75"/>
      <c r="I24" s="75"/>
      <c r="J24" s="75"/>
      <c r="K24" s="75"/>
      <c r="L24" s="75"/>
      <c r="M24" s="75"/>
      <c r="N24" s="75"/>
      <c r="O24" s="75"/>
    </row>
    <row r="25" spans="1:15" ht="20.25" x14ac:dyDescent="0.25">
      <c r="A25" s="95"/>
      <c r="B25" s="95"/>
      <c r="C25" s="97"/>
      <c r="D25" s="97"/>
      <c r="E25" s="75"/>
      <c r="F25" s="75"/>
      <c r="G25" s="75"/>
      <c r="H25" s="75"/>
      <c r="I25" s="75"/>
      <c r="J25" s="75"/>
      <c r="K25" s="75"/>
      <c r="L25" s="75"/>
      <c r="M25" s="75"/>
      <c r="N25" s="75"/>
      <c r="O25" s="75"/>
    </row>
    <row r="26" spans="1:15" ht="20.25" x14ac:dyDescent="0.25">
      <c r="A26" s="95"/>
      <c r="B26" s="95"/>
      <c r="C26" s="97"/>
      <c r="D26" s="97"/>
      <c r="E26" s="75"/>
      <c r="F26" s="75"/>
      <c r="G26" s="75"/>
      <c r="H26" s="75"/>
      <c r="I26" s="75"/>
      <c r="J26" s="75"/>
      <c r="K26" s="75"/>
      <c r="L26" s="75"/>
      <c r="M26" s="75"/>
      <c r="N26" s="75"/>
      <c r="O26" s="75"/>
    </row>
    <row r="27" spans="1:15" ht="20.25" x14ac:dyDescent="0.25">
      <c r="A27" s="95"/>
      <c r="B27" s="95"/>
      <c r="C27" s="97"/>
      <c r="D27" s="97"/>
      <c r="E27" s="75"/>
      <c r="F27" s="75"/>
      <c r="G27" s="75"/>
      <c r="H27" s="75"/>
      <c r="I27" s="75"/>
      <c r="J27" s="75"/>
      <c r="K27" s="75"/>
      <c r="L27" s="75"/>
      <c r="M27" s="75"/>
      <c r="N27" s="75"/>
      <c r="O27" s="75"/>
    </row>
    <row r="28" spans="1:15" ht="20.25" x14ac:dyDescent="0.25">
      <c r="A28" s="95"/>
      <c r="B28" s="95"/>
      <c r="C28" s="97"/>
      <c r="D28" s="97"/>
      <c r="E28" s="75"/>
      <c r="F28" s="75"/>
      <c r="G28" s="75"/>
      <c r="H28" s="75"/>
      <c r="I28" s="75"/>
      <c r="J28" s="75"/>
      <c r="K28" s="75"/>
      <c r="L28" s="75"/>
      <c r="M28" s="75"/>
      <c r="N28" s="75"/>
      <c r="O28" s="75"/>
    </row>
    <row r="29" spans="1:15" ht="20.25" x14ac:dyDescent="0.25">
      <c r="A29" s="95"/>
      <c r="B29" s="95"/>
      <c r="C29" s="97"/>
      <c r="D29" s="97"/>
      <c r="E29" s="75"/>
      <c r="F29" s="75"/>
      <c r="G29" s="75"/>
      <c r="H29" s="75"/>
      <c r="I29" s="75"/>
      <c r="J29" s="75"/>
      <c r="K29" s="75"/>
      <c r="L29" s="75"/>
      <c r="M29" s="75"/>
      <c r="N29" s="75"/>
      <c r="O29" s="75"/>
    </row>
    <row r="30" spans="1:15" ht="20.25" x14ac:dyDescent="0.25">
      <c r="A30" s="95"/>
      <c r="B30" s="95"/>
      <c r="C30" s="97"/>
      <c r="D30" s="97"/>
      <c r="E30" s="75"/>
      <c r="F30" s="75"/>
      <c r="G30" s="75"/>
      <c r="H30" s="75"/>
      <c r="I30" s="75"/>
      <c r="J30" s="75"/>
      <c r="K30" s="75"/>
      <c r="L30" s="75"/>
      <c r="M30" s="75"/>
      <c r="N30" s="75"/>
      <c r="O30" s="75"/>
    </row>
    <row r="31" spans="1:15" ht="20.25" x14ac:dyDescent="0.25">
      <c r="A31" s="95"/>
      <c r="B31" s="95"/>
      <c r="C31" s="97"/>
      <c r="D31" s="97"/>
      <c r="E31" s="75"/>
      <c r="F31" s="75"/>
      <c r="G31" s="75"/>
      <c r="H31" s="75"/>
      <c r="I31" s="75"/>
      <c r="J31" s="75"/>
      <c r="K31" s="75"/>
      <c r="L31" s="75"/>
      <c r="M31" s="75"/>
      <c r="N31" s="75"/>
      <c r="O31" s="75"/>
    </row>
    <row r="32" spans="1:15" ht="20.25" x14ac:dyDescent="0.25">
      <c r="A32" s="95"/>
      <c r="B32" s="95"/>
      <c r="C32" s="97"/>
      <c r="D32" s="97"/>
      <c r="E32" s="75"/>
      <c r="F32" s="75"/>
      <c r="G32" s="75"/>
      <c r="H32" s="75"/>
      <c r="I32" s="75"/>
      <c r="J32" s="75"/>
      <c r="K32" s="75"/>
      <c r="L32" s="75"/>
      <c r="M32" s="75"/>
      <c r="N32" s="75"/>
      <c r="O32" s="75"/>
    </row>
    <row r="33" spans="1:15" ht="20.25" x14ac:dyDescent="0.25">
      <c r="A33" s="95"/>
      <c r="B33" s="95"/>
      <c r="C33" s="97"/>
      <c r="D33" s="97"/>
      <c r="E33" s="75"/>
      <c r="F33" s="75"/>
      <c r="G33" s="75"/>
      <c r="H33" s="75"/>
      <c r="I33" s="75"/>
      <c r="J33" s="75"/>
      <c r="K33" s="75"/>
      <c r="L33" s="75"/>
      <c r="M33" s="75"/>
      <c r="N33" s="75"/>
      <c r="O33" s="75"/>
    </row>
    <row r="34" spans="1:15" ht="20.25" x14ac:dyDescent="0.25">
      <c r="A34" s="95"/>
      <c r="B34" s="95"/>
      <c r="C34" s="97"/>
      <c r="D34" s="97"/>
      <c r="E34" s="75"/>
      <c r="F34" s="75"/>
      <c r="G34" s="75"/>
      <c r="H34" s="75"/>
      <c r="I34" s="75"/>
      <c r="J34" s="75"/>
      <c r="K34" s="75"/>
      <c r="L34" s="75"/>
      <c r="M34" s="75"/>
      <c r="N34" s="75"/>
      <c r="O34" s="75"/>
    </row>
    <row r="35" spans="1:15" ht="20.25" x14ac:dyDescent="0.25">
      <c r="A35" s="95"/>
      <c r="B35" s="95"/>
      <c r="C35" s="97"/>
      <c r="D35" s="97"/>
      <c r="E35" s="75"/>
      <c r="F35" s="75"/>
      <c r="G35" s="75"/>
      <c r="H35" s="75"/>
      <c r="I35" s="75"/>
      <c r="J35" s="75"/>
      <c r="K35" s="75"/>
      <c r="L35" s="75"/>
      <c r="M35" s="75"/>
      <c r="N35" s="75"/>
      <c r="O35" s="75"/>
    </row>
    <row r="36" spans="1:15" ht="20.25" x14ac:dyDescent="0.25">
      <c r="A36" s="95"/>
      <c r="B36" s="95"/>
      <c r="C36" s="97"/>
      <c r="D36" s="97"/>
      <c r="E36" s="75"/>
      <c r="F36" s="75"/>
      <c r="G36" s="75"/>
      <c r="H36" s="75"/>
      <c r="I36" s="75"/>
      <c r="J36" s="75"/>
      <c r="K36" s="75"/>
      <c r="L36" s="75"/>
      <c r="M36" s="75"/>
      <c r="N36" s="75"/>
      <c r="O36" s="75"/>
    </row>
    <row r="37" spans="1:15" ht="20.25" x14ac:dyDescent="0.25">
      <c r="A37" s="95"/>
      <c r="B37" s="95"/>
      <c r="C37" s="97"/>
      <c r="D37" s="97"/>
      <c r="E37" s="75"/>
      <c r="F37" s="75"/>
      <c r="G37" s="75"/>
      <c r="H37" s="75"/>
      <c r="I37" s="75"/>
      <c r="J37" s="75"/>
      <c r="K37" s="75"/>
      <c r="L37" s="75"/>
      <c r="M37" s="75"/>
      <c r="N37" s="75"/>
      <c r="O37" s="75"/>
    </row>
    <row r="38" spans="1:15" ht="20.25" x14ac:dyDescent="0.25">
      <c r="A38" s="95"/>
      <c r="B38" s="95"/>
      <c r="C38" s="97"/>
      <c r="D38" s="97"/>
      <c r="E38" s="75"/>
      <c r="F38" s="75"/>
      <c r="G38" s="75"/>
      <c r="H38" s="75"/>
      <c r="I38" s="75"/>
      <c r="J38" s="75"/>
      <c r="K38" s="75"/>
      <c r="L38" s="75"/>
      <c r="M38" s="75"/>
      <c r="N38" s="75"/>
      <c r="O38" s="75"/>
    </row>
    <row r="39" spans="1:15" ht="20.25" x14ac:dyDescent="0.25">
      <c r="A39" s="95"/>
      <c r="B39" s="95"/>
      <c r="C39" s="97"/>
      <c r="D39" s="97"/>
      <c r="E39" s="75"/>
      <c r="F39" s="75"/>
      <c r="G39" s="75"/>
      <c r="H39" s="75"/>
      <c r="I39" s="75"/>
      <c r="J39" s="75"/>
      <c r="K39" s="75"/>
      <c r="L39" s="75"/>
      <c r="M39" s="75"/>
      <c r="N39" s="75"/>
      <c r="O39" s="75"/>
    </row>
    <row r="40" spans="1:15" ht="20.25" x14ac:dyDescent="0.25">
      <c r="A40" s="95"/>
      <c r="B40" s="95"/>
      <c r="C40" s="97"/>
      <c r="D40" s="97"/>
      <c r="E40" s="75"/>
      <c r="F40" s="75"/>
      <c r="G40" s="75"/>
      <c r="H40" s="75"/>
      <c r="I40" s="75"/>
      <c r="J40" s="75"/>
      <c r="K40" s="75"/>
      <c r="L40" s="75"/>
      <c r="M40" s="75"/>
      <c r="N40" s="75"/>
      <c r="O40" s="75"/>
    </row>
    <row r="41" spans="1:15" ht="20.25" x14ac:dyDescent="0.25">
      <c r="A41" s="95"/>
      <c r="B41" s="95"/>
      <c r="C41" s="97"/>
      <c r="D41" s="97"/>
      <c r="E41" s="75"/>
      <c r="F41" s="75"/>
      <c r="G41" s="75"/>
      <c r="H41" s="75"/>
      <c r="I41" s="75"/>
      <c r="J41" s="75"/>
      <c r="K41" s="75"/>
      <c r="L41" s="75"/>
      <c r="M41" s="75"/>
      <c r="N41" s="75"/>
      <c r="O41" s="75"/>
    </row>
    <row r="42" spans="1:15" ht="20.25" x14ac:dyDescent="0.25">
      <c r="A42" s="95"/>
      <c r="B42" s="95"/>
      <c r="C42" s="97"/>
      <c r="D42" s="97"/>
      <c r="E42" s="75"/>
      <c r="F42" s="75"/>
      <c r="G42" s="75"/>
      <c r="H42" s="75"/>
      <c r="I42" s="75"/>
      <c r="J42" s="75"/>
      <c r="K42" s="75"/>
      <c r="L42" s="75"/>
      <c r="M42" s="75"/>
      <c r="N42" s="75"/>
      <c r="O42" s="75"/>
    </row>
    <row r="43" spans="1:15" ht="20.25" x14ac:dyDescent="0.25">
      <c r="A43" s="95"/>
      <c r="B43" s="95"/>
      <c r="C43" s="97"/>
      <c r="D43" s="97"/>
      <c r="E43" s="75"/>
      <c r="F43" s="75"/>
      <c r="G43" s="75"/>
      <c r="H43" s="75"/>
      <c r="I43" s="75"/>
      <c r="J43" s="75"/>
      <c r="K43" s="75"/>
      <c r="L43" s="75"/>
      <c r="M43" s="75"/>
      <c r="N43" s="75"/>
      <c r="O43" s="75"/>
    </row>
    <row r="44" spans="1:15" ht="20.25" x14ac:dyDescent="0.25">
      <c r="A44" s="95"/>
      <c r="B44" s="95"/>
      <c r="C44" s="97"/>
      <c r="D44" s="97"/>
      <c r="E44" s="75"/>
      <c r="F44" s="75"/>
      <c r="G44" s="75"/>
      <c r="H44" s="75"/>
      <c r="I44" s="75"/>
      <c r="J44" s="75"/>
      <c r="K44" s="75"/>
      <c r="L44" s="75"/>
      <c r="M44" s="75"/>
      <c r="N44" s="75"/>
      <c r="O44" s="75"/>
    </row>
    <row r="45" spans="1:15" ht="20.25" x14ac:dyDescent="0.25">
      <c r="A45" s="95"/>
      <c r="B45" s="95"/>
      <c r="C45" s="97"/>
      <c r="D45" s="97"/>
      <c r="E45" s="75"/>
      <c r="F45" s="75"/>
      <c r="G45" s="75"/>
      <c r="H45" s="75"/>
      <c r="I45" s="75"/>
      <c r="J45" s="75"/>
      <c r="K45" s="75"/>
      <c r="L45" s="75"/>
      <c r="M45" s="75"/>
      <c r="N45" s="75"/>
      <c r="O45" s="75"/>
    </row>
    <row r="46" spans="1:15" ht="20.25" x14ac:dyDescent="0.25">
      <c r="A46" s="95"/>
      <c r="B46" s="95"/>
      <c r="C46" s="97"/>
      <c r="D46" s="97"/>
      <c r="E46" s="75"/>
      <c r="F46" s="75"/>
      <c r="G46" s="75"/>
      <c r="H46" s="75"/>
      <c r="I46" s="75"/>
      <c r="J46" s="75"/>
      <c r="K46" s="75"/>
      <c r="L46" s="75"/>
      <c r="M46" s="75"/>
      <c r="N46" s="75"/>
      <c r="O46" s="75"/>
    </row>
    <row r="47" spans="1:15" ht="20.25" x14ac:dyDescent="0.25">
      <c r="A47" s="95"/>
      <c r="B47" s="95"/>
      <c r="C47" s="97"/>
      <c r="D47" s="97"/>
      <c r="E47" s="75"/>
      <c r="F47" s="75"/>
      <c r="G47" s="75"/>
      <c r="H47" s="75"/>
      <c r="I47" s="75"/>
      <c r="J47" s="75"/>
      <c r="K47" s="75"/>
      <c r="L47" s="75"/>
      <c r="M47" s="75"/>
      <c r="N47" s="75"/>
      <c r="O47" s="75"/>
    </row>
    <row r="48" spans="1:15" ht="20.25" x14ac:dyDescent="0.25">
      <c r="A48" s="95"/>
      <c r="B48" s="95"/>
      <c r="C48" s="97"/>
      <c r="D48" s="97"/>
      <c r="E48" s="75"/>
      <c r="F48" s="75"/>
      <c r="G48" s="75"/>
      <c r="H48" s="75"/>
      <c r="I48" s="75"/>
      <c r="J48" s="75"/>
      <c r="K48" s="75"/>
      <c r="L48" s="75"/>
      <c r="M48" s="75"/>
      <c r="N48" s="75"/>
      <c r="O48" s="75"/>
    </row>
    <row r="49" spans="1:15" ht="20.25" x14ac:dyDescent="0.25">
      <c r="A49" s="95"/>
      <c r="B49" s="95"/>
      <c r="C49" s="97"/>
      <c r="D49" s="97"/>
      <c r="E49" s="75"/>
      <c r="F49" s="75"/>
      <c r="G49" s="75"/>
      <c r="H49" s="75"/>
      <c r="I49" s="75"/>
      <c r="J49" s="75"/>
      <c r="K49" s="75"/>
      <c r="L49" s="75"/>
      <c r="M49" s="75"/>
      <c r="N49" s="75"/>
      <c r="O49" s="75"/>
    </row>
    <row r="50" spans="1:15" ht="20.25" x14ac:dyDescent="0.25">
      <c r="A50" s="95"/>
      <c r="B50" s="95"/>
      <c r="C50" s="97"/>
      <c r="D50" s="97"/>
      <c r="E50" s="75"/>
      <c r="F50" s="75"/>
      <c r="G50" s="75"/>
      <c r="H50" s="75"/>
      <c r="I50" s="75"/>
      <c r="J50" s="75"/>
      <c r="K50" s="75"/>
      <c r="L50" s="75"/>
      <c r="M50" s="75"/>
      <c r="N50" s="75"/>
      <c r="O50" s="75"/>
    </row>
    <row r="51" spans="1:15" ht="20.25" x14ac:dyDescent="0.25">
      <c r="A51" s="95"/>
      <c r="B51" s="95"/>
      <c r="C51" s="97"/>
      <c r="D51" s="97"/>
      <c r="E51" s="75"/>
      <c r="F51" s="75"/>
      <c r="G51" s="75"/>
      <c r="H51" s="75"/>
      <c r="I51" s="75"/>
      <c r="J51" s="75"/>
      <c r="K51" s="75"/>
      <c r="L51" s="75"/>
      <c r="M51" s="75"/>
      <c r="N51" s="75"/>
      <c r="O51" s="75"/>
    </row>
    <row r="52" spans="1:15" ht="20.25" x14ac:dyDescent="0.25">
      <c r="A52" s="95"/>
      <c r="B52" s="20"/>
      <c r="C52" s="26"/>
      <c r="D52" s="26"/>
    </row>
    <row r="53" spans="1:15" ht="20.25" x14ac:dyDescent="0.25">
      <c r="A53" s="95"/>
      <c r="B53" s="20"/>
      <c r="C53" s="26"/>
      <c r="D53" s="26"/>
    </row>
    <row r="54" spans="1:15" ht="20.25" x14ac:dyDescent="0.25">
      <c r="A54" s="95"/>
      <c r="B54" s="20"/>
      <c r="C54" s="26"/>
      <c r="D54" s="26"/>
    </row>
    <row r="55" spans="1:15" ht="20.25" x14ac:dyDescent="0.25">
      <c r="A55" s="95"/>
      <c r="B55" s="20"/>
      <c r="C55" s="26"/>
      <c r="D55" s="26"/>
    </row>
    <row r="56" spans="1:15" ht="20.25" x14ac:dyDescent="0.25">
      <c r="A56" s="95"/>
      <c r="B56" s="20"/>
      <c r="C56" s="26"/>
      <c r="D56" s="26"/>
    </row>
    <row r="57" spans="1:15" ht="20.25" x14ac:dyDescent="0.25">
      <c r="A57" s="95"/>
      <c r="B57" s="20"/>
      <c r="C57" s="26"/>
      <c r="D57" s="26"/>
    </row>
    <row r="58" spans="1:15" ht="20.25" x14ac:dyDescent="0.25">
      <c r="A58" s="95"/>
      <c r="B58" s="20"/>
      <c r="C58" s="26"/>
      <c r="D58" s="26"/>
    </row>
    <row r="59" spans="1:15" ht="20.25" x14ac:dyDescent="0.25">
      <c r="A59" s="95"/>
      <c r="B59" s="20"/>
      <c r="C59" s="26"/>
      <c r="D59" s="26"/>
    </row>
    <row r="60" spans="1:15" ht="20.25" x14ac:dyDescent="0.25">
      <c r="A60" s="95"/>
      <c r="B60" s="20"/>
      <c r="C60" s="26"/>
      <c r="D60" s="26"/>
    </row>
    <row r="61" spans="1:15" ht="20.25" x14ac:dyDescent="0.25">
      <c r="A61" s="95"/>
      <c r="B61" s="20"/>
      <c r="C61" s="26"/>
      <c r="D61" s="26"/>
    </row>
    <row r="62" spans="1:15" ht="20.25" x14ac:dyDescent="0.25">
      <c r="A62" s="95"/>
      <c r="B62" s="20"/>
      <c r="C62" s="26"/>
      <c r="D62" s="26"/>
    </row>
    <row r="63" spans="1:15" ht="20.25" x14ac:dyDescent="0.25">
      <c r="A63" s="95"/>
      <c r="B63" s="20"/>
      <c r="C63" s="26"/>
      <c r="D63" s="26"/>
    </row>
    <row r="64" spans="1:15" ht="20.25" x14ac:dyDescent="0.25">
      <c r="A64" s="95"/>
      <c r="B64" s="20"/>
      <c r="C64" s="26"/>
      <c r="D64" s="26"/>
    </row>
    <row r="65" spans="1:4" ht="20.25" x14ac:dyDescent="0.25">
      <c r="A65" s="95"/>
      <c r="B65" s="20"/>
      <c r="C65" s="26"/>
      <c r="D65" s="26"/>
    </row>
    <row r="66" spans="1:4" ht="20.25" x14ac:dyDescent="0.25">
      <c r="A66" s="95"/>
      <c r="B66" s="20"/>
      <c r="C66" s="26"/>
      <c r="D66" s="26"/>
    </row>
    <row r="67" spans="1:4" ht="20.25" x14ac:dyDescent="0.25">
      <c r="A67" s="95"/>
      <c r="B67" s="20"/>
      <c r="C67" s="26"/>
      <c r="D67" s="26"/>
    </row>
    <row r="68" spans="1:4" ht="20.25" x14ac:dyDescent="0.25">
      <c r="A68" s="95"/>
      <c r="B68" s="20"/>
      <c r="C68" s="26"/>
      <c r="D68" s="26"/>
    </row>
    <row r="69" spans="1:4" ht="20.25" x14ac:dyDescent="0.25">
      <c r="A69" s="95"/>
      <c r="B69" s="20"/>
      <c r="C69" s="26"/>
      <c r="D69" s="26"/>
    </row>
    <row r="70" spans="1:4" ht="20.25" x14ac:dyDescent="0.25">
      <c r="A70" s="95"/>
      <c r="B70" s="20"/>
      <c r="C70" s="26"/>
      <c r="D70" s="26"/>
    </row>
    <row r="71" spans="1:4" ht="20.25" x14ac:dyDescent="0.25">
      <c r="A71" s="95"/>
      <c r="B71" s="20"/>
      <c r="C71" s="26"/>
      <c r="D71" s="26"/>
    </row>
    <row r="72" spans="1:4" ht="20.25" x14ac:dyDescent="0.25">
      <c r="A72" s="95"/>
      <c r="B72" s="20"/>
      <c r="C72" s="26"/>
      <c r="D72" s="26"/>
    </row>
    <row r="73" spans="1:4" ht="20.25" x14ac:dyDescent="0.25">
      <c r="A73" s="95"/>
      <c r="B73" s="20"/>
      <c r="C73" s="26"/>
      <c r="D73" s="26"/>
    </row>
    <row r="74" spans="1:4" ht="20.25" x14ac:dyDescent="0.25">
      <c r="A74" s="95"/>
      <c r="B74" s="20"/>
      <c r="C74" s="26"/>
      <c r="D74" s="26"/>
    </row>
    <row r="75" spans="1:4" ht="20.25" x14ac:dyDescent="0.25">
      <c r="A75" s="95"/>
      <c r="B75" s="20"/>
      <c r="C75" s="26"/>
      <c r="D75" s="26"/>
    </row>
    <row r="76" spans="1:4" ht="20.25" x14ac:dyDescent="0.25">
      <c r="A76" s="95"/>
      <c r="B76" s="20"/>
      <c r="C76" s="26"/>
      <c r="D76" s="26"/>
    </row>
    <row r="77" spans="1:4" ht="20.25" x14ac:dyDescent="0.25">
      <c r="A77" s="95"/>
      <c r="B77" s="20"/>
      <c r="C77" s="26"/>
      <c r="D77" s="26"/>
    </row>
    <row r="78" spans="1:4" ht="20.25" x14ac:dyDescent="0.25">
      <c r="A78" s="95"/>
      <c r="B78" s="20"/>
      <c r="C78" s="26"/>
      <c r="D78" s="26"/>
    </row>
    <row r="79" spans="1:4" ht="20.25" x14ac:dyDescent="0.25">
      <c r="A79" s="95"/>
      <c r="B79" s="20"/>
      <c r="C79" s="26"/>
      <c r="D79" s="26"/>
    </row>
    <row r="80" spans="1:4" ht="20.25" x14ac:dyDescent="0.25">
      <c r="A80" s="95"/>
      <c r="B80" s="20"/>
      <c r="C80" s="26"/>
      <c r="D80" s="26"/>
    </row>
    <row r="81" spans="1:4" ht="20.25" x14ac:dyDescent="0.25">
      <c r="A81" s="95"/>
      <c r="B81" s="20"/>
      <c r="C81" s="26"/>
      <c r="D81" s="26"/>
    </row>
    <row r="82" spans="1:4" ht="20.25" x14ac:dyDescent="0.25">
      <c r="A82" s="95"/>
      <c r="B82" s="20"/>
      <c r="C82" s="26"/>
      <c r="D82" s="26"/>
    </row>
    <row r="83" spans="1:4" ht="20.25" x14ac:dyDescent="0.25">
      <c r="A83" s="95"/>
      <c r="B83" s="20"/>
      <c r="C83" s="26"/>
      <c r="D83" s="26"/>
    </row>
    <row r="84" spans="1:4" ht="20.25" x14ac:dyDescent="0.25">
      <c r="A84" s="95"/>
      <c r="B84" s="20"/>
      <c r="C84" s="26"/>
      <c r="D84" s="26"/>
    </row>
    <row r="85" spans="1:4" ht="20.25" x14ac:dyDescent="0.25">
      <c r="A85" s="95"/>
      <c r="B85" s="20"/>
      <c r="C85" s="26"/>
      <c r="D85" s="26"/>
    </row>
    <row r="86" spans="1:4" ht="20.25" x14ac:dyDescent="0.25">
      <c r="A86" s="95"/>
      <c r="B86" s="20"/>
      <c r="C86" s="26"/>
      <c r="D86" s="26"/>
    </row>
    <row r="87" spans="1:4" ht="20.25" x14ac:dyDescent="0.25">
      <c r="A87" s="95"/>
      <c r="B87" s="20"/>
      <c r="C87" s="26"/>
      <c r="D87" s="26"/>
    </row>
    <row r="88" spans="1:4" ht="20.25" x14ac:dyDescent="0.25">
      <c r="A88" s="95"/>
      <c r="B88" s="20"/>
      <c r="C88" s="26"/>
      <c r="D88" s="26"/>
    </row>
    <row r="89" spans="1:4" ht="20.25" x14ac:dyDescent="0.25">
      <c r="A89" s="95"/>
      <c r="B89" s="20"/>
      <c r="C89" s="26"/>
      <c r="D89" s="26"/>
    </row>
    <row r="90" spans="1:4" ht="20.25" x14ac:dyDescent="0.25">
      <c r="A90" s="95"/>
      <c r="B90" s="20"/>
      <c r="C90" s="26"/>
      <c r="D90" s="26"/>
    </row>
    <row r="91" spans="1:4" ht="20.25" x14ac:dyDescent="0.25">
      <c r="A91" s="95"/>
      <c r="B91" s="20"/>
      <c r="C91" s="26"/>
      <c r="D91" s="26"/>
    </row>
    <row r="92" spans="1:4" ht="20.25" x14ac:dyDescent="0.25">
      <c r="A92" s="95"/>
      <c r="B92" s="20"/>
      <c r="C92" s="26"/>
      <c r="D92" s="26"/>
    </row>
    <row r="93" spans="1:4" ht="20.25" x14ac:dyDescent="0.25">
      <c r="A93" s="95"/>
      <c r="B93" s="20"/>
      <c r="C93" s="26"/>
      <c r="D93" s="26"/>
    </row>
    <row r="94" spans="1:4" ht="20.25" x14ac:dyDescent="0.25">
      <c r="A94" s="95"/>
      <c r="B94" s="20"/>
      <c r="C94" s="26"/>
      <c r="D94" s="26"/>
    </row>
    <row r="95" spans="1:4" ht="20.25" x14ac:dyDescent="0.25">
      <c r="A95" s="95"/>
      <c r="B95" s="20"/>
      <c r="C95" s="26"/>
      <c r="D95" s="26"/>
    </row>
    <row r="96" spans="1:4" ht="20.25" x14ac:dyDescent="0.25">
      <c r="A96" s="95"/>
      <c r="B96" s="20"/>
      <c r="C96" s="26"/>
      <c r="D96" s="26"/>
    </row>
    <row r="97" spans="1:4" ht="20.25" x14ac:dyDescent="0.25">
      <c r="A97" s="95"/>
      <c r="B97" s="20"/>
      <c r="C97" s="26"/>
      <c r="D97" s="26"/>
    </row>
    <row r="98" spans="1:4" ht="20.25" x14ac:dyDescent="0.25">
      <c r="A98" s="95"/>
      <c r="B98" s="20"/>
      <c r="C98" s="26"/>
      <c r="D98" s="26"/>
    </row>
    <row r="99" spans="1:4" ht="20.25" x14ac:dyDescent="0.25">
      <c r="A99" s="95"/>
      <c r="B99" s="20"/>
      <c r="C99" s="26"/>
      <c r="D99" s="26"/>
    </row>
    <row r="100" spans="1:4" ht="20.25" x14ac:dyDescent="0.25">
      <c r="A100" s="95"/>
      <c r="B100" s="20"/>
      <c r="C100" s="26"/>
      <c r="D100" s="26"/>
    </row>
    <row r="101" spans="1:4" ht="20.25" x14ac:dyDescent="0.25">
      <c r="A101" s="95"/>
      <c r="B101" s="20"/>
      <c r="C101" s="26"/>
      <c r="D101" s="26"/>
    </row>
    <row r="102" spans="1:4" ht="20.25" x14ac:dyDescent="0.25">
      <c r="A102" s="95"/>
      <c r="B102" s="20"/>
      <c r="C102" s="26"/>
      <c r="D102" s="26"/>
    </row>
    <row r="103" spans="1:4" ht="20.25" x14ac:dyDescent="0.25">
      <c r="A103" s="95"/>
      <c r="B103" s="20"/>
      <c r="C103" s="26"/>
      <c r="D103" s="26"/>
    </row>
    <row r="104" spans="1:4" ht="20.25" x14ac:dyDescent="0.25">
      <c r="A104" s="95"/>
      <c r="B104" s="20"/>
      <c r="C104" s="26"/>
      <c r="D104" s="26"/>
    </row>
    <row r="105" spans="1:4" ht="20.25" x14ac:dyDescent="0.25">
      <c r="A105" s="95"/>
      <c r="B105" s="20"/>
      <c r="C105" s="26"/>
      <c r="D105" s="26"/>
    </row>
    <row r="106" spans="1:4" ht="20.25" x14ac:dyDescent="0.25">
      <c r="A106" s="95"/>
      <c r="B106" s="20"/>
      <c r="C106" s="26"/>
      <c r="D106" s="26"/>
    </row>
    <row r="107" spans="1:4" ht="20.25" x14ac:dyDescent="0.25">
      <c r="A107" s="95"/>
      <c r="B107" s="20"/>
      <c r="C107" s="26"/>
      <c r="D107" s="26"/>
    </row>
    <row r="108" spans="1:4" ht="20.25" x14ac:dyDescent="0.25">
      <c r="A108" s="95"/>
      <c r="B108" s="20"/>
      <c r="C108" s="26"/>
      <c r="D108" s="26"/>
    </row>
    <row r="109" spans="1:4" ht="20.25" x14ac:dyDescent="0.25">
      <c r="A109" s="95"/>
      <c r="B109" s="20"/>
      <c r="C109" s="26"/>
      <c r="D109" s="26"/>
    </row>
    <row r="110" spans="1:4" ht="20.25" x14ac:dyDescent="0.25">
      <c r="A110" s="95"/>
      <c r="B110" s="20"/>
      <c r="C110" s="26"/>
      <c r="D110" s="26"/>
    </row>
    <row r="111" spans="1:4" ht="20.25" x14ac:dyDescent="0.25">
      <c r="A111" s="95"/>
      <c r="B111" s="20"/>
      <c r="C111" s="26"/>
      <c r="D111" s="26"/>
    </row>
    <row r="112" spans="1:4" ht="20.25" x14ac:dyDescent="0.25">
      <c r="A112" s="95"/>
      <c r="B112" s="20"/>
      <c r="C112" s="26"/>
      <c r="D112" s="26"/>
    </row>
    <row r="113" spans="1:4" ht="20.25" x14ac:dyDescent="0.25">
      <c r="A113" s="95"/>
      <c r="B113" s="20"/>
      <c r="C113" s="26"/>
      <c r="D113" s="26"/>
    </row>
    <row r="114" spans="1:4" ht="20.25" x14ac:dyDescent="0.25">
      <c r="A114" s="95"/>
      <c r="B114" s="20"/>
      <c r="C114" s="26"/>
      <c r="D114" s="26"/>
    </row>
    <row r="115" spans="1:4" ht="20.25" x14ac:dyDescent="0.25">
      <c r="A115" s="95"/>
      <c r="B115" s="20"/>
      <c r="C115" s="26"/>
      <c r="D115" s="26"/>
    </row>
    <row r="116" spans="1:4" ht="20.25" x14ac:dyDescent="0.25">
      <c r="A116" s="95"/>
      <c r="B116" s="20"/>
      <c r="C116" s="26"/>
      <c r="D116" s="26"/>
    </row>
    <row r="117" spans="1:4" ht="20.25" x14ac:dyDescent="0.25">
      <c r="A117" s="95"/>
      <c r="B117" s="20"/>
      <c r="C117" s="26"/>
      <c r="D117" s="26"/>
    </row>
    <row r="118" spans="1:4" ht="20.25" x14ac:dyDescent="0.25">
      <c r="A118" s="95"/>
      <c r="B118" s="20"/>
      <c r="C118" s="26"/>
      <c r="D118" s="26"/>
    </row>
    <row r="119" spans="1:4" ht="20.25" x14ac:dyDescent="0.25">
      <c r="A119" s="95"/>
      <c r="B119" s="20"/>
      <c r="C119" s="26"/>
      <c r="D119" s="26"/>
    </row>
    <row r="120" spans="1:4" ht="20.25" x14ac:dyDescent="0.25">
      <c r="A120" s="95"/>
      <c r="B120" s="20"/>
      <c r="C120" s="26"/>
      <c r="D120" s="26"/>
    </row>
    <row r="121" spans="1:4" ht="20.25" x14ac:dyDescent="0.25">
      <c r="A121" s="95"/>
      <c r="B121" s="20"/>
      <c r="C121" s="26"/>
      <c r="D121" s="26"/>
    </row>
    <row r="122" spans="1:4" ht="20.25" x14ac:dyDescent="0.25">
      <c r="A122" s="95"/>
      <c r="B122" s="20"/>
      <c r="C122" s="26"/>
      <c r="D122" s="26"/>
    </row>
    <row r="123" spans="1:4" ht="20.25" x14ac:dyDescent="0.25">
      <c r="A123" s="95"/>
      <c r="B123" s="20"/>
      <c r="C123" s="26"/>
      <c r="D123" s="26"/>
    </row>
    <row r="124" spans="1:4" ht="20.25" x14ac:dyDescent="0.25">
      <c r="A124" s="95"/>
      <c r="B124" s="20"/>
      <c r="C124" s="26"/>
      <c r="D124" s="26"/>
    </row>
    <row r="125" spans="1:4" ht="20.25" x14ac:dyDescent="0.25">
      <c r="A125" s="95"/>
      <c r="B125" s="20"/>
      <c r="C125" s="26"/>
      <c r="D125" s="26"/>
    </row>
    <row r="126" spans="1:4" ht="20.25" x14ac:dyDescent="0.25">
      <c r="A126" s="95"/>
      <c r="B126" s="20"/>
      <c r="C126" s="26"/>
      <c r="D126" s="26"/>
    </row>
    <row r="127" spans="1:4" ht="20.25" x14ac:dyDescent="0.25">
      <c r="A127" s="95"/>
      <c r="B127" s="20"/>
      <c r="C127" s="26"/>
      <c r="D127" s="26"/>
    </row>
    <row r="128" spans="1:4" ht="20.25" x14ac:dyDescent="0.25">
      <c r="A128" s="95"/>
      <c r="B128" s="20"/>
      <c r="C128" s="26"/>
      <c r="D128" s="26"/>
    </row>
    <row r="129" spans="1:4" ht="20.25" x14ac:dyDescent="0.25">
      <c r="A129" s="95"/>
      <c r="B129" s="20"/>
      <c r="C129" s="26"/>
      <c r="D129" s="26"/>
    </row>
    <row r="130" spans="1:4" ht="20.25" x14ac:dyDescent="0.25">
      <c r="A130" s="95"/>
      <c r="B130" s="20"/>
      <c r="C130" s="26"/>
      <c r="D130" s="26"/>
    </row>
    <row r="131" spans="1:4" ht="20.25" x14ac:dyDescent="0.25">
      <c r="A131" s="95"/>
      <c r="B131" s="20"/>
      <c r="C131" s="26"/>
      <c r="D131" s="26"/>
    </row>
    <row r="132" spans="1:4" ht="20.25" x14ac:dyDescent="0.25">
      <c r="A132" s="95"/>
      <c r="B132" s="20"/>
      <c r="C132" s="26"/>
      <c r="D132" s="26"/>
    </row>
    <row r="133" spans="1:4" ht="20.25" x14ac:dyDescent="0.25">
      <c r="A133" s="95"/>
      <c r="B133" s="20"/>
      <c r="C133" s="26"/>
      <c r="D133" s="26"/>
    </row>
    <row r="134" spans="1:4" ht="20.25" x14ac:dyDescent="0.25">
      <c r="A134" s="95"/>
      <c r="B134" s="20"/>
      <c r="C134" s="26"/>
      <c r="D134" s="26"/>
    </row>
    <row r="135" spans="1:4" ht="20.25" x14ac:dyDescent="0.25">
      <c r="A135" s="95"/>
      <c r="B135" s="20"/>
      <c r="C135" s="26"/>
      <c r="D135" s="26"/>
    </row>
    <row r="136" spans="1:4" ht="20.25" x14ac:dyDescent="0.25">
      <c r="A136" s="95"/>
      <c r="B136" s="20"/>
      <c r="C136" s="26"/>
      <c r="D136" s="26"/>
    </row>
    <row r="137" spans="1:4" ht="20.25" x14ac:dyDescent="0.25">
      <c r="A137" s="95"/>
      <c r="B137" s="20"/>
      <c r="C137" s="26"/>
      <c r="D137" s="26"/>
    </row>
    <row r="138" spans="1:4" ht="20.25" x14ac:dyDescent="0.25">
      <c r="A138" s="95"/>
      <c r="B138" s="20"/>
      <c r="C138" s="26"/>
      <c r="D138" s="26"/>
    </row>
    <row r="139" spans="1:4" ht="20.25" x14ac:dyDescent="0.25">
      <c r="A139" s="95"/>
      <c r="B139" s="20"/>
      <c r="C139" s="26"/>
      <c r="D139" s="26"/>
    </row>
    <row r="140" spans="1:4" ht="20.25" x14ac:dyDescent="0.25">
      <c r="A140" s="95"/>
      <c r="B140" s="20"/>
      <c r="C140" s="26"/>
      <c r="D140" s="26"/>
    </row>
    <row r="141" spans="1:4" ht="20.25" x14ac:dyDescent="0.25">
      <c r="A141" s="95"/>
      <c r="B141" s="20"/>
      <c r="C141" s="26"/>
      <c r="D141" s="26"/>
    </row>
    <row r="142" spans="1:4" ht="20.25" x14ac:dyDescent="0.25">
      <c r="A142" s="95"/>
      <c r="B142" s="20"/>
      <c r="C142" s="26"/>
      <c r="D142" s="26"/>
    </row>
    <row r="143" spans="1:4" ht="20.25" x14ac:dyDescent="0.25">
      <c r="A143" s="95"/>
      <c r="B143" s="20"/>
      <c r="C143" s="26"/>
      <c r="D143" s="26"/>
    </row>
    <row r="144" spans="1:4" ht="20.25" x14ac:dyDescent="0.25">
      <c r="A144" s="95"/>
      <c r="B144" s="20"/>
      <c r="C144" s="26"/>
      <c r="D144" s="26"/>
    </row>
    <row r="145" spans="1:4" ht="20.25" x14ac:dyDescent="0.25">
      <c r="A145" s="95"/>
      <c r="B145" s="20"/>
      <c r="C145" s="26"/>
      <c r="D145" s="26"/>
    </row>
    <row r="146" spans="1:4" ht="20.25" x14ac:dyDescent="0.25">
      <c r="A146" s="95"/>
      <c r="B146" s="20"/>
      <c r="C146" s="26"/>
      <c r="D146" s="26"/>
    </row>
    <row r="147" spans="1:4" ht="20.25" x14ac:dyDescent="0.25">
      <c r="A147" s="95"/>
      <c r="B147" s="20"/>
      <c r="C147" s="26"/>
      <c r="D147" s="26"/>
    </row>
    <row r="148" spans="1:4" ht="20.25" x14ac:dyDescent="0.25">
      <c r="A148" s="95"/>
      <c r="B148" s="20"/>
      <c r="C148" s="26"/>
      <c r="D148" s="26"/>
    </row>
    <row r="149" spans="1:4" ht="20.25" x14ac:dyDescent="0.25">
      <c r="A149" s="95"/>
      <c r="B149" s="20"/>
      <c r="C149" s="26"/>
      <c r="D149" s="26"/>
    </row>
    <row r="150" spans="1:4" ht="20.25" x14ac:dyDescent="0.25">
      <c r="A150" s="95"/>
      <c r="B150" s="20"/>
      <c r="C150" s="26"/>
      <c r="D150" s="26"/>
    </row>
    <row r="151" spans="1:4" ht="20.25" x14ac:dyDescent="0.25">
      <c r="A151" s="95"/>
      <c r="B151" s="20"/>
      <c r="C151" s="26"/>
      <c r="D151" s="26"/>
    </row>
    <row r="152" spans="1:4" ht="20.25" x14ac:dyDescent="0.25">
      <c r="A152" s="95"/>
      <c r="B152" s="20"/>
      <c r="C152" s="26"/>
      <c r="D152" s="26"/>
    </row>
    <row r="153" spans="1:4" ht="20.25" x14ac:dyDescent="0.25">
      <c r="A153" s="95"/>
      <c r="B153" s="20"/>
      <c r="C153" s="26"/>
      <c r="D153" s="26"/>
    </row>
    <row r="154" spans="1:4" ht="20.25" x14ac:dyDescent="0.25">
      <c r="A154" s="95"/>
      <c r="B154" s="20"/>
      <c r="C154" s="26"/>
      <c r="D154" s="26"/>
    </row>
    <row r="155" spans="1:4" ht="20.25" x14ac:dyDescent="0.25">
      <c r="A155" s="95"/>
      <c r="B155" s="20"/>
      <c r="C155" s="26"/>
      <c r="D155" s="26"/>
    </row>
    <row r="156" spans="1:4" ht="20.25" x14ac:dyDescent="0.25">
      <c r="A156" s="95"/>
      <c r="B156" s="20"/>
      <c r="C156" s="26"/>
      <c r="D156" s="26"/>
    </row>
    <row r="157" spans="1:4" ht="20.25" x14ac:dyDescent="0.25">
      <c r="A157" s="95"/>
      <c r="B157" s="20"/>
      <c r="C157" s="26"/>
      <c r="D157" s="26"/>
    </row>
    <row r="158" spans="1:4" ht="20.25" x14ac:dyDescent="0.25">
      <c r="A158" s="95"/>
      <c r="B158" s="20"/>
      <c r="C158" s="26"/>
      <c r="D158" s="26"/>
    </row>
    <row r="159" spans="1:4" ht="20.25" x14ac:dyDescent="0.25">
      <c r="A159" s="95"/>
      <c r="B159" s="20"/>
      <c r="C159" s="26"/>
      <c r="D159" s="26"/>
    </row>
    <row r="160" spans="1:4" ht="20.25" x14ac:dyDescent="0.25">
      <c r="A160" s="95"/>
      <c r="B160" s="20"/>
      <c r="C160" s="26"/>
      <c r="D160" s="26"/>
    </row>
    <row r="161" spans="1:4" ht="20.25" x14ac:dyDescent="0.25">
      <c r="A161" s="95"/>
      <c r="B161" s="20"/>
      <c r="C161" s="26"/>
      <c r="D161" s="26"/>
    </row>
    <row r="162" spans="1:4" ht="20.25" x14ac:dyDescent="0.25">
      <c r="A162" s="95"/>
      <c r="B162" s="20"/>
      <c r="C162" s="26"/>
      <c r="D162" s="26"/>
    </row>
    <row r="163" spans="1:4" ht="20.25" x14ac:dyDescent="0.25">
      <c r="A163" s="95"/>
      <c r="B163" s="20"/>
      <c r="C163" s="26"/>
      <c r="D163" s="26"/>
    </row>
    <row r="164" spans="1:4" ht="20.25" x14ac:dyDescent="0.25">
      <c r="A164" s="95"/>
      <c r="B164" s="20"/>
      <c r="C164" s="26"/>
      <c r="D164" s="26"/>
    </row>
    <row r="165" spans="1:4" ht="20.25" x14ac:dyDescent="0.25">
      <c r="A165" s="95"/>
      <c r="B165" s="20"/>
      <c r="C165" s="26"/>
      <c r="D165" s="26"/>
    </row>
    <row r="166" spans="1:4" ht="20.25" x14ac:dyDescent="0.25">
      <c r="A166" s="95"/>
      <c r="B166" s="20"/>
      <c r="C166" s="26"/>
      <c r="D166" s="26"/>
    </row>
    <row r="167" spans="1:4" ht="20.25" x14ac:dyDescent="0.25">
      <c r="A167" s="95"/>
      <c r="B167" s="20"/>
      <c r="C167" s="26"/>
      <c r="D167" s="26"/>
    </row>
    <row r="168" spans="1:4" ht="20.25" x14ac:dyDescent="0.25">
      <c r="A168" s="95"/>
      <c r="B168" s="20"/>
      <c r="C168" s="26"/>
      <c r="D168" s="26"/>
    </row>
    <row r="169" spans="1:4" ht="20.25" x14ac:dyDescent="0.25">
      <c r="A169" s="95"/>
      <c r="B169" s="20"/>
      <c r="C169" s="26"/>
      <c r="D169" s="26"/>
    </row>
    <row r="170" spans="1:4" ht="20.25" x14ac:dyDescent="0.25">
      <c r="A170" s="95"/>
      <c r="B170" s="20"/>
      <c r="C170" s="26"/>
      <c r="D170" s="26"/>
    </row>
    <row r="171" spans="1:4" ht="20.25" x14ac:dyDescent="0.25">
      <c r="A171" s="95"/>
      <c r="B171" s="20"/>
      <c r="C171" s="26"/>
      <c r="D171" s="26"/>
    </row>
    <row r="172" spans="1:4" ht="20.25" x14ac:dyDescent="0.25">
      <c r="A172" s="95"/>
      <c r="B172" s="20"/>
      <c r="C172" s="26"/>
      <c r="D172" s="26"/>
    </row>
    <row r="173" spans="1:4" ht="20.25" x14ac:dyDescent="0.25">
      <c r="A173" s="95"/>
      <c r="B173" s="20"/>
      <c r="C173" s="26"/>
      <c r="D173" s="26"/>
    </row>
    <row r="174" spans="1:4" ht="20.25" x14ac:dyDescent="0.25">
      <c r="A174" s="95"/>
      <c r="B174" s="20"/>
      <c r="C174" s="26"/>
      <c r="D174" s="26"/>
    </row>
    <row r="175" spans="1:4" ht="20.25" x14ac:dyDescent="0.25">
      <c r="A175" s="95"/>
      <c r="B175" s="20"/>
      <c r="C175" s="26"/>
      <c r="D175" s="26"/>
    </row>
    <row r="176" spans="1:4" ht="20.25" x14ac:dyDescent="0.25">
      <c r="A176" s="95"/>
      <c r="B176" s="20"/>
      <c r="C176" s="26"/>
      <c r="D176" s="26"/>
    </row>
    <row r="177" spans="1:4" ht="20.25" x14ac:dyDescent="0.25">
      <c r="A177" s="95"/>
      <c r="B177" s="20"/>
      <c r="C177" s="26"/>
      <c r="D177" s="26"/>
    </row>
    <row r="178" spans="1:4" ht="20.25" x14ac:dyDescent="0.25">
      <c r="A178" s="95"/>
      <c r="B178" s="20"/>
      <c r="C178" s="26"/>
      <c r="D178" s="26"/>
    </row>
    <row r="179" spans="1:4" ht="20.25" x14ac:dyDescent="0.25">
      <c r="A179" s="95"/>
      <c r="B179" s="20"/>
      <c r="C179" s="26"/>
      <c r="D179" s="26"/>
    </row>
    <row r="180" spans="1:4" ht="20.25" x14ac:dyDescent="0.25">
      <c r="A180" s="95"/>
      <c r="B180" s="20"/>
      <c r="C180" s="26"/>
      <c r="D180" s="26"/>
    </row>
    <row r="181" spans="1:4" ht="20.25" x14ac:dyDescent="0.25">
      <c r="A181" s="95"/>
      <c r="B181" s="20"/>
      <c r="C181" s="26"/>
      <c r="D181" s="26"/>
    </row>
    <row r="182" spans="1:4" ht="20.25" x14ac:dyDescent="0.25">
      <c r="A182" s="95"/>
      <c r="B182" s="20"/>
      <c r="C182" s="26"/>
      <c r="D182" s="26"/>
    </row>
    <row r="183" spans="1:4" ht="20.25" x14ac:dyDescent="0.25">
      <c r="A183" s="95"/>
      <c r="B183" s="20"/>
      <c r="C183" s="26"/>
      <c r="D183" s="26"/>
    </row>
    <row r="184" spans="1:4" ht="20.25" x14ac:dyDescent="0.25">
      <c r="A184" s="95"/>
      <c r="B184" s="20"/>
      <c r="C184" s="26"/>
      <c r="D184" s="26"/>
    </row>
    <row r="185" spans="1:4" ht="20.25" x14ac:dyDescent="0.25">
      <c r="A185" s="95"/>
      <c r="B185" s="20"/>
      <c r="C185" s="26"/>
      <c r="D185" s="26"/>
    </row>
    <row r="186" spans="1:4" ht="20.25" x14ac:dyDescent="0.25">
      <c r="A186" s="95"/>
      <c r="B186" s="20"/>
      <c r="C186" s="26"/>
      <c r="D186" s="26"/>
    </row>
    <row r="187" spans="1:4" ht="20.25" x14ac:dyDescent="0.25">
      <c r="A187" s="95"/>
      <c r="B187" s="20"/>
      <c r="C187" s="26"/>
      <c r="D187" s="26"/>
    </row>
    <row r="188" spans="1:4" ht="20.25" x14ac:dyDescent="0.25">
      <c r="A188" s="95"/>
      <c r="B188" s="20"/>
      <c r="C188" s="26"/>
      <c r="D188" s="26"/>
    </row>
    <row r="189" spans="1:4" ht="20.25" x14ac:dyDescent="0.25">
      <c r="A189" s="95"/>
      <c r="B189" s="20"/>
      <c r="C189" s="26"/>
      <c r="D189" s="26"/>
    </row>
    <row r="190" spans="1:4" ht="20.25" x14ac:dyDescent="0.25">
      <c r="A190" s="95"/>
      <c r="B190" s="20"/>
      <c r="C190" s="26"/>
      <c r="D190" s="26"/>
    </row>
    <row r="191" spans="1:4" ht="20.25" x14ac:dyDescent="0.25">
      <c r="A191" s="95"/>
      <c r="B191" s="20"/>
      <c r="C191" s="26"/>
      <c r="D191" s="26"/>
    </row>
    <row r="192" spans="1:4" ht="20.25" x14ac:dyDescent="0.25">
      <c r="A192" s="95"/>
      <c r="B192" s="20"/>
      <c r="C192" s="26"/>
      <c r="D192" s="26"/>
    </row>
    <row r="193" spans="1:4" ht="20.25" x14ac:dyDescent="0.25">
      <c r="A193" s="95"/>
      <c r="B193" s="20"/>
      <c r="C193" s="26"/>
      <c r="D193" s="26"/>
    </row>
    <row r="194" spans="1:4" ht="20.25" x14ac:dyDescent="0.25">
      <c r="A194" s="95"/>
      <c r="B194" s="20"/>
      <c r="C194" s="26"/>
      <c r="D194" s="26"/>
    </row>
    <row r="195" spans="1:4" ht="20.25" x14ac:dyDescent="0.25">
      <c r="A195" s="95"/>
      <c r="B195" s="20"/>
      <c r="C195" s="26"/>
      <c r="D195" s="26"/>
    </row>
    <row r="196" spans="1:4" ht="20.25" x14ac:dyDescent="0.25">
      <c r="A196" s="95"/>
      <c r="B196" s="20"/>
      <c r="C196" s="26"/>
      <c r="D196" s="26"/>
    </row>
    <row r="197" spans="1:4" ht="20.25" x14ac:dyDescent="0.25">
      <c r="A197" s="95"/>
      <c r="B197" s="20"/>
      <c r="C197" s="26"/>
      <c r="D197" s="26"/>
    </row>
    <row r="198" spans="1:4" ht="20.25" x14ac:dyDescent="0.25">
      <c r="A198" s="95"/>
      <c r="B198" s="20"/>
      <c r="C198" s="26"/>
      <c r="D198" s="26"/>
    </row>
    <row r="199" spans="1:4" ht="20.25" x14ac:dyDescent="0.25">
      <c r="A199" s="95"/>
      <c r="B199" s="20"/>
      <c r="C199" s="26"/>
      <c r="D199" s="26"/>
    </row>
    <row r="200" spans="1:4" ht="20.25" x14ac:dyDescent="0.25">
      <c r="A200" s="95"/>
      <c r="B200" s="20"/>
      <c r="C200" s="26"/>
      <c r="D200" s="26"/>
    </row>
    <row r="201" spans="1:4" ht="20.25" x14ac:dyDescent="0.25">
      <c r="A201" s="95"/>
      <c r="B201" s="20"/>
      <c r="C201" s="26"/>
      <c r="D201" s="26"/>
    </row>
    <row r="202" spans="1:4" ht="20.25" x14ac:dyDescent="0.25">
      <c r="A202" s="95"/>
      <c r="B202" s="20"/>
      <c r="C202" s="26"/>
      <c r="D202" s="26"/>
    </row>
    <row r="203" spans="1:4" ht="20.25" x14ac:dyDescent="0.25">
      <c r="A203" s="95"/>
      <c r="B203" s="20"/>
      <c r="C203" s="26"/>
      <c r="D203" s="26"/>
    </row>
    <row r="204" spans="1:4" ht="20.25" x14ac:dyDescent="0.25">
      <c r="A204" s="95"/>
      <c r="B204" s="20"/>
      <c r="C204" s="26"/>
      <c r="D204" s="26"/>
    </row>
    <row r="205" spans="1:4" ht="20.25" x14ac:dyDescent="0.25">
      <c r="A205" s="95"/>
      <c r="B205" s="20"/>
      <c r="C205" s="26"/>
      <c r="D205" s="26"/>
    </row>
    <row r="206" spans="1:4" ht="20.25" x14ac:dyDescent="0.25">
      <c r="A206" s="95"/>
      <c r="B206" s="20"/>
      <c r="C206" s="26"/>
      <c r="D206" s="26"/>
    </row>
    <row r="207" spans="1:4" ht="20.25" x14ac:dyDescent="0.25">
      <c r="A207" s="95"/>
      <c r="B207" s="20"/>
      <c r="C207" s="26"/>
      <c r="D207" s="26"/>
    </row>
    <row r="208" spans="1:4" x14ac:dyDescent="0.25">
      <c r="A208" s="75"/>
      <c r="B208" s="20"/>
      <c r="C208" s="20"/>
      <c r="D208" s="20"/>
    </row>
    <row r="209" spans="1:8" ht="20.25" x14ac:dyDescent="0.25">
      <c r="A209" s="75"/>
      <c r="B209" s="22" t="s">
        <v>245</v>
      </c>
      <c r="C209" s="22" t="s">
        <v>246</v>
      </c>
      <c r="D209" s="25" t="s">
        <v>245</v>
      </c>
      <c r="E209" s="25" t="s">
        <v>246</v>
      </c>
    </row>
    <row r="210" spans="1:8" ht="21" x14ac:dyDescent="0.35">
      <c r="A210" s="75"/>
      <c r="B210" s="23" t="s">
        <v>247</v>
      </c>
      <c r="C210" s="23" t="s">
        <v>248</v>
      </c>
      <c r="D210" t="s">
        <v>247</v>
      </c>
      <c r="F210" t="str">
        <f>IF(NOT(ISBLANK(D210)),D210,IF(NOT(ISBLANK(E210)),"     "&amp;E210,FALSE))</f>
        <v>Afectación Económica o presupuestal</v>
      </c>
      <c r="G210" t="s">
        <v>247</v>
      </c>
      <c r="H210" t="str">
        <f>IF(NOT(ISERROR(MATCH(G210,_xlfn.ANCHORARRAY(B221),0))),F223&amp;"Por favor no seleccionar los criterios de impacto",G210)</f>
        <v>❌Por favor no seleccionar los criterios de impacto</v>
      </c>
    </row>
    <row r="211" spans="1:8" ht="21" x14ac:dyDescent="0.35">
      <c r="A211" s="75"/>
      <c r="B211" s="23" t="s">
        <v>247</v>
      </c>
      <c r="C211" s="23" t="s">
        <v>223</v>
      </c>
      <c r="E211" t="s">
        <v>248</v>
      </c>
      <c r="F211" t="str">
        <f t="shared" ref="F211:F221" si="0">IF(NOT(ISBLANK(D211)),D211,IF(NOT(ISBLANK(E211)),"     "&amp;E211,FALSE))</f>
        <v xml:space="preserve">     Afectación menor a 10 SMLMV .</v>
      </c>
    </row>
    <row r="212" spans="1:8" ht="21" x14ac:dyDescent="0.35">
      <c r="A212" s="75"/>
      <c r="B212" s="23" t="s">
        <v>247</v>
      </c>
      <c r="C212" s="23" t="s">
        <v>226</v>
      </c>
      <c r="E212" t="s">
        <v>223</v>
      </c>
      <c r="F212" t="str">
        <f t="shared" si="0"/>
        <v xml:space="preserve">     Entre 10 y 50 SMLMV </v>
      </c>
    </row>
    <row r="213" spans="1:8" ht="21" x14ac:dyDescent="0.35">
      <c r="A213" s="75"/>
      <c r="B213" s="23" t="s">
        <v>247</v>
      </c>
      <c r="C213" s="23" t="s">
        <v>230</v>
      </c>
      <c r="E213" t="s">
        <v>226</v>
      </c>
      <c r="F213" t="str">
        <f t="shared" si="0"/>
        <v xml:space="preserve">     Entre 50 y 100 SMLMV </v>
      </c>
    </row>
    <row r="214" spans="1:8" ht="21" x14ac:dyDescent="0.35">
      <c r="A214" s="75"/>
      <c r="B214" s="23" t="s">
        <v>247</v>
      </c>
      <c r="C214" s="23" t="s">
        <v>234</v>
      </c>
      <c r="E214" t="s">
        <v>230</v>
      </c>
      <c r="F214" t="str">
        <f t="shared" si="0"/>
        <v xml:space="preserve">     Entre 100 y 500 SMLMV </v>
      </c>
    </row>
    <row r="215" spans="1:8" ht="21" x14ac:dyDescent="0.35">
      <c r="A215" s="75"/>
      <c r="B215" s="23" t="s">
        <v>216</v>
      </c>
      <c r="C215" s="23" t="s">
        <v>220</v>
      </c>
      <c r="E215" t="s">
        <v>234</v>
      </c>
      <c r="F215" t="str">
        <f t="shared" si="0"/>
        <v xml:space="preserve">     Mayor a 500 SMLMV </v>
      </c>
    </row>
    <row r="216" spans="1:8" ht="21" x14ac:dyDescent="0.35">
      <c r="A216" s="75"/>
      <c r="B216" s="23" t="s">
        <v>216</v>
      </c>
      <c r="C216" s="23" t="s">
        <v>224</v>
      </c>
      <c r="D216" t="s">
        <v>216</v>
      </c>
      <c r="F216" t="str">
        <f t="shared" si="0"/>
        <v>Pérdida Reputacional</v>
      </c>
    </row>
    <row r="217" spans="1:8" ht="21" x14ac:dyDescent="0.35">
      <c r="A217" s="75"/>
      <c r="B217" s="23" t="s">
        <v>216</v>
      </c>
      <c r="C217" s="23" t="s">
        <v>227</v>
      </c>
      <c r="E217" t="s">
        <v>220</v>
      </c>
      <c r="F217" t="str">
        <f t="shared" si="0"/>
        <v xml:space="preserve">     El riesgo afecta la imagen de alguna área de la organización</v>
      </c>
    </row>
    <row r="218" spans="1:8" ht="21" x14ac:dyDescent="0.35">
      <c r="A218" s="75"/>
      <c r="B218" s="23" t="s">
        <v>216</v>
      </c>
      <c r="C218" s="23" t="s">
        <v>249</v>
      </c>
      <c r="E218" t="s">
        <v>224</v>
      </c>
      <c r="F218" t="str">
        <f t="shared" si="0"/>
        <v xml:space="preserve">     El riesgo afecta la imagen de la entidad internamente, de conocimiento general, nivel interno, de junta dircetiva y accionistas y/o de provedores</v>
      </c>
    </row>
    <row r="219" spans="1:8" ht="21" x14ac:dyDescent="0.35">
      <c r="A219" s="75"/>
      <c r="B219" s="23" t="s">
        <v>216</v>
      </c>
      <c r="C219" s="23" t="s">
        <v>235</v>
      </c>
      <c r="E219" t="s">
        <v>227</v>
      </c>
      <c r="F219" t="str">
        <f t="shared" si="0"/>
        <v xml:space="preserve">     El riesgo afecta la imagen de la entidad con algunos usuarios de relevancia frente al logro de los objetivos</v>
      </c>
    </row>
    <row r="220" spans="1:8" x14ac:dyDescent="0.25">
      <c r="A220" s="75"/>
      <c r="B220" s="24"/>
      <c r="C220" s="24"/>
      <c r="E220" t="s">
        <v>249</v>
      </c>
      <c r="F220" t="str">
        <f t="shared" si="0"/>
        <v xml:space="preserve">     El riesgo afecta la imagen de de la entidad con efecto publicitario sostenido a nivel de sector administrativo, nivel departamental o municipal</v>
      </c>
    </row>
    <row r="221" spans="1:8" x14ac:dyDescent="0.25">
      <c r="A221" s="75"/>
      <c r="B221" s="24" t="str" cm="1">
        <f t="array" ref="B221:B223">_xlfn.UNIQUE(Tabla1[[#All],[Criterios]])</f>
        <v>Criterios</v>
      </c>
      <c r="C221" s="24"/>
      <c r="E221" t="s">
        <v>235</v>
      </c>
      <c r="F221" t="str">
        <f t="shared" si="0"/>
        <v xml:space="preserve">     El riesgo afecta la imagen de la entidad a nivel nacional, con efecto publicitarios sostenible a nivel país</v>
      </c>
    </row>
    <row r="222" spans="1:8" x14ac:dyDescent="0.25">
      <c r="A222" s="75"/>
      <c r="B222" s="24" t="str">
        <v>Afectación Económica o presupuestal</v>
      </c>
      <c r="C222" s="24"/>
    </row>
    <row r="223" spans="1:8" x14ac:dyDescent="0.25">
      <c r="B223" s="24" t="str">
        <v>Pérdida Reputacional</v>
      </c>
      <c r="C223" s="24"/>
      <c r="F223" s="27" t="s">
        <v>250</v>
      </c>
    </row>
    <row r="224" spans="1:8" x14ac:dyDescent="0.25">
      <c r="B224" s="19"/>
      <c r="C224" s="19"/>
      <c r="F224" s="27" t="s">
        <v>251</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heetViews>
  <sheetFormatPr baseColWidth="10" defaultColWidth="14.42578125" defaultRowHeight="12.75" x14ac:dyDescent="0.2"/>
  <cols>
    <col min="1" max="2" width="14.42578125" style="80"/>
    <col min="3" max="3" width="17" style="80" customWidth="1"/>
    <col min="4" max="4" width="14.42578125" style="80"/>
    <col min="5" max="5" width="46" style="80" customWidth="1"/>
    <col min="6" max="16384" width="14.42578125" style="80"/>
  </cols>
  <sheetData>
    <row r="1" spans="2:6" ht="24" customHeight="1" thickBot="1" x14ac:dyDescent="0.25">
      <c r="B1" s="397" t="s">
        <v>252</v>
      </c>
      <c r="C1" s="398"/>
      <c r="D1" s="398"/>
      <c r="E1" s="398"/>
      <c r="F1" s="399"/>
    </row>
    <row r="2" spans="2:6" ht="16.5" thickBot="1" x14ac:dyDescent="0.3">
      <c r="B2" s="81"/>
      <c r="C2" s="81"/>
      <c r="D2" s="81"/>
      <c r="E2" s="81"/>
      <c r="F2" s="81"/>
    </row>
    <row r="3" spans="2:6" ht="16.5" thickBot="1" x14ac:dyDescent="0.25">
      <c r="B3" s="401" t="s">
        <v>253</v>
      </c>
      <c r="C3" s="402"/>
      <c r="D3" s="402"/>
      <c r="E3" s="93" t="s">
        <v>254</v>
      </c>
      <c r="F3" s="94" t="s">
        <v>255</v>
      </c>
    </row>
    <row r="4" spans="2:6" ht="31.5" x14ac:dyDescent="0.2">
      <c r="B4" s="403" t="s">
        <v>256</v>
      </c>
      <c r="C4" s="405" t="s">
        <v>78</v>
      </c>
      <c r="D4" s="82" t="s">
        <v>118</v>
      </c>
      <c r="E4" s="83" t="s">
        <v>257</v>
      </c>
      <c r="F4" s="84">
        <v>0.25</v>
      </c>
    </row>
    <row r="5" spans="2:6" ht="47.25" x14ac:dyDescent="0.2">
      <c r="B5" s="404"/>
      <c r="C5" s="406"/>
      <c r="D5" s="85" t="s">
        <v>147</v>
      </c>
      <c r="E5" s="86" t="s">
        <v>258</v>
      </c>
      <c r="F5" s="87">
        <v>0.15</v>
      </c>
    </row>
    <row r="6" spans="2:6" ht="47.25" x14ac:dyDescent="0.2">
      <c r="B6" s="404"/>
      <c r="C6" s="406"/>
      <c r="D6" s="85" t="s">
        <v>259</v>
      </c>
      <c r="E6" s="86" t="s">
        <v>260</v>
      </c>
      <c r="F6" s="87">
        <v>0.1</v>
      </c>
    </row>
    <row r="7" spans="2:6" ht="63" x14ac:dyDescent="0.2">
      <c r="B7" s="404"/>
      <c r="C7" s="406" t="s">
        <v>101</v>
      </c>
      <c r="D7" s="85" t="s">
        <v>261</v>
      </c>
      <c r="E7" s="86" t="s">
        <v>262</v>
      </c>
      <c r="F7" s="87">
        <v>0.25</v>
      </c>
    </row>
    <row r="8" spans="2:6" ht="31.5" x14ac:dyDescent="0.2">
      <c r="B8" s="404"/>
      <c r="C8" s="406"/>
      <c r="D8" s="85" t="s">
        <v>119</v>
      </c>
      <c r="E8" s="86" t="s">
        <v>263</v>
      </c>
      <c r="F8" s="87">
        <v>0.15</v>
      </c>
    </row>
    <row r="9" spans="2:6" ht="47.25" x14ac:dyDescent="0.2">
      <c r="B9" s="404" t="s">
        <v>264</v>
      </c>
      <c r="C9" s="406" t="s">
        <v>103</v>
      </c>
      <c r="D9" s="85" t="s">
        <v>131</v>
      </c>
      <c r="E9" s="86" t="s">
        <v>265</v>
      </c>
      <c r="F9" s="88" t="s">
        <v>266</v>
      </c>
    </row>
    <row r="10" spans="2:6" ht="63" x14ac:dyDescent="0.2">
      <c r="B10" s="404"/>
      <c r="C10" s="406"/>
      <c r="D10" s="85" t="s">
        <v>120</v>
      </c>
      <c r="E10" s="86" t="s">
        <v>267</v>
      </c>
      <c r="F10" s="88" t="s">
        <v>266</v>
      </c>
    </row>
    <row r="11" spans="2:6" ht="47.25" x14ac:dyDescent="0.2">
      <c r="B11" s="404"/>
      <c r="C11" s="406" t="s">
        <v>104</v>
      </c>
      <c r="D11" s="85" t="s">
        <v>121</v>
      </c>
      <c r="E11" s="86" t="s">
        <v>268</v>
      </c>
      <c r="F11" s="88" t="s">
        <v>266</v>
      </c>
    </row>
    <row r="12" spans="2:6" ht="47.25" x14ac:dyDescent="0.2">
      <c r="B12" s="404"/>
      <c r="C12" s="406"/>
      <c r="D12" s="85" t="s">
        <v>269</v>
      </c>
      <c r="E12" s="86" t="s">
        <v>270</v>
      </c>
      <c r="F12" s="88" t="s">
        <v>266</v>
      </c>
    </row>
    <row r="13" spans="2:6" ht="31.5" x14ac:dyDescent="0.2">
      <c r="B13" s="404"/>
      <c r="C13" s="406" t="s">
        <v>105</v>
      </c>
      <c r="D13" s="85" t="s">
        <v>122</v>
      </c>
      <c r="E13" s="86" t="s">
        <v>271</v>
      </c>
      <c r="F13" s="88" t="s">
        <v>266</v>
      </c>
    </row>
    <row r="14" spans="2:6" ht="32.25" thickBot="1" x14ac:dyDescent="0.25">
      <c r="B14" s="407"/>
      <c r="C14" s="408"/>
      <c r="D14" s="89" t="s">
        <v>272</v>
      </c>
      <c r="E14" s="90" t="s">
        <v>273</v>
      </c>
      <c r="F14" s="91" t="s">
        <v>266</v>
      </c>
    </row>
    <row r="15" spans="2:6" ht="49.5" customHeight="1" x14ac:dyDescent="0.2">
      <c r="B15" s="400" t="s">
        <v>274</v>
      </c>
      <c r="C15" s="400"/>
      <c r="D15" s="400"/>
      <c r="E15" s="400"/>
      <c r="F15" s="400"/>
    </row>
    <row r="16" spans="2:6" ht="27" customHeight="1" x14ac:dyDescent="0.25">
      <c r="B16" s="92"/>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275</v>
      </c>
      <c r="E2" t="s">
        <v>276</v>
      </c>
    </row>
    <row r="3" spans="2:5" x14ac:dyDescent="0.25">
      <c r="B3" t="s">
        <v>148</v>
      </c>
      <c r="E3" t="s">
        <v>139</v>
      </c>
    </row>
    <row r="4" spans="2:5" x14ac:dyDescent="0.25">
      <c r="B4" t="s">
        <v>277</v>
      </c>
      <c r="E4" t="s">
        <v>108</v>
      </c>
    </row>
    <row r="5" spans="2:5" x14ac:dyDescent="0.25">
      <c r="B5" t="s">
        <v>123</v>
      </c>
    </row>
    <row r="8" spans="2:5" x14ac:dyDescent="0.25">
      <c r="B8" t="s">
        <v>278</v>
      </c>
    </row>
    <row r="9" spans="2:5" x14ac:dyDescent="0.25">
      <c r="B9" t="s">
        <v>279</v>
      </c>
    </row>
    <row r="10" spans="2:5" x14ac:dyDescent="0.25">
      <c r="B10" t="s">
        <v>128</v>
      </c>
    </row>
    <row r="13" spans="2:5" x14ac:dyDescent="0.25">
      <c r="B13" t="s">
        <v>280</v>
      </c>
    </row>
    <row r="14" spans="2:5" x14ac:dyDescent="0.25">
      <c r="B14" t="s">
        <v>155</v>
      </c>
    </row>
    <row r="15" spans="2:5" x14ac:dyDescent="0.25">
      <c r="B15" t="s">
        <v>281</v>
      </c>
    </row>
    <row r="16" spans="2:5" x14ac:dyDescent="0.25">
      <c r="B16" t="s">
        <v>282</v>
      </c>
    </row>
    <row r="17" spans="2:2" x14ac:dyDescent="0.25">
      <c r="B17" t="s">
        <v>283</v>
      </c>
    </row>
    <row r="18" spans="2:2" x14ac:dyDescent="0.25">
      <c r="B18" t="s">
        <v>284</v>
      </c>
    </row>
    <row r="19" spans="2:2" x14ac:dyDescent="0.25">
      <c r="B19" t="s">
        <v>112</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Diana Marcela Cordoba Vargas</cp:lastModifiedBy>
  <cp:revision/>
  <dcterms:created xsi:type="dcterms:W3CDTF">2020-03-24T23:12:47Z</dcterms:created>
  <dcterms:modified xsi:type="dcterms:W3CDTF">2022-12-16T21:12:30Z</dcterms:modified>
  <cp:category/>
  <cp:contentStatus/>
</cp:coreProperties>
</file>