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plandeaccion\OneDrive - Escuela Tecnologica Instituto Tecnico Central\A. Vigencia 2024\PTEP 2024\RIESGOS\2 LÍNEA\"/>
    </mc:Choice>
  </mc:AlternateContent>
  <bookViews>
    <workbookView xWindow="-120" yWindow="-120" windowWidth="29040" windowHeight="15720" tabRatio="882" activeTab="1"/>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 r:id="rId12"/>
    <externalReference r:id="rId13"/>
    <externalReference r:id="rId14"/>
  </externalReferences>
  <calcPr calcId="162913"/>
  <pivotCaches>
    <pivotCache cacheId="0" r:id="rId1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1" i="1" l="1"/>
  <c r="Q21" i="1" s="1"/>
  <c r="AG21" i="1" s="1"/>
  <c r="AF21" i="1" s="1"/>
  <c r="L21" i="1"/>
  <c r="L19" i="1"/>
  <c r="M19" i="1" s="1"/>
  <c r="AC19" i="1" s="1"/>
  <c r="AC12" i="1"/>
  <c r="AD12" i="1" s="1"/>
  <c r="AG12" i="1"/>
  <c r="AF12" i="1" s="1"/>
  <c r="AG13" i="1"/>
  <c r="AF13" i="1" s="1"/>
  <c r="AG14" i="1"/>
  <c r="AG15" i="1" s="1"/>
  <c r="AF15" i="1" s="1"/>
  <c r="AC15" i="1"/>
  <c r="AE15" i="1" s="1"/>
  <c r="L16" i="1"/>
  <c r="M16" i="1" s="1"/>
  <c r="AC16" i="1" s="1"/>
  <c r="O16" i="1"/>
  <c r="P16" i="1" s="1"/>
  <c r="L22" i="1"/>
  <c r="P22" i="1"/>
  <c r="Q22" i="1" s="1"/>
  <c r="AG22" i="1" s="1"/>
  <c r="AF22" i="1" s="1"/>
  <c r="O19" i="1"/>
  <c r="P19" i="1" l="1"/>
  <c r="R21" i="1"/>
  <c r="M21" i="1"/>
  <c r="AC21" i="1" s="1"/>
  <c r="Q19" i="1"/>
  <c r="AG19" i="1" s="1"/>
  <c r="R19" i="1"/>
  <c r="AD19" i="1"/>
  <c r="AE19" i="1"/>
  <c r="AC20" i="1" s="1"/>
  <c r="AH12" i="1"/>
  <c r="R22" i="1"/>
  <c r="AE12" i="1"/>
  <c r="AC13" i="1" s="1"/>
  <c r="AE13" i="1" s="1"/>
  <c r="AC14" i="1" s="1"/>
  <c r="AF14" i="1"/>
  <c r="M22" i="1"/>
  <c r="AC22" i="1" s="1"/>
  <c r="AE22" i="1" s="1"/>
  <c r="Q16" i="1"/>
  <c r="AG16" i="1" s="1"/>
  <c r="R16" i="1"/>
  <c r="AD16" i="1"/>
  <c r="AE16" i="1"/>
  <c r="AC17" i="1" s="1"/>
  <c r="AD15" i="1"/>
  <c r="AH15" i="1" s="1"/>
  <c r="L27" i="1"/>
  <c r="AE21" i="1" l="1"/>
  <c r="AD21" i="1"/>
  <c r="AH21" i="1" s="1"/>
  <c r="AD20" i="1"/>
  <c r="AE20" i="1"/>
  <c r="AG20" i="1"/>
  <c r="AF20" i="1" s="1"/>
  <c r="AF19" i="1"/>
  <c r="AH19" i="1" s="1"/>
  <c r="AE14" i="1"/>
  <c r="AD14" i="1"/>
  <c r="AH14" i="1" s="1"/>
  <c r="AD13" i="1"/>
  <c r="AH13" i="1" s="1"/>
  <c r="AD22" i="1"/>
  <c r="AH22" i="1" s="1"/>
  <c r="AD17" i="1"/>
  <c r="AE17" i="1"/>
  <c r="AC18" i="1" s="1"/>
  <c r="AG17" i="1"/>
  <c r="AF16" i="1"/>
  <c r="AH16" i="1" s="1"/>
  <c r="F221" i="13"/>
  <c r="F211" i="13"/>
  <c r="F212" i="13"/>
  <c r="F213" i="13"/>
  <c r="F214" i="13"/>
  <c r="F215" i="13"/>
  <c r="F216" i="13"/>
  <c r="F217" i="13"/>
  <c r="F218" i="13"/>
  <c r="F219" i="13"/>
  <c r="F220" i="13"/>
  <c r="F210" i="13"/>
  <c r="B221" i="13" a="1"/>
  <c r="AH20" i="1" l="1"/>
  <c r="AF17" i="1"/>
  <c r="AH17" i="1" s="1"/>
  <c r="AG18" i="1"/>
  <c r="AF18" i="1" s="1"/>
  <c r="AD18" i="1"/>
  <c r="AE18" i="1"/>
  <c r="B221" i="13"/>
  <c r="AH18" i="1" l="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<sst xmlns="http://schemas.openxmlformats.org/spreadsheetml/2006/main" count="611" uniqueCount="352">
  <si>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</si>
  <si>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</si>
  <si>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</si>
  <si>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</si>
  <si>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</si>
  <si>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</si>
  <si>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</si>
  <si>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</si>
  <si>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</si>
  <si>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</si>
  <si>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</si>
  <si>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</si>
  <si>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</si>
  <si>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</si>
  <si>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</si>
  <si>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</si>
  <si>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</si>
  <si>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</si>
  <si>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</si>
  <si>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</si>
  <si>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</si>
  <si>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</si>
  <si>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</si>
  <si>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</si>
  <si>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</si>
  <si>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</si>
  <si>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</si>
  <si>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</si>
  <si>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</si>
  <si>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</si>
  <si>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</si>
  <si>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</si>
  <si>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</si>
  <si>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</si>
  <si>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</si>
  <si>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</si>
  <si>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</si>
  <si>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</si>
  <si>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</si>
  <si>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</si>
  <si>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</si>
  <si>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</si>
  <si>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</si>
  <si>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</si>
  <si>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</si>
  <si>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</si>
  <si>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</si>
  <si>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</si>
  <si>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</si>
  <si>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</si>
  <si>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</si>
  <si>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</si>
  <si>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</si>
  <si>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</si>
  <si>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</si>
  <si>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</si>
  <si>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</si>
  <si>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</si>
  <si>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</si>
  <si>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</si>
  <si>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</si>
  <si>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</si>
  <si>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</si>
  <si>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</si>
  <si>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</si>
  <si>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</si>
  <si>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</si>
  <si>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</si>
  <si>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</si>
  <si>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</si>
  <si>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</si>
  <si>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</si>
  <si>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</si>
  <si>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</si>
  <si>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</si>
  <si>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</si>
  <si>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</si>
  <si>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</si>
  <si>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</si>
  <si>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</si>
  <si>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</si>
  <si>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</si>
  <si>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</si>
  <si>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</si>
  <si>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</si>
  <si>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</si>
  <si>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</si>
  <si>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</si>
  <si>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</si>
  <si>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</si>
  <si>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</si>
  <si>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</si>
  <si>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</si>
  <si>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</si>
  <si>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</si>
  <si>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</si>
  <si>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</si>
  <si>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</si>
  <si>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</si>
  <si>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</si>
  <si>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</si>
  <si>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</si>
  <si>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</si>
  <si>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</si>
  <si>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</si>
  <si>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</si>
  <si>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</si>
  <si>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</si>
  <si>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</si>
  <si>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</si>
  <si>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</si>
  <si>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</si>
  <si>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</si>
  <si>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</si>
  <si>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</si>
  <si>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</si>
  <si>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</si>
  <si>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</si>
  <si>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</si>
  <si>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</si>
  <si>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</si>
  <si>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</si>
  <si>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</si>
  <si>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</si>
  <si>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</si>
  <si>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</si>
  <si>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</si>
  <si>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</si>
  <si>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</si>
  <si>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</si>
  <si>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</si>
  <si>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</si>
  <si>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</si>
  <si>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</si>
  <si>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</si>
  <si>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</si>
  <si>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</si>
  <si>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</si>
  <si>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</si>
  <si>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</si>
  <si>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</si>
  <si>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</si>
  <si>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</si>
  <si>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</si>
  <si>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</si>
  <si>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</si>
  <si>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</si>
  <si>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</si>
  <si>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</si>
  <si>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</si>
  <si>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</si>
  <si>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</si>
  <si>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</si>
  <si>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</si>
  <si>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</si>
  <si>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</si>
  <si>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</si>
  <si>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</si>
  <si>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</si>
  <si>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</si>
  <si>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</si>
  <si>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</si>
  <si>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</si>
  <si>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</si>
  <si>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</si>
  <si>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</si>
  <si>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</si>
  <si>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</si>
  <si>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</si>
  <si>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</si>
  <si>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</si>
  <si>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</si>
  <si>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</si>
  <si>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</si>
  <si>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</si>
  <si>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</si>
  <si>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</si>
  <si>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</si>
  <si>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</si>
  <si>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</si>
  <si>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</si>
  <si>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</si>
  <si>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</si>
  <si>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</si>
  <si>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</si>
  <si>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</si>
  <si>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</si>
  <si>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</si>
  <si>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</si>
  <si>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</si>
  <si>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</si>
  <si>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</si>
  <si>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</si>
  <si>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</si>
  <si>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</si>
  <si>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</si>
  <si>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</si>
  <si>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</si>
  <si>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</si>
  <si>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</si>
  <si>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</si>
  <si>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</si>
  <si>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</si>
  <si>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</si>
  <si>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</si>
  <si>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</si>
  <si>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</si>
  <si>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</si>
  <si>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</si>
  <si>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</si>
  <si>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</si>
  <si>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</si>
  <si>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</si>
  <si>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Escuela Tecnológica
Instituto Técnico Central</t>
  </si>
  <si>
    <t>MAPA Y PLAN DE TRATAMIENTO DE RIESGOS</t>
  </si>
  <si>
    <t>CÓDIGO:   GDC-FO-09</t>
  </si>
  <si>
    <t>PÁGINA:    1 de 1</t>
  </si>
  <si>
    <t>CLASIF. DE CONFIDENCIALIDAD</t>
  </si>
  <si>
    <t>IPB</t>
  </si>
  <si>
    <t>CLASIF. DE INTEGRIDAD</t>
  </si>
  <si>
    <t>A</t>
  </si>
  <si>
    <t>CLASIF. DE DISPONIBILIDAD</t>
  </si>
  <si>
    <t>VERSIÓN:  7</t>
  </si>
  <si>
    <t>VIGENCIA: ENERO 25 DE 2022</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</si>
  <si>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</si>
  <si>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</si>
  <si>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</si>
  <si>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</si>
  <si>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</si>
  <si>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</si>
  <si>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</si>
  <si>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</si>
  <si>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</si>
  <si>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</si>
  <si>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</si>
  <si>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</si>
  <si>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</si>
  <si>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</si>
  <si>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</si>
  <si>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</si>
  <si>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</si>
  <si>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</si>
  <si>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</si>
  <si>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</si>
  <si>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</si>
  <si>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</si>
  <si>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</si>
  <si>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</si>
  <si>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</si>
  <si>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</si>
  <si>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</si>
  <si>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</si>
  <si>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</si>
  <si>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</si>
  <si>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GESTIÓN DOCUMENTAL</t>
  </si>
  <si>
    <t>Desarrollar las actividades administrativas y técnicas con conocimiento con la planificación de los procesos archivísticos en relación con la organización administración, valoración y preservación de los documentos de archivo producidos y/o recibidos por la entidad en cumplimiento de sus funciones, con el fin de garantizar el acceso oportuno de la información así como brindar el servicio de la atención e información al ciudadano, a través del sistema de PQRSD, respondiendo de esta manera al cumplimiento de los fines institucionales</t>
  </si>
  <si>
    <t xml:space="preserve">Desde la planeación de la función archivística de la entidad hasta el diseño, implementación, evaluación y mejora de la producción, tramite, organización, administración, preservación, hasta la difusión y acceso a la información pública y a los documentos de archivo en la Escuela Tecnologica Instituto Técnico Central. </t>
  </si>
  <si>
    <t>Enfermedades laborales
Demandas
Sanciones</t>
  </si>
  <si>
    <t>Falta de fumigación en el archivo de la entidad.
Falta de EPP
Falta o inadecuada limpieza en el archivo central por parte del personal de servicios generales.</t>
  </si>
  <si>
    <t>Afectación en la gestión institucional.
Investigaciones disciplinarias.
Pérdida o cambio de información institucional</t>
  </si>
  <si>
    <t>Omitir el procedimiento definido para el préstamo o consulta de los documentos.
Posibilidad de acceso a los archivos de personal no autorizado</t>
  </si>
  <si>
    <t>Denuncias penales.
Incumplimiento de la ley 1712 de 2014.
Perdida de información relevante para la entidad.
Investigaciones disciplinarias.</t>
  </si>
  <si>
    <t>Uso indebido de la información a personal no autorizado</t>
  </si>
  <si>
    <t>40%</t>
  </si>
  <si>
    <t>Realizar los controles de prèstamo.</t>
  </si>
  <si>
    <t>Profesional Gestión Documental y Atención al Ciudadano</t>
  </si>
  <si>
    <t>Cada vez que se tramite un prestamo</t>
  </si>
  <si>
    <t xml:space="preserve">Cuando se entreguen documentos de forma física
</t>
  </si>
  <si>
    <t>25%</t>
  </si>
  <si>
    <t>Todos los integrantes del proceso</t>
  </si>
  <si>
    <t xml:space="preserve">Permanente
</t>
  </si>
  <si>
    <t>Verificar el cronograma para la debida fumugación del archivo central, realizando seguimiento de este mismo para su debido cumplimiento.</t>
  </si>
  <si>
    <t>Semestral</t>
  </si>
  <si>
    <t>Cumplir con la entrega de los EPP en el tiempo establecido.</t>
  </si>
  <si>
    <t>Permanente</t>
  </si>
  <si>
    <t>30%</t>
  </si>
  <si>
    <t>Cada 8 ó 15 días se debe realizar limpieza al archivo, de acuerdo al protocolo definido y se registra en planilla de control.</t>
  </si>
  <si>
    <t>Se debe diligenciar el formato  de control de consultas y prestamos, con el fin de tener un reporte de las personas que lo solicitan.</t>
  </si>
  <si>
    <t xml:space="preserve">Profesional de Gestión Documental y Atención al Ciudadano
</t>
  </si>
  <si>
    <t>Cada vez que se consulte o preste un documento</t>
  </si>
  <si>
    <t>Realizar el control de ingreso de las visitas al archivo central, mediante las planillas estipuladas.</t>
  </si>
  <si>
    <t>Cuando ingresa personal externo del proceso al archivo central</t>
  </si>
  <si>
    <t>Cumplir con el acuerdo de cofiabilidad establecido por la entidad.</t>
  </si>
  <si>
    <t xml:space="preserve">Profesional de Gestión Documental y Atención al Ciudadano </t>
  </si>
  <si>
    <r>
      <rPr>
        <b/>
        <sz val="14"/>
        <rFont val="Arial Narrow"/>
        <family val="2"/>
      </rPr>
      <t>LIDER DEL PROCESO:</t>
    </r>
    <r>
      <rPr>
        <sz val="14"/>
        <rFont val="Arial Narrow"/>
        <family val="2"/>
      </rPr>
      <t xml:space="preserve"> Alicia Janeth Peña Sánchez</t>
    </r>
  </si>
  <si>
    <t>Posibilidad de afectación económica y reputacional por daño en la salud de los funcionarios del proceso por presencia de acaros y/o otros agentes biológicos que pueden generar enfermedades laborales.</t>
  </si>
  <si>
    <t>Posibilidad de afectación económica y reputacional por recibir o solicitar cualquier dádiva o beneficio a nombre propio o de terceros al manipular/ incluir / extraer documentos a cualquier expediente en custodia del archivo central.</t>
  </si>
  <si>
    <t>Posibilidad de afectación económica y reputacional por utilizar información en beneficio propio o de un tercero</t>
  </si>
  <si>
    <t>Anualmente recordar el acuerdo a los colaboradores del área de Atención al  Ciudadano y Gestión Documental.</t>
  </si>
  <si>
    <t>Planillas diligenciadas y firmadas de la entrega de correspondencia con relación a las radicadas en SIAC</t>
  </si>
  <si>
    <t>Por pérdida de información, deterioro o inadecuada manipulación (No acceso a la información pública,
Pérdida de la memoria institucional
Deterioro de la documentación)</t>
  </si>
  <si>
    <t xml:space="preserve"> Debido a procedimientos inadecuados frente a la gestión de la memoria institucional (Incumplimiento del procedimiento de préstamos por parte de los funcionarios del proceso, Manipulación de archivos de conservación total por ausencia de archivos digitalizados).</t>
  </si>
  <si>
    <t xml:space="preserve">Posibilidad de afectación económica y reputaciones por pérdida de información, deterioro o inadecuada manipulación, debido a procedimientos inadecuados frente a la gestión de la memoria institucional. 
                                   </t>
  </si>
  <si>
    <r>
      <t xml:space="preserve">El lider del proceso debe cumplir el procedimiento de préstamo de documentos. 
</t>
    </r>
    <r>
      <rPr>
        <b/>
        <sz val="11"/>
        <color theme="1"/>
        <rFont val="Arial Narrow"/>
        <family val="2"/>
      </rPr>
      <t xml:space="preserve">DESVIACIÓN DEL CONTROL:
</t>
    </r>
    <r>
      <rPr>
        <sz val="11"/>
        <color theme="1"/>
        <rFont val="Arial Narrow"/>
        <family val="2"/>
      </rPr>
      <t>Registrar en planilla provisional y luego legalizar</t>
    </r>
  </si>
  <si>
    <t xml:space="preserve">Cumplir el procedimiento https://etitc.edu.co/archives/calidad/GDO-PC-04.pdf </t>
  </si>
  <si>
    <r>
      <t xml:space="preserve">El lider del proceso debe cumplir el procedimiento de PQSRD. 
</t>
    </r>
    <r>
      <rPr>
        <b/>
        <sz val="11"/>
        <color theme="1"/>
        <rFont val="Arial Narrow"/>
        <family val="2"/>
      </rPr>
      <t>DESVIACIÓN DEL CONTROL:</t>
    </r>
    <r>
      <rPr>
        <sz val="11"/>
        <color theme="1"/>
        <rFont val="Arial Narrow"/>
        <family val="2"/>
      </rPr>
      <t xml:space="preserve">
Registrar en planilla provisional y luego legalizar</t>
    </r>
  </si>
  <si>
    <t>Registrar en planillas y/o en el SIAC https://etitc.edu.co/archives/calidad/GDO-PC-01.pdf</t>
  </si>
  <si>
    <t xml:space="preserve">Realizar y entregar estudios previos con los respectivos soportes. Documentación del control Acuerdo 049 de 2001 -Archivo General de la Nación. </t>
  </si>
  <si>
    <r>
      <t xml:space="preserve">Mantener la información generada del proceso en el Onedrive
</t>
    </r>
    <r>
      <rPr>
        <b/>
        <sz val="11"/>
        <color theme="1"/>
        <rFont val="Arial Narrow"/>
        <family val="2"/>
      </rPr>
      <t xml:space="preserve">DESVIACIÓN DEL CONTROL:
</t>
    </r>
    <r>
      <rPr>
        <sz val="11"/>
        <color theme="1"/>
        <rFont val="Arial Narrow"/>
        <family val="2"/>
      </rPr>
      <t xml:space="preserve">Guardar en carpetas en el PC mientras se reestablece el servicio.  </t>
    </r>
  </si>
  <si>
    <t>Almacenar la información en el OnedDrive. Documentación del control https://etitc.edu.co/archives/calidad/GIC-PC-05.pdf</t>
  </si>
  <si>
    <t>Solicitud a gestión ambiental del cronograma. Documentación del control https://etitc.edu.co/archives/siconservacion2020.pdf</t>
  </si>
  <si>
    <r>
      <t xml:space="preserve">El lider del proceso debe solicitar al área de SST elementos de protección personal. 
</t>
    </r>
    <r>
      <rPr>
        <b/>
        <sz val="11"/>
        <color theme="1"/>
        <rFont val="Arial Narrow"/>
        <family val="2"/>
      </rPr>
      <t xml:space="preserve">DESVIACIÓN DEL CONTROL:
</t>
    </r>
    <r>
      <rPr>
        <sz val="11"/>
        <color theme="1"/>
        <rFont val="Arial Narrow"/>
        <family val="2"/>
      </rPr>
      <t>Solicitar a otra área el préstamo o solicitar por caja menor la compra</t>
    </r>
  </si>
  <si>
    <t>Solicitud de EPP. Documentación del control https://etitc.edu.co/archives/calidad/SST-PC-10.pdf</t>
  </si>
  <si>
    <r>
      <t xml:space="preserve">El lider del proceso debe verificar que se cumpla el protocolo para limpieza y desinfección en los archivos con el apoyo de SST.
</t>
    </r>
    <r>
      <rPr>
        <b/>
        <sz val="11"/>
        <color theme="1"/>
        <rFont val="Arial Narrow"/>
        <family val="2"/>
      </rPr>
      <t xml:space="preserve">DESVIACIÓN DEL CONTROL:
</t>
    </r>
    <r>
      <rPr>
        <sz val="11"/>
        <color theme="1"/>
        <rFont val="Arial Narrow"/>
        <family val="2"/>
      </rPr>
      <t>Solicitar al área de servicios generales una jornada especial de limpeza</t>
    </r>
  </si>
  <si>
    <t>Confirmación del cumplimiento del protocolo de limpieza por parte del personal de aseo. Documentación del control https://etitc.edu.co/archives/calidad/GDO-PT-01.pdf</t>
  </si>
  <si>
    <r>
      <t xml:space="preserve">El lider del proceso debe cumplir el procedimiento para el préstamo o la consulta de documentos, diligenciando los respectivos formatos 
</t>
    </r>
    <r>
      <rPr>
        <b/>
        <sz val="11"/>
        <color theme="1"/>
        <rFont val="Arial Narrow"/>
        <family val="2"/>
      </rPr>
      <t xml:space="preserve">DESVIACIÓN DEL CONTROL:
</t>
    </r>
    <r>
      <rPr>
        <sz val="11"/>
        <color theme="1"/>
        <rFont val="Arial Narrow"/>
        <family val="2"/>
      </rPr>
      <t>Registrar en planilla provisional y luego legalizar</t>
    </r>
  </si>
  <si>
    <t>Diligenciar el formato de control de préstamos.  Documentación del control GDO-FO-08 Formato Control Consultas y/o Prestamos de Expedientes</t>
  </si>
  <si>
    <r>
      <t xml:space="preserve">El lider del proceso debe sensibilización al equipo de trabajo de responsabilidades y cumplimiento de política de seguridad de la información  
</t>
    </r>
    <r>
      <rPr>
        <b/>
        <sz val="11"/>
        <color theme="1"/>
        <rFont val="Arial Narrow"/>
        <family val="2"/>
      </rPr>
      <t>DESVIACIÓN DEL CONTROL:</t>
    </r>
    <r>
      <rPr>
        <sz val="11"/>
        <color theme="1"/>
        <rFont val="Arial Narrow"/>
        <family val="2"/>
      </rPr>
      <t xml:space="preserve">
Reprogramar la acción de forma inmediata. </t>
    </r>
  </si>
  <si>
    <t xml:space="preserve">Correo u oficio a los colaboradores del área de Atención al Ciudadano y Gestión Documental donde se notifique la responsabilidad de la información que tiene a su cargo.
Documentado en la carpeta de correspondencia de la vigencia. </t>
  </si>
  <si>
    <t>Solicitar reporte al area de tecnologia para tener un control diario semanal de la actualizacion del OneDrive.</t>
  </si>
  <si>
    <t>Entrega de los estudios previos y solicitud de inclusión el  Plan de acción de 2024</t>
  </si>
  <si>
    <t xml:space="preserve">A11 Falta de comunicación  interna 
 oportuna cuando se generan actos administrativos que modifican la estructura de los procesos (cambios de área de un proceso a otro). </t>
  </si>
  <si>
    <t>No se tiene implementado lineamientos internos por proceso donde se establezca que comunicar, cuando comunicar, aquien comunicar, como comunicar y el impacto de la comunicación.</t>
  </si>
  <si>
    <t>Posibilidad de afectación reputacional o economica debido a la falta de comunicación oportuna de los actos administrativos que generan cambios en los procesos (cambio de áreas u oficina) o cambio en la estructura de los procesos internos.</t>
  </si>
  <si>
    <t>Rectoría, Secretaría General y Profesional de Gestión Documental.</t>
  </si>
  <si>
    <t>Fecha de actualización  10/05/2024</t>
  </si>
  <si>
    <t>Se inició la implementación del control a partir del 10 de mayo de 2024</t>
  </si>
  <si>
    <t xml:space="preserve">Para el periodo reportado, con corte a 30-04-2024, se tramitaron 68 préstamos cumpliendo con el procedimiento; no se materializó el riesgo. </t>
  </si>
  <si>
    <t xml:space="preserve">Para el periodo reportado, con corte de abril 30 de 2024, se están diglienciando los estudios previos y solicitando las respectivas cotizaciones, no se materializó el riesgo.
</t>
  </si>
  <si>
    <t>Para el periodo reportado, con corte de abril 30 de 2024, se registraron en SIAC 249 PQRSD, se cumplió con el procedimiento. No se materializó el riesgo.</t>
  </si>
  <si>
    <t xml:space="preserve">Para el periodo reportado, con corte de abril 30 de 2024, no se materializó el riesgo. Toda la información que se genera, se guarda en el onedrive desde el correo institucional.  </t>
  </si>
  <si>
    <t>Para el periodo reportado, con corte de abril 30 de 2024, ; mediante correo enviado a SST el 19/03/2024 se solicitó la entrega de los EPP, no se materializó el riesgo</t>
  </si>
  <si>
    <t>Para el periodo reportado, con corte de abril 30 de 2024, se recibio notificación de programación para el 15 de marzo de 2024 para ejecutar la fumigación y desratización, pero ante el corte de fluido electrico se solicito informar la nueva fecha de rerpromación por parte del área de gestión ambiental.</t>
  </si>
  <si>
    <t>Para el periodo reportado, con corte de abril 30 de 2024, se realiza semanalmente aplicando el protocolo de limpieza por personal de servicios generales, no se materializó el riesgo.</t>
  </si>
  <si>
    <t>Para el periodo reportado, con corte de abril 30 de 2024, a partir de solicitud por correo electrónico se prestaron 69 expedientes físicos y 11 expedientes y/o documentos digitales; se diligencia la planilla de préstamos documentales GDO-FO-08 en cumplimiento del procedimiento aprobado; no se materializó el riesgo.</t>
  </si>
  <si>
    <t>Para el periodo reportado, con corte de abril 30 de 2024, no se materializó el riesgo; para el ingreso de visitas al archivo central se diligencia la planilla con 6 registros.</t>
  </si>
  <si>
    <t xml:space="preserve">Para el periodo reportado, con corte de abril 30 de 2024, se envío oficio electronico notificicando a los colaborares el cumplimiento a la seguridad de la información y tratamiento de datos. No se materializó el riesgo. </t>
  </si>
  <si>
    <t xml:space="preserve"> Mayo de 2024</t>
  </si>
  <si>
    <r>
      <t xml:space="preserve">El lider del proceso debe solicitar al área de Gestión Ambiental la fumigación y desarrollo del programa de control de plagas del archivo central. 
</t>
    </r>
    <r>
      <rPr>
        <b/>
        <sz val="11"/>
        <rFont val="Arial Narrow"/>
        <family val="2"/>
      </rPr>
      <t>DESVIACIÓN DEL CONTROL:</t>
    </r>
    <r>
      <rPr>
        <b/>
        <sz val="11"/>
        <color theme="1"/>
        <rFont val="Arial Narrow"/>
        <family val="2"/>
      </rPr>
      <t xml:space="preserve">
</t>
    </r>
  </si>
  <si>
    <r>
      <t xml:space="preserve">Diligenciar la planilla de control de visita al archivo central diligenciada. Documentación del control </t>
    </r>
    <r>
      <rPr>
        <sz val="11"/>
        <rFont val="Arial Narrow"/>
        <family val="2"/>
      </rPr>
      <t xml:space="preserve">GDO-FO-14 </t>
    </r>
    <r>
      <rPr>
        <sz val="11"/>
        <color theme="4"/>
        <rFont val="Arial Narrow"/>
        <family val="2"/>
      </rPr>
      <t xml:space="preserve">
</t>
    </r>
  </si>
  <si>
    <t xml:space="preserve">Enviar correo o realizar consulta en el portal web de los actos administrativos que afecten los grupos internos de trabajo. </t>
  </si>
  <si>
    <t xml:space="preserve">Se evidencia el cumplimiento del GDO-PC-04 "PROCEDIMIENTO PARA EL PRÉSTAMO Y/O CONSULTA DE EXPEDIENTES", se muesran las planillas respectivas, y se verifica la adecuada disposición de la documentación institucional. </t>
  </si>
  <si>
    <t xml:space="preserve">Planillas digitalizadas </t>
  </si>
  <si>
    <t xml:space="preserve">Evidencia </t>
  </si>
  <si>
    <r>
      <t xml:space="preserve">El lider del proceso debe realizar gestiones para la adquisición, instalación y ajuste de archivadores rodantes.
</t>
    </r>
    <r>
      <rPr>
        <b/>
        <sz val="11"/>
        <color theme="1"/>
        <rFont val="Arial Narrow"/>
        <family val="2"/>
      </rPr>
      <t>DESVIACIÓN DEL CONTROL</t>
    </r>
    <r>
      <rPr>
        <sz val="11"/>
        <color theme="1"/>
        <rFont val="Arial Narrow"/>
        <family val="2"/>
      </rPr>
      <t xml:space="preserve">: 
El área encargada de realizar previos ajustes de infraestructura no alcanzó a ajustar el depósito de archivo para las respectivas adquisiciones.  Se solicitará en la proxima vigencia. </t>
    </r>
  </si>
  <si>
    <t>Se evidencia que el área cuenta con el estudio técnico que permite verificar las especificaciones del archivo rodante a adquirir, don dicho documento como insumo se estructuran los estudios previos a presentar ante la Vicerrectoría Administrativa y Financiera.</t>
  </si>
  <si>
    <t xml:space="preserve">Se evidencia la correcta ejecución del GIC-PC-05 "PROCEDIMIENTO DE COPIA DE RESPALDO DE LA 
INFORMACIÓN", se muestran las diferentes documentos mediante los cuales el área resguarda la memoria institucional a su cargo. </t>
  </si>
  <si>
    <t>Presentación de evidencia en ONE DRIVE</t>
  </si>
  <si>
    <t xml:space="preserve">El área solicitó la fumigación del las instalaciones de la sede cl 18 (17/05/2024), y el 20/05/2024 se realizó la respectiviva fumigación.      </t>
  </si>
  <si>
    <t>https://teams.microsoft.com/l/message/19:meeting_MzUwNzJjZTEtMDRkZC00Y2U2LTlhMzYtZmMxNGQzODNmZmRk@thread.v2/1724252675005?context=%7B%22contextType%22%3A%22chat%22%7D</t>
  </si>
  <si>
    <t xml:space="preserve">Se evidenica a través del seguimiento las planillas de seguimiento a los procesos de limpieza y desinfección, esta labor es permanente en el área y es realizada por la empresa ECOFLORA SAS.   </t>
  </si>
  <si>
    <r>
      <t xml:space="preserve">El lider del proceso debe restringir la entrada sólo de personal autorizado.
Si por necesidad o por solicitud debe ingresar algún externo del proceso al archivo, este debe dilgenciar la planilla de control de visita.
 </t>
    </r>
    <r>
      <rPr>
        <b/>
        <sz val="11"/>
        <color theme="1"/>
        <rFont val="Arial Narrow"/>
        <family val="2"/>
      </rPr>
      <t>DESVIACIÓN DEL CONTROL:</t>
    </r>
    <r>
      <rPr>
        <sz val="11"/>
        <color theme="1"/>
        <rFont val="Arial Narrow"/>
        <family val="2"/>
      </rPr>
      <t xml:space="preserve">
Permitir el ingreso y luego legalizar la firma de la planilla de apoyo</t>
    </r>
  </si>
  <si>
    <t xml:space="preserve">Se evidencia el adecuado diligenciamiento del Documentación del control GDO-FO-14 "Planilla Control de Acceso Archivo Central ", se presenta </t>
  </si>
  <si>
    <t>El líder del área evidencia el envio de los 8 comunicados, correspondiente a los 8 funcionarios que apoyan las funciones de Gestión  Documental y Atención (01/02/2024).</t>
  </si>
  <si>
    <t>https://itceduco-my.sharepoint.com/:f:/g/personal/gestiondocumental_itc_edu_co/Ei5YfxwR0r9BtTHGIWUxKrsBB7cGQsT7Z8IFZvrQoSNvPg?e=lmO1tu</t>
  </si>
  <si>
    <t xml:space="preserve">El líder del área evidencia la verificación permanente de la información normativa correspondiente modificacione sy cambios a los grupos internos de trabajo. De tal manera que permanezca informada de cambios sustanciales. </t>
  </si>
  <si>
    <t>Consultas permanentes</t>
  </si>
  <si>
    <t>Informe de consulta en el portal web de los actos administrativos publicados que afecten cambios en los grupos internos de trabajo.</t>
  </si>
  <si>
    <t xml:space="preserve">Cumplir con la notificación por correo elctrónico o consulta de los actos adminstrativos que afecten los grupos internos de trabajo. </t>
  </si>
  <si>
    <r>
      <t xml:space="preserve">El lider del proceso debe realizar revisión permanente acerca de la información de los actos administrativos, que afecten cambios en los grupos internos de trabajo.
</t>
    </r>
    <r>
      <rPr>
        <b/>
        <sz val="11"/>
        <color theme="1"/>
        <rFont val="Arial Narrow"/>
        <family val="2"/>
      </rPr>
      <t>DESVIACIÓN DEL CONTROL:</t>
    </r>
    <r>
      <rPr>
        <sz val="11"/>
        <color theme="1"/>
        <rFont val="Arial Narrow"/>
        <family val="2"/>
      </rPr>
      <t xml:space="preserve">
Consultar la página los actos administrtivos publicados que afecten cambios en los grupos internos de trabajo. </t>
    </r>
  </si>
  <si>
    <t xml:space="preserve">El líder del proceso evidencia la adecuada gestión frente al procedimiento de PQRSD, de tal manera que muestra el proceso realziado durante el 2° cuatrimestre de la vigencia. </t>
  </si>
  <si>
    <t>Evidencia del procedimiento de PQRSD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</si>
</sst>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sz val="11"/>
      <color theme="4"/>
      <name val="Arial Narrow"/>
      <family val="2"/>
    </font>
    <font>
      <u/>
      <sz val="11"/>
      <color theme="10"/>
      <name val="Calibri"/>
      <family val="2"/>
      <scheme val="minor"/>
    </font>
  </fonts>
  <fills count="1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00B0F0"/>
        <bgColor indexed="64"/>
      </patternFill>
    </fill>
  </fills>
  <borders count="7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9" fontId="13" fillId="0" borderId="0" applyFont="0" applyFill="0" applyBorder="0" applyAlignment="0" applyProtection="0"/>
    <xf numFmtId="0" fontId="45" fillId="0" borderId="0"/>
    <xf numFmtId="0" fontId="46" fillId="0" borderId="0"/>
    <xf numFmtId="0" fontId="5" fillId="0" borderId="0"/>
    <xf numFmtId="0" fontId="67" fillId="0" borderId="0" applyNumberFormat="0" applyFill="0" applyBorder="0" applyAlignment="0" applyProtection="0"/>
  </cellStyleXfs>
  <cellXfs count="443">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7" fillId="0" borderId="0" xfId="0" applyFont="1" applyAlignment="1">
      <alignment horizontal="center" vertical="center" wrapText="1"/>
    </xf>
    <xf numFmtId="0" fontId="8" fillId="6" borderId="0" xfId="0" applyFont="1" applyFill="1" applyAlignment="1">
      <alignment horizontal="center" vertical="center" wrapText="1" readingOrder="1"/>
    </xf>
    <xf numFmtId="0" fontId="9" fillId="5" borderId="4" xfId="0" applyFont="1" applyFill="1" applyBorder="1" applyAlignment="1">
      <alignment horizontal="center" vertical="center" wrapText="1" readingOrder="1"/>
    </xf>
    <xf numFmtId="0" fontId="9" fillId="0" borderId="4" xfId="0" applyFont="1" applyBorder="1" applyAlignment="1">
      <alignment horizontal="justify" vertical="center" wrapText="1" readingOrder="1"/>
    </xf>
    <xf numFmtId="9" fontId="9" fillId="0" borderId="4" xfId="0" applyNumberFormat="1" applyFont="1" applyBorder="1" applyAlignment="1">
      <alignment horizontal="center" vertical="center" wrapText="1" readingOrder="1"/>
    </xf>
    <xf numFmtId="0" fontId="9" fillId="7" borderId="1" xfId="0" applyFont="1" applyFill="1" applyBorder="1" applyAlignment="1">
      <alignment horizontal="center" vertical="center" wrapText="1" readingOrder="1"/>
    </xf>
    <xf numFmtId="0" fontId="9" fillId="0" borderId="1" xfId="0" applyFont="1" applyBorder="1" applyAlignment="1">
      <alignment horizontal="justify" vertical="center" wrapText="1" readingOrder="1"/>
    </xf>
    <xf numFmtId="9" fontId="9" fillId="0" borderId="1" xfId="0" applyNumberFormat="1" applyFont="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10"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3" borderId="0" xfId="0" applyFont="1" applyFill="1" applyAlignment="1">
      <alignment horizontal="center" vertical="center"/>
    </xf>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1"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4"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4"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4"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22" fillId="13" borderId="12" xfId="0" applyFont="1" applyFill="1" applyBorder="1" applyAlignment="1" applyProtection="1">
      <alignment horizontal="center" wrapText="1" readingOrder="1"/>
      <protection hidden="1"/>
    </xf>
    <xf numFmtId="0" fontId="0" fillId="3" borderId="0" xfId="0" applyFill="1"/>
    <xf numFmtId="0" fontId="47" fillId="3" borderId="39" xfId="2" applyFont="1" applyFill="1" applyBorder="1"/>
    <xf numFmtId="0" fontId="47" fillId="3" borderId="40" xfId="2" applyFont="1" applyFill="1" applyBorder="1"/>
    <xf numFmtId="0" fontId="47" fillId="3" borderId="41" xfId="2" applyFont="1" applyFill="1" applyBorder="1"/>
    <xf numFmtId="0" fontId="15" fillId="3" borderId="0" xfId="0" applyFont="1" applyFill="1" applyAlignment="1">
      <alignment vertical="center"/>
    </xf>
    <xf numFmtId="0" fontId="5" fillId="3" borderId="0" xfId="0" applyFont="1" applyFill="1"/>
    <xf numFmtId="0" fontId="34" fillId="3" borderId="0" xfId="0" applyFont="1" applyFill="1"/>
    <xf numFmtId="0" fontId="35" fillId="3" borderId="22" xfId="0" applyFont="1" applyFill="1" applyBorder="1" applyAlignment="1">
      <alignment horizontal="center" vertical="center" wrapText="1" readingOrder="1"/>
    </xf>
    <xf numFmtId="0" fontId="36" fillId="3" borderId="22" xfId="0" applyFont="1" applyFill="1" applyBorder="1" applyAlignment="1">
      <alignment horizontal="justify" vertical="center" wrapText="1" readingOrder="1"/>
    </xf>
    <xf numFmtId="9" fontId="35" fillId="3" borderId="31" xfId="0" applyNumberFormat="1"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6" fillId="3" borderId="21" xfId="0" applyFont="1" applyFill="1" applyBorder="1" applyAlignment="1">
      <alignment horizontal="justify" vertical="center" wrapText="1" readingOrder="1"/>
    </xf>
    <xf numFmtId="9" fontId="35" fillId="3" borderId="26" xfId="0" applyNumberFormat="1"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6" fillId="3" borderId="28" xfId="0" applyFont="1" applyFill="1" applyBorder="1" applyAlignment="1">
      <alignment horizontal="justify" vertical="center" wrapText="1" readingOrder="1"/>
    </xf>
    <xf numFmtId="0" fontId="36" fillId="3" borderId="29" xfId="0" applyFont="1" applyFill="1" applyBorder="1" applyAlignment="1">
      <alignment horizontal="center" vertical="center" wrapText="1" readingOrder="1"/>
    </xf>
    <xf numFmtId="0" fontId="44" fillId="3" borderId="0" xfId="0" applyFont="1" applyFill="1"/>
    <xf numFmtId="0" fontId="35" fillId="15" borderId="33" xfId="0" applyFont="1" applyFill="1" applyBorder="1" applyAlignment="1">
      <alignment horizontal="center" vertical="center" wrapText="1" readingOrder="1"/>
    </xf>
    <xf numFmtId="0" fontId="35" fillId="15" borderId="34" xfId="0" applyFont="1" applyFill="1" applyBorder="1" applyAlignment="1">
      <alignment horizontal="center" vertical="center" wrapText="1" readingOrder="1"/>
    </xf>
    <xf numFmtId="0" fontId="12" fillId="3" borderId="0" xfId="0" applyFont="1" applyFill="1"/>
    <xf numFmtId="0" fontId="29" fillId="3" borderId="0" xfId="0" applyFont="1" applyFill="1" applyAlignment="1">
      <alignment horizontal="center" vertical="center" wrapText="1"/>
    </xf>
    <xf numFmtId="0" fontId="11" fillId="3" borderId="0" xfId="0" applyFont="1" applyFill="1" applyAlignment="1">
      <alignment horizontal="justify" vertical="center" wrapText="1" readingOrder="1"/>
    </xf>
    <xf numFmtId="0" fontId="4" fillId="3" borderId="0" xfId="0" applyFont="1" applyFill="1" applyAlignment="1">
      <alignment vertical="center"/>
    </xf>
    <xf numFmtId="0" fontId="14" fillId="3" borderId="0" xfId="0" applyFont="1" applyFill="1"/>
    <xf numFmtId="0" fontId="4" fillId="3" borderId="0" xfId="0" applyFont="1" applyFill="1" applyAlignment="1">
      <alignment horizontal="left" vertical="center"/>
    </xf>
    <xf numFmtId="0" fontId="47" fillId="3" borderId="7"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8" xfId="2" applyFont="1" applyFill="1" applyBorder="1"/>
    <xf numFmtId="0" fontId="47" fillId="3" borderId="9" xfId="2" applyFont="1" applyFill="1" applyBorder="1"/>
    <xf numFmtId="0" fontId="47" fillId="3" borderId="11" xfId="2" applyFont="1" applyFill="1" applyBorder="1"/>
    <xf numFmtId="0" fontId="47" fillId="3" borderId="10"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7"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14" fontId="1" fillId="0" borderId="21" xfId="0" applyNumberFormat="1" applyFont="1" applyBorder="1" applyAlignment="1" applyProtection="1">
      <alignment horizontal="center" vertical="center"/>
      <protection locked="0"/>
    </xf>
    <xf numFmtId="0" fontId="45" fillId="0" borderId="7" xfId="0" applyFont="1" applyBorder="1" applyAlignment="1">
      <alignment vertical="center" wrapText="1"/>
    </xf>
    <xf numFmtId="0" fontId="45"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1" fillId="0" borderId="0" xfId="0" applyFont="1"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horizontal="left" vertical="center" wrapText="1"/>
    </xf>
    <xf numFmtId="0" fontId="62" fillId="0" borderId="0" xfId="0" applyFont="1" applyAlignment="1">
      <alignment horizontal="center"/>
    </xf>
    <xf numFmtId="0" fontId="0" fillId="0" borderId="0" xfId="0" applyAlignment="1">
      <alignment wrapText="1"/>
    </xf>
    <xf numFmtId="0" fontId="0" fillId="0" borderId="0" xfId="0" applyAlignment="1">
      <alignment vertical="center"/>
    </xf>
    <xf numFmtId="0" fontId="65" fillId="0" borderId="0" xfId="0" applyFont="1" applyAlignment="1">
      <alignment vertical="center" wrapText="1"/>
    </xf>
    <xf numFmtId="0" fontId="65" fillId="0" borderId="74" xfId="0" applyFont="1" applyBorder="1" applyAlignment="1">
      <alignment horizontal="center" vertical="center" wrapText="1"/>
    </xf>
    <xf numFmtId="0" fontId="64" fillId="0" borderId="74" xfId="0" applyFont="1" applyBorder="1" applyAlignment="1">
      <alignment vertical="center" wrapText="1"/>
    </xf>
    <xf numFmtId="0" fontId="1" fillId="0" borderId="2" xfId="0" applyFont="1" applyBorder="1" applyAlignment="1">
      <alignment horizontal="center" vertical="center"/>
    </xf>
    <xf numFmtId="0" fontId="60" fillId="7" borderId="21" xfId="0" applyFont="1" applyFill="1" applyBorder="1" applyAlignment="1">
      <alignment horizontal="center" vertical="center" textRotation="90"/>
    </xf>
    <xf numFmtId="0" fontId="1" fillId="0" borderId="21" xfId="0" applyFont="1" applyBorder="1" applyAlignment="1" applyProtection="1">
      <alignment horizontal="center" vertical="top" wrapText="1"/>
      <protection locked="0"/>
    </xf>
    <xf numFmtId="0" fontId="1" fillId="0" borderId="21" xfId="0" applyFont="1" applyBorder="1" applyAlignment="1" applyProtection="1">
      <alignment horizontal="center" vertical="top"/>
      <protection hidden="1"/>
    </xf>
    <xf numFmtId="0" fontId="1" fillId="0" borderId="2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0" fontId="60" fillId="7" borderId="21" xfId="0" applyFont="1" applyFill="1" applyBorder="1" applyAlignment="1">
      <alignment horizontal="center" vertical="center"/>
    </xf>
    <xf numFmtId="0" fontId="60" fillId="7" borderId="21" xfId="0" applyFont="1" applyFill="1" applyBorder="1" applyAlignment="1">
      <alignment horizontal="center" vertical="center" wrapText="1"/>
    </xf>
    <xf numFmtId="0" fontId="60" fillId="7" borderId="21" xfId="0" applyFont="1" applyFill="1" applyBorder="1" applyAlignment="1">
      <alignment horizontal="center" vertical="center" textRotation="90" wrapText="1"/>
    </xf>
    <xf numFmtId="0" fontId="60" fillId="7" borderId="75" xfId="0" applyFont="1" applyFill="1" applyBorder="1" applyAlignment="1">
      <alignment horizontal="center" vertical="center" textRotation="90"/>
    </xf>
    <xf numFmtId="0" fontId="60" fillId="7" borderId="75" xfId="0" applyFont="1" applyFill="1" applyBorder="1" applyAlignment="1">
      <alignment horizontal="center" vertical="center"/>
    </xf>
    <xf numFmtId="0" fontId="60" fillId="7" borderId="75" xfId="0" applyFont="1" applyFill="1" applyBorder="1" applyAlignment="1">
      <alignment horizontal="center" vertical="center" wrapText="1"/>
    </xf>
    <xf numFmtId="164" fontId="1" fillId="0" borderId="21" xfId="1" applyNumberFormat="1" applyFont="1" applyBorder="1" applyAlignment="1">
      <alignment horizontal="left" vertical="top"/>
    </xf>
    <xf numFmtId="0" fontId="4" fillId="0" borderId="21" xfId="0" applyFont="1" applyBorder="1" applyAlignment="1" applyProtection="1">
      <alignment horizontal="left" vertical="top" textRotation="90" wrapText="1"/>
      <protection hidden="1"/>
    </xf>
    <xf numFmtId="9" fontId="1" fillId="0" borderId="21" xfId="0" applyNumberFormat="1" applyFont="1" applyBorder="1" applyAlignment="1" applyProtection="1">
      <alignment horizontal="left" vertical="top"/>
      <protection hidden="1"/>
    </xf>
    <xf numFmtId="0" fontId="4" fillId="0" borderId="21" xfId="0" applyFont="1" applyBorder="1" applyAlignment="1" applyProtection="1">
      <alignment horizontal="left" vertical="top" textRotation="90"/>
      <protection hidden="1"/>
    </xf>
    <xf numFmtId="0" fontId="60" fillId="7" borderId="21" xfId="0" applyFont="1" applyFill="1" applyBorder="1" applyAlignment="1">
      <alignment horizontal="left" vertical="center" textRotation="90" wrapText="1"/>
    </xf>
    <xf numFmtId="0" fontId="0" fillId="0" borderId="0" xfId="0" applyAlignment="1">
      <alignment horizontal="left" wrapText="1"/>
    </xf>
    <xf numFmtId="0" fontId="65" fillId="0" borderId="0" xfId="0" applyFont="1" applyAlignment="1">
      <alignment horizontal="left" vertical="center" wrapText="1"/>
    </xf>
    <xf numFmtId="0" fontId="1" fillId="0" borderId="0" xfId="0" applyFont="1" applyAlignment="1">
      <alignment horizontal="left"/>
    </xf>
    <xf numFmtId="9" fontId="1" fillId="0" borderId="21" xfId="1" applyFont="1" applyBorder="1" applyAlignment="1">
      <alignment horizontal="left" vertical="top" wrapText="1"/>
    </xf>
    <xf numFmtId="9" fontId="1" fillId="0" borderId="21" xfId="0" applyNumberFormat="1" applyFont="1" applyBorder="1" applyAlignment="1" applyProtection="1">
      <alignment horizontal="left" vertical="top" wrapText="1"/>
      <protection hidden="1"/>
    </xf>
    <xf numFmtId="0" fontId="60" fillId="7" borderId="21" xfId="0" applyFont="1" applyFill="1" applyBorder="1" applyAlignment="1">
      <alignment horizontal="left" vertical="top" wrapText="1"/>
    </xf>
    <xf numFmtId="0" fontId="1" fillId="0" borderId="21" xfId="0" applyFont="1" applyBorder="1" applyAlignment="1" applyProtection="1">
      <alignment horizontal="left" vertical="top" wrapText="1"/>
      <protection locked="0"/>
    </xf>
    <xf numFmtId="0" fontId="45" fillId="0" borderId="0" xfId="0" applyFont="1" applyAlignment="1">
      <alignment horizontal="left" vertical="top" wrapText="1"/>
    </xf>
    <xf numFmtId="0" fontId="65"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horizontal="left" vertical="top" wrapText="1"/>
    </xf>
    <xf numFmtId="0" fontId="2" fillId="0" borderId="21" xfId="0" applyFont="1" applyBorder="1" applyAlignment="1" applyProtection="1">
      <alignment horizontal="center" vertical="center" wrapText="1"/>
      <protection locked="0"/>
    </xf>
    <xf numFmtId="9" fontId="1" fillId="0" borderId="75" xfId="0" applyNumberFormat="1" applyFont="1" applyBorder="1" applyAlignment="1" applyProtection="1">
      <alignment horizontal="left" vertical="center" wrapText="1"/>
      <protection hidden="1"/>
    </xf>
    <xf numFmtId="0" fontId="4" fillId="0" borderId="75" xfId="0" applyFont="1" applyBorder="1" applyAlignment="1" applyProtection="1">
      <alignment horizontal="left" vertical="center" wrapText="1"/>
      <protection hidden="1"/>
    </xf>
    <xf numFmtId="0" fontId="4" fillId="0" borderId="75" xfId="0" applyFont="1" applyBorder="1" applyAlignment="1" applyProtection="1">
      <alignment horizontal="left" vertical="center"/>
      <protection hidden="1"/>
    </xf>
    <xf numFmtId="9" fontId="1" fillId="0" borderId="21" xfId="0" applyNumberFormat="1"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14" fontId="1" fillId="0" borderId="21" xfId="0" applyNumberFormat="1" applyFont="1" applyBorder="1" applyAlignment="1" applyProtection="1">
      <alignment horizontal="center" vertical="center" wrapText="1"/>
      <protection locked="0"/>
    </xf>
    <xf numFmtId="14" fontId="1" fillId="0" borderId="21" xfId="0" applyNumberFormat="1" applyFont="1" applyBorder="1" applyAlignment="1" applyProtection="1">
      <alignment horizontal="left" vertical="center" wrapText="1"/>
      <protection locked="0"/>
    </xf>
    <xf numFmtId="0" fontId="1" fillId="0" borderId="21" xfId="0" applyFont="1" applyBorder="1" applyAlignment="1" applyProtection="1">
      <alignment horizontal="center" vertical="center"/>
      <protection hidden="1"/>
    </xf>
    <xf numFmtId="0" fontId="1" fillId="0" borderId="0" xfId="0" applyFont="1" applyAlignment="1">
      <alignment horizontal="left" vertical="center" wrapText="1"/>
    </xf>
    <xf numFmtId="9" fontId="1" fillId="0" borderId="21" xfId="0" applyNumberFormat="1" applyFont="1" applyBorder="1" applyAlignment="1" applyProtection="1">
      <alignment vertical="center" wrapText="1"/>
      <protection locked="0"/>
    </xf>
    <xf numFmtId="0" fontId="4" fillId="0" borderId="21" xfId="0" applyFont="1" applyBorder="1" applyAlignment="1" applyProtection="1">
      <alignment horizontal="left" vertical="center" wrapText="1"/>
      <protection hidden="1"/>
    </xf>
    <xf numFmtId="9" fontId="1" fillId="0" borderId="21" xfId="0" applyNumberFormat="1" applyFont="1" applyBorder="1" applyAlignment="1" applyProtection="1">
      <alignment horizontal="left" vertical="center" wrapText="1"/>
      <protection hidden="1"/>
    </xf>
    <xf numFmtId="14" fontId="1" fillId="0" borderId="21" xfId="0" applyNumberFormat="1" applyFont="1" applyBorder="1" applyAlignment="1">
      <alignment horizontal="center" vertical="center"/>
    </xf>
    <xf numFmtId="0" fontId="1" fillId="0" borderId="21" xfId="0" applyFont="1" applyBorder="1" applyAlignment="1" applyProtection="1">
      <alignment horizontal="center" vertical="center"/>
      <protection locked="0"/>
    </xf>
    <xf numFmtId="0" fontId="1" fillId="3" borderId="21" xfId="0" applyFont="1" applyFill="1" applyBorder="1" applyAlignment="1">
      <alignment horizontal="center" vertical="center" wrapText="1"/>
    </xf>
    <xf numFmtId="0" fontId="67" fillId="3" borderId="21" xfId="5" applyFill="1" applyBorder="1" applyAlignment="1">
      <alignment horizontal="center" vertical="center" wrapText="1"/>
    </xf>
    <xf numFmtId="0" fontId="53" fillId="3" borderId="52" xfId="2" applyFont="1" applyFill="1" applyBorder="1" applyAlignment="1">
      <alignment horizontal="justify" vertical="center" wrapText="1"/>
    </xf>
    <xf numFmtId="0" fontId="53" fillId="3" borderId="53" xfId="2" applyFont="1" applyFill="1" applyBorder="1" applyAlignment="1">
      <alignment horizontal="justify" vertical="center"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2" fillId="3" borderId="46" xfId="3" applyFont="1" applyFill="1" applyBorder="1" applyAlignment="1">
      <alignment horizontal="left" vertical="top" wrapText="1" readingOrder="1"/>
    </xf>
    <xf numFmtId="0" fontId="52" fillId="3" borderId="47" xfId="3" applyFont="1" applyFill="1" applyBorder="1" applyAlignment="1">
      <alignment horizontal="left" vertical="top" wrapText="1" readingOrder="1"/>
    </xf>
    <xf numFmtId="0" fontId="53" fillId="3" borderId="48" xfId="2" applyFont="1" applyFill="1" applyBorder="1" applyAlignment="1">
      <alignment horizontal="justify" vertical="center" wrapText="1"/>
    </xf>
    <xf numFmtId="0" fontId="53" fillId="3" borderId="49" xfId="2" applyFont="1" applyFill="1" applyBorder="1" applyAlignment="1">
      <alignment horizontal="justify" vertical="center" wrapText="1"/>
    </xf>
    <xf numFmtId="0" fontId="52" fillId="3" borderId="50" xfId="0" applyFont="1" applyFill="1" applyBorder="1" applyAlignment="1">
      <alignment horizontal="left" vertical="center" wrapText="1"/>
    </xf>
    <xf numFmtId="0" fontId="52" fillId="3" borderId="51" xfId="0" applyFont="1" applyFill="1" applyBorder="1" applyAlignment="1">
      <alignment horizontal="left" vertical="center" wrapText="1"/>
    </xf>
    <xf numFmtId="0" fontId="47" fillId="3" borderId="7"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8" xfId="2" applyFont="1" applyFill="1" applyBorder="1" applyAlignment="1">
      <alignment horizontal="left" vertical="top" wrapText="1"/>
    </xf>
    <xf numFmtId="0" fontId="52" fillId="3" borderId="61" xfId="0" applyFont="1" applyFill="1" applyBorder="1" applyAlignment="1">
      <alignment horizontal="left" vertical="center" wrapText="1"/>
    </xf>
    <xf numFmtId="0" fontId="52" fillId="3" borderId="62" xfId="0" applyFont="1" applyFill="1" applyBorder="1" applyAlignment="1">
      <alignment horizontal="left" vertical="center" wrapText="1"/>
    </xf>
    <xf numFmtId="0" fontId="53" fillId="3" borderId="54" xfId="0" applyFont="1" applyFill="1" applyBorder="1" applyAlignment="1">
      <alignment horizontal="justify" vertical="center" wrapText="1"/>
    </xf>
    <xf numFmtId="0" fontId="53" fillId="3" borderId="55" xfId="0" applyFont="1" applyFill="1" applyBorder="1" applyAlignment="1">
      <alignment horizontal="justify" vertical="center" wrapText="1"/>
    </xf>
    <xf numFmtId="0" fontId="48" fillId="14" borderId="36" xfId="2" applyFont="1" applyFill="1" applyBorder="1" applyAlignment="1">
      <alignment horizontal="center" vertical="center" wrapText="1"/>
    </xf>
    <xf numFmtId="0" fontId="48" fillId="14" borderId="37" xfId="2" applyFont="1" applyFill="1" applyBorder="1" applyAlignment="1">
      <alignment horizontal="center" vertical="center" wrapText="1"/>
    </xf>
    <xf numFmtId="0" fontId="48" fillId="14" borderId="38" xfId="2" applyFont="1" applyFill="1" applyBorder="1" applyAlignment="1">
      <alignment horizontal="center" vertical="center" wrapText="1"/>
    </xf>
    <xf numFmtId="0" fontId="47" fillId="0" borderId="7"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8"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7" fillId="0" borderId="57" xfId="2" quotePrefix="1" applyFont="1" applyBorder="1" applyAlignment="1">
      <alignment horizontal="left" vertical="center" wrapText="1"/>
    </xf>
    <xf numFmtId="0" fontId="47" fillId="0" borderId="58" xfId="2" quotePrefix="1" applyFont="1" applyBorder="1" applyAlignment="1">
      <alignment horizontal="left" vertical="center" wrapText="1"/>
    </xf>
    <xf numFmtId="0" fontId="49" fillId="3" borderId="39" xfId="2" quotePrefix="1" applyFont="1" applyFill="1" applyBorder="1" applyAlignment="1">
      <alignment horizontal="left" vertical="top" wrapText="1"/>
    </xf>
    <xf numFmtId="0" fontId="50" fillId="3" borderId="40" xfId="2" quotePrefix="1" applyFont="1" applyFill="1" applyBorder="1" applyAlignment="1">
      <alignment horizontal="left" vertical="top" wrapText="1"/>
    </xf>
    <xf numFmtId="0" fontId="50" fillId="3" borderId="41" xfId="2" quotePrefix="1" applyFont="1" applyFill="1" applyBorder="1" applyAlignment="1">
      <alignment horizontal="left" vertical="top" wrapText="1"/>
    </xf>
    <xf numFmtId="0" fontId="47" fillId="0" borderId="7"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8" xfId="2" quotePrefix="1" applyFont="1" applyBorder="1" applyAlignment="1">
      <alignment horizontal="left" vertical="top" wrapText="1"/>
    </xf>
    <xf numFmtId="0" fontId="52" fillId="14" borderId="42" xfId="3" applyFont="1" applyFill="1" applyBorder="1" applyAlignment="1">
      <alignment horizontal="center" vertical="center" wrapText="1"/>
    </xf>
    <xf numFmtId="0" fontId="52" fillId="14" borderId="43" xfId="3" applyFont="1" applyFill="1" applyBorder="1" applyAlignment="1">
      <alignment horizontal="center" vertical="center" wrapText="1"/>
    </xf>
    <xf numFmtId="0" fontId="52" fillId="14" borderId="44" xfId="2" applyFont="1" applyFill="1" applyBorder="1" applyAlignment="1">
      <alignment horizontal="center" vertical="center"/>
    </xf>
    <xf numFmtId="0" fontId="52"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60" fillId="7" borderId="75" xfId="0" applyFont="1" applyFill="1" applyBorder="1" applyAlignment="1">
      <alignment horizontal="center" vertical="center" wrapText="1"/>
    </xf>
    <xf numFmtId="0" fontId="60" fillId="7" borderId="22" xfId="0" applyFont="1" applyFill="1" applyBorder="1" applyAlignment="1">
      <alignment horizontal="center" vertical="center" wrapText="1"/>
    </xf>
    <xf numFmtId="9" fontId="1" fillId="0" borderId="75" xfId="0" applyNumberFormat="1" applyFont="1" applyBorder="1" applyAlignment="1" applyProtection="1">
      <alignment horizontal="left" vertical="center" wrapText="1"/>
      <protection locked="0"/>
    </xf>
    <xf numFmtId="9" fontId="1" fillId="0" borderId="22" xfId="0" applyNumberFormat="1" applyFont="1" applyBorder="1" applyAlignment="1" applyProtection="1">
      <alignment horizontal="left" vertical="center" wrapText="1"/>
      <protection locked="0"/>
    </xf>
    <xf numFmtId="0" fontId="4" fillId="0" borderId="21" xfId="0" applyFont="1" applyBorder="1" applyAlignment="1" applyProtection="1">
      <alignment horizontal="center" vertical="center" wrapText="1"/>
      <protection hidden="1"/>
    </xf>
    <xf numFmtId="9" fontId="1" fillId="0" borderId="75" xfId="0" applyNumberFormat="1" applyFont="1" applyBorder="1" applyAlignment="1" applyProtection="1">
      <alignment horizontal="center" vertical="center" wrapText="1"/>
      <protection hidden="1"/>
    </xf>
    <xf numFmtId="9" fontId="1" fillId="0" borderId="76" xfId="0" applyNumberFormat="1" applyFont="1" applyBorder="1" applyAlignment="1" applyProtection="1">
      <alignment horizontal="center" vertical="center" wrapText="1"/>
      <protection hidden="1"/>
    </xf>
    <xf numFmtId="9" fontId="1" fillId="0" borderId="22" xfId="0" applyNumberFormat="1" applyFont="1" applyBorder="1" applyAlignment="1" applyProtection="1">
      <alignment horizontal="center" vertical="center" wrapText="1"/>
      <protection hidden="1"/>
    </xf>
    <xf numFmtId="0" fontId="1" fillId="0" borderId="75"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4" fillId="0" borderId="75" xfId="0" applyFont="1" applyBorder="1" applyAlignment="1" applyProtection="1">
      <alignment horizontal="left" vertical="center" wrapText="1"/>
      <protection hidden="1"/>
    </xf>
    <xf numFmtId="0" fontId="4" fillId="0" borderId="22" xfId="0" applyFont="1" applyBorder="1" applyAlignment="1" applyProtection="1">
      <alignment horizontal="left" vertical="center" wrapText="1"/>
      <protection hidden="1"/>
    </xf>
    <xf numFmtId="9" fontId="1" fillId="0" borderId="75" xfId="0" applyNumberFormat="1" applyFont="1" applyBorder="1" applyAlignment="1" applyProtection="1">
      <alignment horizontal="left" vertical="center" wrapText="1"/>
      <protection hidden="1"/>
    </xf>
    <xf numFmtId="9" fontId="1" fillId="0" borderId="22" xfId="0" applyNumberFormat="1" applyFont="1" applyBorder="1" applyAlignment="1" applyProtection="1">
      <alignment horizontal="left" vertical="center" wrapText="1"/>
      <protection hidden="1"/>
    </xf>
    <xf numFmtId="0" fontId="4" fillId="0" borderId="75" xfId="0" applyFont="1" applyBorder="1" applyAlignment="1" applyProtection="1">
      <alignment horizontal="left" vertical="center"/>
      <protection hidden="1"/>
    </xf>
    <xf numFmtId="0" fontId="4" fillId="0" borderId="22" xfId="0" applyFont="1" applyBorder="1" applyAlignment="1" applyProtection="1">
      <alignment horizontal="left" vertical="center"/>
      <protection hidden="1"/>
    </xf>
    <xf numFmtId="9" fontId="1" fillId="0" borderId="76" xfId="0" applyNumberFormat="1" applyFont="1" applyBorder="1" applyAlignment="1" applyProtection="1">
      <alignment horizontal="left" vertical="center" wrapText="1"/>
      <protection locked="0"/>
    </xf>
    <xf numFmtId="9" fontId="1" fillId="0" borderId="76" xfId="0" applyNumberFormat="1" applyFont="1" applyBorder="1" applyAlignment="1" applyProtection="1">
      <alignment horizontal="left" vertical="center" wrapText="1"/>
      <protection hidden="1"/>
    </xf>
    <xf numFmtId="0" fontId="4" fillId="0" borderId="76" xfId="0" applyFont="1" applyBorder="1" applyAlignment="1" applyProtection="1">
      <alignment horizontal="left" vertical="center" wrapText="1"/>
      <protection hidden="1"/>
    </xf>
    <xf numFmtId="0" fontId="4" fillId="0" borderId="76" xfId="0" applyFont="1" applyBorder="1" applyAlignment="1" applyProtection="1">
      <alignment horizontal="left" vertical="center"/>
      <protection hidden="1"/>
    </xf>
    <xf numFmtId="0" fontId="1" fillId="0" borderId="21" xfId="0" applyFont="1" applyBorder="1" applyAlignment="1" applyProtection="1">
      <alignment horizontal="center" vertical="center"/>
      <protection locked="0"/>
    </xf>
    <xf numFmtId="0" fontId="1" fillId="16" borderId="75" xfId="0" applyFont="1" applyFill="1" applyBorder="1" applyAlignment="1">
      <alignment horizontal="center" vertical="center"/>
    </xf>
    <xf numFmtId="0" fontId="1" fillId="16" borderId="76" xfId="0" applyFont="1" applyFill="1" applyBorder="1" applyAlignment="1">
      <alignment horizontal="center" vertical="center"/>
    </xf>
    <xf numFmtId="0" fontId="1" fillId="16" borderId="22" xfId="0" applyFont="1" applyFill="1" applyBorder="1" applyAlignment="1">
      <alignment horizontal="center" vertical="center"/>
    </xf>
    <xf numFmtId="0" fontId="1" fillId="0" borderId="75" xfId="0" applyFont="1" applyBorder="1" applyAlignment="1">
      <alignment horizontal="center" vertical="center"/>
    </xf>
    <xf numFmtId="0" fontId="1" fillId="0" borderId="76" xfId="0" applyFont="1" applyBorder="1" applyAlignment="1">
      <alignment horizontal="center" vertical="center"/>
    </xf>
    <xf numFmtId="0" fontId="1" fillId="0" borderId="22" xfId="0" applyFont="1" applyBorder="1" applyAlignment="1">
      <alignment horizontal="center" vertical="center"/>
    </xf>
    <xf numFmtId="0" fontId="1" fillId="0" borderId="75" xfId="0" applyFont="1" applyBorder="1" applyAlignment="1">
      <alignment horizontal="center" vertical="center" wrapText="1"/>
    </xf>
    <xf numFmtId="0" fontId="1" fillId="0" borderId="7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76" xfId="0" applyFont="1" applyBorder="1" applyAlignment="1" applyProtection="1">
      <alignment horizontal="center" vertical="center" wrapText="1"/>
      <protection locked="0"/>
    </xf>
    <xf numFmtId="0" fontId="1" fillId="0" borderId="75"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60" fillId="7" borderId="21" xfId="0" applyFont="1" applyFill="1" applyBorder="1" applyAlignment="1">
      <alignment horizontal="center" vertical="center"/>
    </xf>
    <xf numFmtId="0" fontId="60" fillId="7" borderId="21" xfId="0" applyFont="1" applyFill="1" applyBorder="1" applyAlignment="1">
      <alignment horizontal="center" vertical="center" textRotation="90" wrapText="1"/>
    </xf>
    <xf numFmtId="0" fontId="60" fillId="7" borderId="21" xfId="0" applyFont="1" applyFill="1" applyBorder="1" applyAlignment="1">
      <alignment horizontal="center" vertical="center" wrapText="1"/>
    </xf>
    <xf numFmtId="0" fontId="2" fillId="0" borderId="75"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4" fillId="0" borderId="75" xfId="0" applyFont="1" applyBorder="1" applyAlignment="1" applyProtection="1">
      <alignment horizontal="center" vertical="center" wrapText="1"/>
      <protection hidden="1"/>
    </xf>
    <xf numFmtId="0" fontId="4" fillId="0" borderId="76" xfId="0" applyFont="1" applyBorder="1" applyAlignment="1" applyProtection="1">
      <alignment horizontal="center" vertical="center" wrapText="1"/>
      <protection hidden="1"/>
    </xf>
    <xf numFmtId="0" fontId="4" fillId="0" borderId="22"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0" fontId="57" fillId="0" borderId="21" xfId="0" applyFont="1" applyBorder="1" applyAlignment="1" applyProtection="1">
      <alignment horizontal="center" vertical="center"/>
      <protection locked="0"/>
    </xf>
    <xf numFmtId="0" fontId="60" fillId="7" borderId="21" xfId="0" applyFont="1" applyFill="1" applyBorder="1" applyAlignment="1">
      <alignment horizontal="center" vertical="top" wrapText="1"/>
    </xf>
    <xf numFmtId="0" fontId="59" fillId="7" borderId="72" xfId="0" applyFont="1" applyFill="1" applyBorder="1" applyAlignment="1">
      <alignment horizontal="center" vertical="center"/>
    </xf>
    <xf numFmtId="0" fontId="59" fillId="7" borderId="73" xfId="0" applyFont="1" applyFill="1" applyBorder="1" applyAlignment="1">
      <alignment horizontal="center" vertical="center"/>
    </xf>
    <xf numFmtId="0" fontId="4" fillId="0" borderId="21" xfId="0" applyFont="1" applyBorder="1" applyAlignment="1" applyProtection="1">
      <alignment horizontal="center" vertical="center"/>
      <protection hidden="1"/>
    </xf>
    <xf numFmtId="0" fontId="64" fillId="0" borderId="74" xfId="0" applyFont="1" applyBorder="1" applyAlignment="1">
      <alignment horizontal="center" vertical="center" wrapText="1"/>
    </xf>
    <xf numFmtId="0" fontId="65" fillId="0" borderId="74" xfId="0" applyFont="1" applyBorder="1" applyAlignment="1">
      <alignment horizontal="center" vertical="center" wrapText="1"/>
    </xf>
    <xf numFmtId="0" fontId="48" fillId="0" borderId="72" xfId="0" applyFont="1" applyBorder="1" applyAlignment="1">
      <alignment horizontal="left" vertical="center" wrapText="1"/>
    </xf>
    <xf numFmtId="0" fontId="48" fillId="0" borderId="71" xfId="0" applyFont="1" applyBorder="1" applyAlignment="1">
      <alignment horizontal="left" vertical="center" wrapText="1"/>
    </xf>
    <xf numFmtId="0" fontId="48" fillId="0" borderId="73" xfId="0" applyFont="1" applyBorder="1" applyAlignment="1">
      <alignment horizontal="left" vertical="center" wrapText="1"/>
    </xf>
    <xf numFmtId="0" fontId="1" fillId="0" borderId="2" xfId="0" applyFont="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0" fontId="63" fillId="0" borderId="21" xfId="0" applyFont="1" applyBorder="1" applyAlignment="1">
      <alignment horizontal="left" vertical="center" wrapText="1"/>
    </xf>
    <xf numFmtId="0" fontId="60" fillId="7" borderId="21" xfId="0" applyFont="1" applyFill="1" applyBorder="1" applyAlignment="1">
      <alignment horizontal="center" vertical="center" textRotation="90"/>
    </xf>
    <xf numFmtId="9" fontId="1" fillId="0" borderId="75" xfId="0" applyNumberFormat="1" applyFont="1" applyBorder="1" applyAlignment="1" applyProtection="1">
      <alignment horizontal="center" vertical="center" wrapText="1"/>
      <protection locked="0"/>
    </xf>
    <xf numFmtId="9" fontId="1" fillId="0" borderId="76" xfId="0" applyNumberFormat="1" applyFont="1" applyBorder="1" applyAlignment="1" applyProtection="1">
      <alignment horizontal="center" vertical="center" wrapText="1"/>
      <protection locked="0"/>
    </xf>
    <xf numFmtId="9" fontId="1" fillId="0" borderId="22" xfId="0" applyNumberFormat="1" applyFont="1" applyBorder="1" applyAlignment="1" applyProtection="1">
      <alignment horizontal="center" vertical="center" wrapText="1"/>
      <protection locked="0"/>
    </xf>
    <xf numFmtId="0" fontId="56" fillId="0" borderId="67" xfId="0" applyFont="1" applyBorder="1" applyAlignment="1">
      <alignment horizontal="left" vertical="center"/>
    </xf>
    <xf numFmtId="0" fontId="56" fillId="0" borderId="66" xfId="0" applyFont="1" applyBorder="1" applyAlignment="1">
      <alignment horizontal="left" vertical="center"/>
    </xf>
    <xf numFmtId="0" fontId="56" fillId="0" borderId="63" xfId="0" applyFont="1" applyBorder="1" applyAlignment="1">
      <alignment horizontal="left" vertical="center"/>
    </xf>
    <xf numFmtId="0" fontId="56" fillId="0" borderId="64" xfId="0" applyFont="1" applyBorder="1" applyAlignment="1">
      <alignment horizontal="left" vertical="center"/>
    </xf>
    <xf numFmtId="0" fontId="56" fillId="0" borderId="68" xfId="0" applyFont="1" applyBorder="1" applyAlignment="1">
      <alignment horizontal="left" vertical="center"/>
    </xf>
    <xf numFmtId="0" fontId="56" fillId="0" borderId="65" xfId="0" applyFont="1" applyBorder="1" applyAlignment="1">
      <alignment horizontal="left" vertical="center"/>
    </xf>
    <xf numFmtId="0" fontId="61" fillId="0" borderId="72" xfId="0" applyFont="1" applyBorder="1" applyAlignment="1">
      <alignment horizontal="left" vertical="center" wrapText="1"/>
    </xf>
    <xf numFmtId="0" fontId="61" fillId="0" borderId="71" xfId="0" applyFont="1" applyBorder="1" applyAlignment="1">
      <alignment horizontal="left" vertical="center"/>
    </xf>
    <xf numFmtId="0" fontId="61" fillId="0" borderId="73" xfId="0" applyFont="1" applyBorder="1" applyAlignment="1">
      <alignment horizontal="left" vertical="center"/>
    </xf>
    <xf numFmtId="0" fontId="61" fillId="0" borderId="72" xfId="0" applyFont="1" applyBorder="1" applyAlignment="1">
      <alignment horizontal="left" vertical="center"/>
    </xf>
    <xf numFmtId="0" fontId="60" fillId="7" borderId="21" xfId="0" applyFont="1" applyFill="1" applyBorder="1" applyAlignment="1">
      <alignment horizontal="left" vertical="center" textRotation="90" wrapText="1"/>
    </xf>
    <xf numFmtId="0" fontId="58" fillId="0" borderId="21" xfId="0" applyFont="1" applyBorder="1" applyAlignment="1" applyProtection="1">
      <alignment horizontal="center" wrapText="1"/>
      <protection locked="0"/>
    </xf>
    <xf numFmtId="0" fontId="17" fillId="10" borderId="0" xfId="0" applyFont="1" applyFill="1" applyAlignment="1">
      <alignment horizontal="center" vertical="center" textRotation="90" wrapText="1" readingOrder="1"/>
    </xf>
    <xf numFmtId="0" fontId="17" fillId="10" borderId="8" xfId="0" applyFont="1" applyFill="1" applyBorder="1" applyAlignment="1">
      <alignment horizontal="center" vertical="center" textRotation="90" wrapText="1" readingOrder="1"/>
    </xf>
    <xf numFmtId="0" fontId="20" fillId="12" borderId="13" xfId="0" applyFont="1" applyFill="1" applyBorder="1" applyAlignment="1">
      <alignment horizontal="center" vertical="center" wrapText="1" readingOrder="1"/>
    </xf>
    <xf numFmtId="0" fontId="20" fillId="12" borderId="14" xfId="0" applyFont="1" applyFill="1" applyBorder="1" applyAlignment="1">
      <alignment horizontal="center" vertical="center" wrapText="1" readingOrder="1"/>
    </xf>
    <xf numFmtId="0" fontId="20" fillId="12" borderId="15" xfId="0" applyFont="1" applyFill="1" applyBorder="1" applyAlignment="1">
      <alignment horizontal="center" vertical="center" wrapText="1" readingOrder="1"/>
    </xf>
    <xf numFmtId="0" fontId="20" fillId="12" borderId="16"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17" xfId="0" applyFont="1" applyFill="1" applyBorder="1" applyAlignment="1">
      <alignment horizontal="center" vertical="center" wrapText="1" readingOrder="1"/>
    </xf>
    <xf numFmtId="0" fontId="20" fillId="12" borderId="18" xfId="0" applyFont="1" applyFill="1" applyBorder="1" applyAlignment="1">
      <alignment horizontal="center" vertical="center" wrapText="1" readingOrder="1"/>
    </xf>
    <xf numFmtId="0" fontId="20" fillId="12" borderId="19" xfId="0" applyFont="1" applyFill="1" applyBorder="1" applyAlignment="1">
      <alignment horizontal="center" vertical="center" wrapText="1" readingOrder="1"/>
    </xf>
    <xf numFmtId="0" fontId="20" fillId="12" borderId="20" xfId="0" applyFont="1" applyFill="1" applyBorder="1" applyAlignment="1">
      <alignment horizontal="center" vertical="center" wrapText="1" readingOrder="1"/>
    </xf>
    <xf numFmtId="0" fontId="20" fillId="11" borderId="13" xfId="0" applyFont="1" applyFill="1" applyBorder="1" applyAlignment="1">
      <alignment horizontal="center" vertical="center" wrapText="1" readingOrder="1"/>
    </xf>
    <xf numFmtId="0" fontId="20" fillId="11" borderId="14" xfId="0" applyFont="1" applyFill="1" applyBorder="1" applyAlignment="1">
      <alignment horizontal="center" vertical="center" wrapText="1" readingOrder="1"/>
    </xf>
    <xf numFmtId="0" fontId="20" fillId="11" borderId="15" xfId="0" applyFont="1" applyFill="1" applyBorder="1" applyAlignment="1">
      <alignment horizontal="center" vertical="center" wrapText="1" readingOrder="1"/>
    </xf>
    <xf numFmtId="0" fontId="20" fillId="11" borderId="16"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17" xfId="0" applyFont="1" applyFill="1" applyBorder="1" applyAlignment="1">
      <alignment horizontal="center" vertical="center" wrapText="1" readingOrder="1"/>
    </xf>
    <xf numFmtId="0" fontId="20" fillId="11" borderId="18" xfId="0" applyFont="1" applyFill="1" applyBorder="1" applyAlignment="1">
      <alignment horizontal="center" vertical="center" wrapText="1" readingOrder="1"/>
    </xf>
    <xf numFmtId="0" fontId="20" fillId="11" borderId="19"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3" borderId="13" xfId="0" applyFont="1" applyFill="1" applyBorder="1" applyAlignment="1">
      <alignment horizontal="center" vertical="center" wrapText="1" readingOrder="1"/>
    </xf>
    <xf numFmtId="0" fontId="20" fillId="13" borderId="14" xfId="0" applyFont="1" applyFill="1" applyBorder="1" applyAlignment="1">
      <alignment horizontal="center" vertical="center" wrapText="1" readingOrder="1"/>
    </xf>
    <xf numFmtId="0" fontId="20" fillId="13" borderId="15" xfId="0" applyFont="1" applyFill="1" applyBorder="1" applyAlignment="1">
      <alignment horizontal="center" vertical="center" wrapText="1" readingOrder="1"/>
    </xf>
    <xf numFmtId="0" fontId="20" fillId="13" borderId="16"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17" xfId="0" applyFont="1" applyFill="1" applyBorder="1" applyAlignment="1">
      <alignment horizontal="center" vertical="center" wrapText="1" readingOrder="1"/>
    </xf>
    <xf numFmtId="0" fontId="20" fillId="13" borderId="18" xfId="0" applyFont="1" applyFill="1" applyBorder="1" applyAlignment="1">
      <alignment horizontal="center" vertical="center" wrapText="1" readingOrder="1"/>
    </xf>
    <xf numFmtId="0" fontId="20" fillId="13" borderId="19"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5" borderId="13" xfId="0" applyFont="1" applyFill="1" applyBorder="1" applyAlignment="1">
      <alignment horizontal="center" vertical="center" wrapText="1" readingOrder="1"/>
    </xf>
    <xf numFmtId="0" fontId="20" fillId="5" borderId="14" xfId="0" applyFont="1" applyFill="1" applyBorder="1" applyAlignment="1">
      <alignment horizontal="center" vertical="center" wrapText="1" readingOrder="1"/>
    </xf>
    <xf numFmtId="0" fontId="20" fillId="5" borderId="15" xfId="0" applyFont="1" applyFill="1" applyBorder="1" applyAlignment="1">
      <alignment horizontal="center" vertical="center" wrapText="1" readingOrder="1"/>
    </xf>
    <xf numFmtId="0" fontId="20" fillId="5" borderId="16"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17" xfId="0" applyFont="1" applyFill="1" applyBorder="1" applyAlignment="1">
      <alignment horizontal="center" vertical="center" wrapText="1" readingOrder="1"/>
    </xf>
    <xf numFmtId="0" fontId="20" fillId="5" borderId="18" xfId="0" applyFont="1" applyFill="1" applyBorder="1" applyAlignment="1">
      <alignment horizontal="center" vertical="center" wrapText="1" readingOrder="1"/>
    </xf>
    <xf numFmtId="0" fontId="20" fillId="5" borderId="19"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16" fillId="0" borderId="5" xfId="0" applyFont="1" applyBorder="1" applyAlignment="1">
      <alignment horizontal="center" vertical="center" wrapText="1"/>
    </xf>
    <xf numFmtId="0" fontId="16" fillId="0" borderId="12"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16" fillId="0" borderId="10"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2" xfId="0" applyFont="1" applyBorder="1" applyAlignment="1">
      <alignment horizontal="center" vertical="center" wrapText="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20" xfId="0" applyFont="1" applyFill="1" applyBorder="1" applyAlignment="1">
      <alignment horizontal="center" vertical="center" wrapText="1" readingOrder="1"/>
    </xf>
    <xf numFmtId="0" fontId="41" fillId="0" borderId="5" xfId="0" applyFont="1" applyBorder="1" applyAlignment="1">
      <alignment horizontal="center" vertical="center" wrapText="1"/>
    </xf>
    <xf numFmtId="0" fontId="41" fillId="0" borderId="12" xfId="0" applyFont="1" applyBorder="1" applyAlignment="1">
      <alignment horizontal="center" vertical="center"/>
    </xf>
    <xf numFmtId="0" fontId="41" fillId="0" borderId="7" xfId="0" applyFont="1" applyBorder="1" applyAlignment="1">
      <alignment horizontal="center" vertical="center" wrapText="1"/>
    </xf>
    <xf numFmtId="0" fontId="41" fillId="0" borderId="0" xfId="0" applyFont="1" applyAlignment="1">
      <alignment horizontal="center" vertical="center"/>
    </xf>
    <xf numFmtId="0" fontId="41" fillId="0" borderId="7"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20" xfId="0" applyFont="1" applyFill="1" applyBorder="1" applyAlignment="1">
      <alignment horizontal="center" vertical="center" wrapText="1" readingOrder="1"/>
    </xf>
    <xf numFmtId="0" fontId="39" fillId="0" borderId="0" xfId="0" applyFont="1" applyAlignment="1">
      <alignment horizontal="center" vertical="center" wrapText="1"/>
    </xf>
    <xf numFmtId="0" fontId="21" fillId="0" borderId="0" xfId="0" applyFont="1" applyAlignment="1">
      <alignment horizontal="center" vertical="center" wrapText="1"/>
    </xf>
    <xf numFmtId="0" fontId="41" fillId="0" borderId="6" xfId="0" applyFont="1" applyBorder="1" applyAlignment="1">
      <alignment horizontal="center" vertical="center"/>
    </xf>
    <xf numFmtId="0" fontId="41" fillId="0" borderId="8" xfId="0" applyFont="1" applyBorder="1" applyAlignment="1">
      <alignment horizontal="center" vertical="center"/>
    </xf>
    <xf numFmtId="0" fontId="41" fillId="0" borderId="10" xfId="0" applyFont="1" applyBorder="1" applyAlignment="1">
      <alignment horizontal="center" vertical="center"/>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5" borderId="19" xfId="0" applyFont="1" applyFill="1" applyBorder="1" applyAlignment="1">
      <alignment horizontal="center" vertical="center" wrapText="1" readingOrder="1"/>
    </xf>
    <xf numFmtId="0" fontId="40" fillId="5" borderId="20"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41" fillId="0" borderId="12" xfId="0" applyFont="1" applyBorder="1" applyAlignment="1">
      <alignment horizontal="center" vertical="center" wrapText="1"/>
    </xf>
    <xf numFmtId="0" fontId="23" fillId="0" borderId="0" xfId="0" applyFont="1" applyAlignment="1">
      <alignment horizontal="center" vertical="center"/>
    </xf>
    <xf numFmtId="0" fontId="43" fillId="0" borderId="0" xfId="0" applyFont="1" applyAlignment="1">
      <alignment horizontal="center" vertical="center"/>
    </xf>
    <xf numFmtId="0" fontId="38" fillId="15" borderId="23" xfId="0" applyFont="1" applyFill="1" applyBorder="1" applyAlignment="1">
      <alignment horizontal="center" vertical="center" wrapText="1" readingOrder="1"/>
    </xf>
    <xf numFmtId="0" fontId="38" fillId="15" borderId="24" xfId="0" applyFont="1" applyFill="1" applyBorder="1" applyAlignment="1">
      <alignment horizontal="center" vertical="center" wrapText="1" readingOrder="1"/>
    </xf>
    <xf numFmtId="0" fontId="38" fillId="15" borderId="35"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2" xfId="0" applyFont="1" applyFill="1" applyBorder="1" applyAlignment="1">
      <alignment horizontal="center" vertical="center" wrapText="1" readingOrder="1"/>
    </xf>
    <xf numFmtId="0" fontId="35" fillId="15" borderId="33"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7"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cellXfs>
  <cellStyles count="6">
    <cellStyle name="Hipervínculo" xfId="5" builtinId="8"/>
    <cellStyle name="Normal" xfId="0" builtinId="0"/>
    <cellStyle name="Normal - Style1 2" xfId="2"/>
    <cellStyle name="Normal 2" xfId="4"/>
    <cellStyle name="Normal 2 2" xfId="3"/>
    <cellStyle name="Porcentaje" xfId="1" builtinId="5"/>
  </cellStyles>
  <dxfs count="82">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743159</xdr:colOff>
      <xdr:row>0</xdr:row>
      <xdr:rowOff>0</xdr:rowOff>
    </xdr:from>
    <xdr:to>
      <xdr:col>2</xdr:col>
      <xdr:colOff>705868</xdr:colOff>
      <xdr:row>1</xdr:row>
      <xdr:rowOff>283362</xdr:rowOff>
    </xdr:to>
    <xdr:pic>
      <xdr:nvPicPr>
        <xdr:cNvPr id="4" name="Imagen 3">
          <a:extLst>
            <a:ext uri="{FF2B5EF4-FFF2-40B4-BE49-F238E27FC236}">
              <a16:creationId xmlns:a16="http://schemas.microsoft.com/office/drawing/2014/main" id="{77E8F28F-CADA-4D03-BF05-A3C0A820162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7170" y="0"/>
          <a:ext cx="758203" cy="76925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ceduco-my.sharepoint.com/Users/plandeaccion/OneDrive%20-%20Escuela%20Tecnologica%20Instituto%20Tecnico%20Central/A.%20Vigencia%202022/PAAC%202022/2&#186;%20L&#204;NEA%20DE%20DEFENCSA/GESTI&#211;N%20DE%20RECURSOS%20F&#205;SIC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landeaccion/OneDrive%20-%20Escuela%20Tecnologica%20Instituto%20Tecnico%20Central/A.%20Vigencia%202022/PAAC%202022/2&#186;%20L&#204;NEA%20DE%20DEFENCSA/GESTI&#211;N%20DE%20RECURSOS%20F&#205;SIC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NDRES/Downloads/Matriz%20de%20riesgos_RECURSOS%20F&#205;SICOS%202022%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plandeaccion/Downloads/mapaderiesgodocumental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Listas"/>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Impacto"/>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Impacto"/>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Listas"/>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itceduco-my.sharepoint.com/:f:/g/personal/gestiondocumental_itc_edu_co/Ei5YfxwR0r9BtTHGIWUxKrsBB7cGQsT7Z8IFZvrQoSNvPg?e=lmO1tu" TargetMode="External"/><Relationship Id="rId2" Type="http://schemas.openxmlformats.org/officeDocument/2006/relationships/hyperlink" Target="https://teams.microsoft.com/l/message/19:meeting_MzUwNzJjZTEtMDRkZC00Y2U2LTlhMzYtZmMxNGQzODNmZmRk@thread.v2/1724252675005?context=%7B%22contextType%22%3A%22chat%22%7D" TargetMode="External"/><Relationship Id="rId1" Type="http://schemas.openxmlformats.org/officeDocument/2006/relationships/hyperlink" Target="https://teams.microsoft.com/l/message/19:meeting_MzUwNzJjZTEtMDRkZC00Y2U2LTlhMzYtZmMxNGQzODNmZmRk@thread.v2/1724252675005?context=%7B%22contextType%22%3A%22chat%22%7D"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34" zoomScale="130" zoomScaleNormal="130" workbookViewId="0">
      <selection activeCell="E34" sqref="E34:F34"/>
    </sheetView>
  </sheetViews>
  <sheetFormatPr baseColWidth="10" defaultColWidth="11.42578125" defaultRowHeight="15" x14ac:dyDescent="0.25"/>
  <cols>
    <col min="1" max="1" width="2.7109375" style="75" customWidth="1"/>
    <col min="2" max="3" width="24.7109375" style="75" customWidth="1"/>
    <col min="4" max="4" width="16" style="75" customWidth="1"/>
    <col min="5" max="5" width="24.7109375" style="75" customWidth="1"/>
    <col min="6" max="6" width="27.7109375" style="75" customWidth="1"/>
    <col min="7" max="8" width="24.7109375" style="75" customWidth="1"/>
    <col min="9" max="16384" width="11.42578125" style="75"/>
  </cols>
  <sheetData>
    <row r="1" spans="2:8" ht="15.75" thickBot="1" x14ac:dyDescent="0.3"/>
    <row r="2" spans="2:8" ht="18" x14ac:dyDescent="0.25">
      <c r="B2" s="198" t="s">
        <v>163</v>
      </c>
      <c r="C2" s="199"/>
      <c r="D2" s="199"/>
      <c r="E2" s="199"/>
      <c r="F2" s="199"/>
      <c r="G2" s="199"/>
      <c r="H2" s="200"/>
    </row>
    <row r="3" spans="2:8" x14ac:dyDescent="0.25">
      <c r="B3" s="76"/>
      <c r="C3" s="77"/>
      <c r="D3" s="77"/>
      <c r="E3" s="77"/>
      <c r="F3" s="77"/>
      <c r="G3" s="77"/>
      <c r="H3" s="78"/>
    </row>
    <row r="4" spans="2:8" ht="63" customHeight="1" x14ac:dyDescent="0.25">
      <c r="B4" s="201" t="s">
        <v>206</v>
      </c>
      <c r="C4" s="202"/>
      <c r="D4" s="202"/>
      <c r="E4" s="202"/>
      <c r="F4" s="202"/>
      <c r="G4" s="202"/>
      <c r="H4" s="203"/>
    </row>
    <row r="5" spans="2:8" ht="63" customHeight="1" x14ac:dyDescent="0.25">
      <c r="B5" s="204"/>
      <c r="C5" s="205"/>
      <c r="D5" s="205"/>
      <c r="E5" s="205"/>
      <c r="F5" s="205"/>
      <c r="G5" s="205"/>
      <c r="H5" s="206"/>
    </row>
    <row r="6" spans="2:8" ht="16.5" x14ac:dyDescent="0.25">
      <c r="B6" s="207" t="s">
        <v>161</v>
      </c>
      <c r="C6" s="208"/>
      <c r="D6" s="208"/>
      <c r="E6" s="208"/>
      <c r="F6" s="208"/>
      <c r="G6" s="208"/>
      <c r="H6" s="209"/>
    </row>
    <row r="7" spans="2:8" ht="95.25" customHeight="1" x14ac:dyDescent="0.25">
      <c r="B7" s="217" t="s">
        <v>166</v>
      </c>
      <c r="C7" s="218"/>
      <c r="D7" s="218"/>
      <c r="E7" s="218"/>
      <c r="F7" s="218"/>
      <c r="G7" s="218"/>
      <c r="H7" s="219"/>
    </row>
    <row r="8" spans="2:8" ht="16.5" x14ac:dyDescent="0.25">
      <c r="B8" s="112"/>
      <c r="C8" s="113"/>
      <c r="D8" s="113"/>
      <c r="E8" s="113"/>
      <c r="F8" s="113"/>
      <c r="G8" s="113"/>
      <c r="H8" s="114"/>
    </row>
    <row r="9" spans="2:8" ht="16.5" customHeight="1" x14ac:dyDescent="0.25">
      <c r="B9" s="210" t="s">
        <v>199</v>
      </c>
      <c r="C9" s="211"/>
      <c r="D9" s="211"/>
      <c r="E9" s="211"/>
      <c r="F9" s="211"/>
      <c r="G9" s="211"/>
      <c r="H9" s="212"/>
    </row>
    <row r="10" spans="2:8" ht="44.25" customHeight="1" x14ac:dyDescent="0.25">
      <c r="B10" s="210"/>
      <c r="C10" s="211"/>
      <c r="D10" s="211"/>
      <c r="E10" s="211"/>
      <c r="F10" s="211"/>
      <c r="G10" s="211"/>
      <c r="H10" s="212"/>
    </row>
    <row r="11" spans="2:8" ht="15.75" thickBot="1" x14ac:dyDescent="0.3">
      <c r="B11" s="101"/>
      <c r="C11" s="104"/>
      <c r="D11" s="109"/>
      <c r="E11" s="110"/>
      <c r="F11" s="110"/>
      <c r="G11" s="111"/>
      <c r="H11" s="105"/>
    </row>
    <row r="12" spans="2:8" ht="15.75" thickTop="1" x14ac:dyDescent="0.25">
      <c r="B12" s="101"/>
      <c r="C12" s="213" t="s">
        <v>162</v>
      </c>
      <c r="D12" s="214"/>
      <c r="E12" s="215" t="s">
        <v>200</v>
      </c>
      <c r="F12" s="216"/>
      <c r="G12" s="104"/>
      <c r="H12" s="105"/>
    </row>
    <row r="13" spans="2:8" ht="35.25" customHeight="1" x14ac:dyDescent="0.25">
      <c r="B13" s="101"/>
      <c r="C13" s="185" t="s">
        <v>193</v>
      </c>
      <c r="D13" s="186"/>
      <c r="E13" s="187" t="s">
        <v>198</v>
      </c>
      <c r="F13" s="188"/>
      <c r="G13" s="104"/>
      <c r="H13" s="105"/>
    </row>
    <row r="14" spans="2:8" ht="17.25" customHeight="1" x14ac:dyDescent="0.25">
      <c r="B14" s="101"/>
      <c r="C14" s="185" t="s">
        <v>194</v>
      </c>
      <c r="D14" s="186"/>
      <c r="E14" s="187" t="s">
        <v>196</v>
      </c>
      <c r="F14" s="188"/>
      <c r="G14" s="104"/>
      <c r="H14" s="105"/>
    </row>
    <row r="15" spans="2:8" ht="19.5" customHeight="1" x14ac:dyDescent="0.25">
      <c r="B15" s="101"/>
      <c r="C15" s="185" t="s">
        <v>195</v>
      </c>
      <c r="D15" s="186"/>
      <c r="E15" s="187" t="s">
        <v>197</v>
      </c>
      <c r="F15" s="188"/>
      <c r="G15" s="104"/>
      <c r="H15" s="105"/>
    </row>
    <row r="16" spans="2:8" ht="69.75" customHeight="1" x14ac:dyDescent="0.25">
      <c r="B16" s="101"/>
      <c r="C16" s="185" t="s">
        <v>164</v>
      </c>
      <c r="D16" s="186"/>
      <c r="E16" s="187" t="s">
        <v>165</v>
      </c>
      <c r="F16" s="188"/>
      <c r="G16" s="104"/>
      <c r="H16" s="105"/>
    </row>
    <row r="17" spans="2:8" ht="34.5" customHeight="1" x14ac:dyDescent="0.25">
      <c r="B17" s="101"/>
      <c r="C17" s="189" t="s">
        <v>2</v>
      </c>
      <c r="D17" s="190"/>
      <c r="E17" s="181" t="s">
        <v>207</v>
      </c>
      <c r="F17" s="182"/>
      <c r="G17" s="104"/>
      <c r="H17" s="105"/>
    </row>
    <row r="18" spans="2:8" ht="27.75" customHeight="1" x14ac:dyDescent="0.25">
      <c r="B18" s="101"/>
      <c r="C18" s="189" t="s">
        <v>3</v>
      </c>
      <c r="D18" s="190"/>
      <c r="E18" s="181" t="s">
        <v>208</v>
      </c>
      <c r="F18" s="182"/>
      <c r="G18" s="104"/>
      <c r="H18" s="105"/>
    </row>
    <row r="19" spans="2:8" ht="28.5" customHeight="1" x14ac:dyDescent="0.25">
      <c r="B19" s="101"/>
      <c r="C19" s="189" t="s">
        <v>41</v>
      </c>
      <c r="D19" s="190"/>
      <c r="E19" s="181" t="s">
        <v>209</v>
      </c>
      <c r="F19" s="182"/>
      <c r="G19" s="104"/>
      <c r="H19" s="105"/>
    </row>
    <row r="20" spans="2:8" ht="72.75" customHeight="1" x14ac:dyDescent="0.25">
      <c r="B20" s="101"/>
      <c r="C20" s="189" t="s">
        <v>1</v>
      </c>
      <c r="D20" s="190"/>
      <c r="E20" s="181" t="s">
        <v>210</v>
      </c>
      <c r="F20" s="182"/>
      <c r="G20" s="104"/>
      <c r="H20" s="105"/>
    </row>
    <row r="21" spans="2:8" ht="64.5" customHeight="1" x14ac:dyDescent="0.25">
      <c r="B21" s="101"/>
      <c r="C21" s="189" t="s">
        <v>49</v>
      </c>
      <c r="D21" s="190"/>
      <c r="E21" s="181" t="s">
        <v>168</v>
      </c>
      <c r="F21" s="182"/>
      <c r="G21" s="104"/>
      <c r="H21" s="105"/>
    </row>
    <row r="22" spans="2:8" ht="71.25" customHeight="1" x14ac:dyDescent="0.25">
      <c r="B22" s="101"/>
      <c r="C22" s="189" t="s">
        <v>167</v>
      </c>
      <c r="D22" s="190"/>
      <c r="E22" s="181" t="s">
        <v>169</v>
      </c>
      <c r="F22" s="182"/>
      <c r="G22" s="104"/>
      <c r="H22" s="105"/>
    </row>
    <row r="23" spans="2:8" ht="55.5" customHeight="1" x14ac:dyDescent="0.25">
      <c r="B23" s="101"/>
      <c r="C23" s="183" t="s">
        <v>170</v>
      </c>
      <c r="D23" s="184"/>
      <c r="E23" s="181" t="s">
        <v>171</v>
      </c>
      <c r="F23" s="182"/>
      <c r="G23" s="104"/>
      <c r="H23" s="105"/>
    </row>
    <row r="24" spans="2:8" ht="42" customHeight="1" x14ac:dyDescent="0.25">
      <c r="B24" s="101"/>
      <c r="C24" s="183" t="s">
        <v>47</v>
      </c>
      <c r="D24" s="184"/>
      <c r="E24" s="181" t="s">
        <v>172</v>
      </c>
      <c r="F24" s="182"/>
      <c r="G24" s="104"/>
      <c r="H24" s="105"/>
    </row>
    <row r="25" spans="2:8" ht="59.25" customHeight="1" x14ac:dyDescent="0.25">
      <c r="B25" s="101"/>
      <c r="C25" s="183" t="s">
        <v>160</v>
      </c>
      <c r="D25" s="184"/>
      <c r="E25" s="181" t="s">
        <v>173</v>
      </c>
      <c r="F25" s="182"/>
      <c r="G25" s="104"/>
      <c r="H25" s="105"/>
    </row>
    <row r="26" spans="2:8" ht="23.25" customHeight="1" x14ac:dyDescent="0.25">
      <c r="B26" s="101"/>
      <c r="C26" s="183" t="s">
        <v>12</v>
      </c>
      <c r="D26" s="184"/>
      <c r="E26" s="181" t="s">
        <v>174</v>
      </c>
      <c r="F26" s="182"/>
      <c r="G26" s="104"/>
      <c r="H26" s="105"/>
    </row>
    <row r="27" spans="2:8" ht="30.75" customHeight="1" x14ac:dyDescent="0.25">
      <c r="B27" s="101"/>
      <c r="C27" s="183" t="s">
        <v>178</v>
      </c>
      <c r="D27" s="184"/>
      <c r="E27" s="181" t="s">
        <v>175</v>
      </c>
      <c r="F27" s="182"/>
      <c r="G27" s="104"/>
      <c r="H27" s="105"/>
    </row>
    <row r="28" spans="2:8" ht="35.25" customHeight="1" x14ac:dyDescent="0.25">
      <c r="B28" s="101"/>
      <c r="C28" s="183" t="s">
        <v>179</v>
      </c>
      <c r="D28" s="184"/>
      <c r="E28" s="181" t="s">
        <v>176</v>
      </c>
      <c r="F28" s="182"/>
      <c r="G28" s="104"/>
      <c r="H28" s="105"/>
    </row>
    <row r="29" spans="2:8" ht="33" customHeight="1" x14ac:dyDescent="0.25">
      <c r="B29" s="101"/>
      <c r="C29" s="183" t="s">
        <v>179</v>
      </c>
      <c r="D29" s="184"/>
      <c r="E29" s="181" t="s">
        <v>176</v>
      </c>
      <c r="F29" s="182"/>
      <c r="G29" s="104"/>
      <c r="H29" s="105"/>
    </row>
    <row r="30" spans="2:8" ht="30" customHeight="1" x14ac:dyDescent="0.25">
      <c r="B30" s="101"/>
      <c r="C30" s="183" t="s">
        <v>180</v>
      </c>
      <c r="D30" s="184"/>
      <c r="E30" s="181" t="s">
        <v>177</v>
      </c>
      <c r="F30" s="182"/>
      <c r="G30" s="104"/>
      <c r="H30" s="105"/>
    </row>
    <row r="31" spans="2:8" ht="35.25" customHeight="1" x14ac:dyDescent="0.25">
      <c r="B31" s="101"/>
      <c r="C31" s="183" t="s">
        <v>181</v>
      </c>
      <c r="D31" s="184"/>
      <c r="E31" s="181" t="s">
        <v>182</v>
      </c>
      <c r="F31" s="182"/>
      <c r="G31" s="104"/>
      <c r="H31" s="105"/>
    </row>
    <row r="32" spans="2:8" ht="31.5" customHeight="1" x14ac:dyDescent="0.25">
      <c r="B32" s="101"/>
      <c r="C32" s="183" t="s">
        <v>183</v>
      </c>
      <c r="D32" s="184"/>
      <c r="E32" s="181" t="s">
        <v>184</v>
      </c>
      <c r="F32" s="182"/>
      <c r="G32" s="104"/>
      <c r="H32" s="105"/>
    </row>
    <row r="33" spans="2:8" ht="35.25" customHeight="1" x14ac:dyDescent="0.25">
      <c r="B33" s="101"/>
      <c r="C33" s="183" t="s">
        <v>185</v>
      </c>
      <c r="D33" s="184"/>
      <c r="E33" s="181" t="s">
        <v>186</v>
      </c>
      <c r="F33" s="182"/>
      <c r="G33" s="104"/>
      <c r="H33" s="105"/>
    </row>
    <row r="34" spans="2:8" ht="59.25" customHeight="1" x14ac:dyDescent="0.25">
      <c r="B34" s="101"/>
      <c r="C34" s="183" t="s">
        <v>187</v>
      </c>
      <c r="D34" s="184"/>
      <c r="E34" s="181" t="s">
        <v>188</v>
      </c>
      <c r="F34" s="182"/>
      <c r="G34" s="104"/>
      <c r="H34" s="105"/>
    </row>
    <row r="35" spans="2:8" ht="29.25" customHeight="1" x14ac:dyDescent="0.25">
      <c r="B35" s="101"/>
      <c r="C35" s="183" t="s">
        <v>29</v>
      </c>
      <c r="D35" s="184"/>
      <c r="E35" s="181" t="s">
        <v>189</v>
      </c>
      <c r="F35" s="182"/>
      <c r="G35" s="104"/>
      <c r="H35" s="105"/>
    </row>
    <row r="36" spans="2:8" ht="82.5" customHeight="1" x14ac:dyDescent="0.25">
      <c r="B36" s="101"/>
      <c r="C36" s="183" t="s">
        <v>191</v>
      </c>
      <c r="D36" s="184"/>
      <c r="E36" s="181" t="s">
        <v>190</v>
      </c>
      <c r="F36" s="182"/>
      <c r="G36" s="104"/>
      <c r="H36" s="105"/>
    </row>
    <row r="37" spans="2:8" ht="46.5" customHeight="1" x14ac:dyDescent="0.25">
      <c r="B37" s="101"/>
      <c r="C37" s="183" t="s">
        <v>38</v>
      </c>
      <c r="D37" s="184"/>
      <c r="E37" s="181" t="s">
        <v>192</v>
      </c>
      <c r="F37" s="182"/>
      <c r="G37" s="104"/>
      <c r="H37" s="105"/>
    </row>
    <row r="38" spans="2:8" ht="6.75" customHeight="1" thickBot="1" x14ac:dyDescent="0.3">
      <c r="B38" s="101"/>
      <c r="C38" s="194"/>
      <c r="D38" s="195"/>
      <c r="E38" s="196"/>
      <c r="F38" s="197"/>
      <c r="G38" s="104"/>
      <c r="H38" s="105"/>
    </row>
    <row r="39" spans="2:8" ht="15.75" thickTop="1" x14ac:dyDescent="0.25">
      <c r="B39" s="101"/>
      <c r="C39" s="102"/>
      <c r="D39" s="102"/>
      <c r="E39" s="103"/>
      <c r="F39" s="103"/>
      <c r="G39" s="104"/>
      <c r="H39" s="105"/>
    </row>
    <row r="40" spans="2:8" ht="21" customHeight="1" x14ac:dyDescent="0.25">
      <c r="B40" s="191" t="s">
        <v>201</v>
      </c>
      <c r="C40" s="192"/>
      <c r="D40" s="192"/>
      <c r="E40" s="192"/>
      <c r="F40" s="192"/>
      <c r="G40" s="192"/>
      <c r="H40" s="193"/>
    </row>
    <row r="41" spans="2:8" ht="20.25" customHeight="1" x14ac:dyDescent="0.25">
      <c r="B41" s="191" t="s">
        <v>202</v>
      </c>
      <c r="C41" s="192"/>
      <c r="D41" s="192"/>
      <c r="E41" s="192"/>
      <c r="F41" s="192"/>
      <c r="G41" s="192"/>
      <c r="H41" s="193"/>
    </row>
    <row r="42" spans="2:8" ht="20.25" customHeight="1" x14ac:dyDescent="0.25">
      <c r="B42" s="191" t="s">
        <v>203</v>
      </c>
      <c r="C42" s="192"/>
      <c r="D42" s="192"/>
      <c r="E42" s="192"/>
      <c r="F42" s="192"/>
      <c r="G42" s="192"/>
      <c r="H42" s="193"/>
    </row>
    <row r="43" spans="2:8" ht="20.25" customHeight="1" x14ac:dyDescent="0.25">
      <c r="B43" s="191" t="s">
        <v>204</v>
      </c>
      <c r="C43" s="192"/>
      <c r="D43" s="192"/>
      <c r="E43" s="192"/>
      <c r="F43" s="192"/>
      <c r="G43" s="192"/>
      <c r="H43" s="193"/>
    </row>
    <row r="44" spans="2:8" x14ac:dyDescent="0.25">
      <c r="B44" s="191" t="s">
        <v>205</v>
      </c>
      <c r="C44" s="192"/>
      <c r="D44" s="192"/>
      <c r="E44" s="192"/>
      <c r="F44" s="192"/>
      <c r="G44" s="192"/>
      <c r="H44" s="193"/>
    </row>
    <row r="45" spans="2:8" ht="15.75" thickBot="1" x14ac:dyDescent="0.3">
      <c r="B45" s="106"/>
      <c r="C45" s="107"/>
      <c r="D45" s="107"/>
      <c r="E45" s="107"/>
      <c r="F45" s="107"/>
      <c r="G45" s="107"/>
      <c r="H45" s="10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39</v>
      </c>
    </row>
    <row r="21" spans="1:1" x14ac:dyDescent="0.2">
      <c r="A21" s="7"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V29"/>
  <sheetViews>
    <sheetView showGridLines="0" tabSelected="1" topLeftCell="F6" zoomScale="57" zoomScaleNormal="100" workbookViewId="0">
      <pane xSplit="2" ySplit="5" topLeftCell="AP11" activePane="bottomRight" state="frozen"/>
      <selection activeCell="F6" sqref="F6"/>
      <selection pane="topRight" activeCell="H6" sqref="H6"/>
      <selection pane="bottomLeft" activeCell="F11" sqref="F11"/>
      <selection pane="bottomRight" activeCell="AT15" sqref="AT15"/>
    </sheetView>
  </sheetViews>
  <sheetFormatPr baseColWidth="10" defaultColWidth="11.42578125" defaultRowHeight="16.5" x14ac:dyDescent="0.3"/>
  <cols>
    <col min="1" max="1" width="4.7109375" style="2" customWidth="1"/>
    <col min="2" max="2" width="12" style="2" customWidth="1"/>
    <col min="3" max="3" width="12" style="141" customWidth="1"/>
    <col min="4" max="4" width="14.140625" style="2" customWidth="1"/>
    <col min="5" max="5" width="38.5703125" style="2" customWidth="1"/>
    <col min="6" max="6" width="52.28515625" style="2" customWidth="1"/>
    <col min="7" max="7" width="50.42578125" style="1" customWidth="1"/>
    <col min="8" max="10" width="19" style="4" customWidth="1"/>
    <col min="11" max="11" width="17.7109375" style="1" customWidth="1"/>
    <col min="12" max="12" width="16.42578125" style="1" customWidth="1"/>
    <col min="13" max="13" width="6.28515625" style="1" bestFit="1" customWidth="1"/>
    <col min="14" max="14" width="27.28515625" style="1" bestFit="1" customWidth="1"/>
    <col min="15" max="15" width="18.85546875" style="1" customWidth="1"/>
    <col min="16" max="16" width="17.42578125" style="1" customWidth="1"/>
    <col min="17" max="17" width="6.28515625" style="1" bestFit="1" customWidth="1"/>
    <col min="18" max="18" width="16" style="1" customWidth="1"/>
    <col min="19" max="19" width="5.7109375" style="1" customWidth="1"/>
    <col min="20" max="20" width="25.85546875" style="1" customWidth="1"/>
    <col min="21" max="21" width="25.28515625" style="1" customWidth="1"/>
    <col min="22" max="22" width="15.140625" style="1" bestFit="1" customWidth="1"/>
    <col min="23" max="23" width="6.7109375" style="1" customWidth="1"/>
    <col min="24" max="24" width="5" style="1" customWidth="1"/>
    <col min="25" max="25" width="5.42578125" style="1" customWidth="1"/>
    <col min="26" max="26" width="7.140625" style="1" customWidth="1"/>
    <col min="27" max="27" width="6.7109375" style="1" customWidth="1"/>
    <col min="28" max="28" width="7.42578125" style="1" customWidth="1"/>
    <col min="29" max="29" width="11.42578125" style="155" customWidth="1"/>
    <col min="30" max="30" width="8.7109375" style="1" customWidth="1"/>
    <col min="31" max="31" width="10.42578125" style="1" customWidth="1"/>
    <col min="32" max="32" width="9.28515625" style="1" customWidth="1"/>
    <col min="33" max="33" width="9.140625" style="1" customWidth="1"/>
    <col min="34" max="34" width="8.42578125" style="1" customWidth="1"/>
    <col min="35" max="35" width="7.28515625" style="1" customWidth="1"/>
    <col min="36" max="36" width="23" style="1" customWidth="1"/>
    <col min="37" max="37" width="18.7109375" style="1" customWidth="1"/>
    <col min="38" max="38" width="16.7109375" style="1" customWidth="1"/>
    <col min="39" max="39" width="14.7109375" style="1" customWidth="1"/>
    <col min="40" max="40" width="49.28515625" style="1" customWidth="1"/>
    <col min="41" max="41" width="21" style="1" customWidth="1"/>
    <col min="42" max="42" width="14.140625" style="1" customWidth="1"/>
    <col min="43" max="43" width="57.7109375" style="162" customWidth="1"/>
    <col min="44" max="44" width="10.7109375" style="162" customWidth="1"/>
    <col min="45" max="45" width="20.7109375" style="1" customWidth="1"/>
    <col min="46" max="46" width="11.42578125" style="1" customWidth="1"/>
    <col min="47" max="47" width="19.5703125" style="1" customWidth="1"/>
    <col min="48" max="48" width="17.28515625" style="1" customWidth="1"/>
    <col min="49" max="16384" width="11.42578125" style="1"/>
  </cols>
  <sheetData>
    <row r="1" spans="1:74" ht="38.450000000000003" customHeight="1" x14ac:dyDescent="0.3">
      <c r="A1" s="293" t="s">
        <v>213</v>
      </c>
      <c r="B1" s="293"/>
      <c r="C1" s="293"/>
      <c r="D1" s="293"/>
      <c r="E1" s="264" t="s">
        <v>214</v>
      </c>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64"/>
      <c r="AR1" s="264"/>
      <c r="AS1" s="264"/>
      <c r="AT1" s="264"/>
      <c r="AU1" s="282" t="s">
        <v>215</v>
      </c>
      <c r="AV1" s="283"/>
    </row>
    <row r="2" spans="1:74" ht="33.6" customHeight="1" x14ac:dyDescent="0.3">
      <c r="A2" s="293"/>
      <c r="B2" s="293"/>
      <c r="C2" s="293"/>
      <c r="D2" s="293"/>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84" t="s">
        <v>222</v>
      </c>
      <c r="AV2" s="285"/>
    </row>
    <row r="3" spans="1:74" ht="13.9" customHeight="1" x14ac:dyDescent="0.3">
      <c r="A3" s="293"/>
      <c r="B3" s="293"/>
      <c r="C3" s="293"/>
      <c r="D3" s="293"/>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84" t="s">
        <v>223</v>
      </c>
      <c r="AV3" s="285"/>
    </row>
    <row r="4" spans="1:74" ht="50.25" customHeight="1" x14ac:dyDescent="0.3">
      <c r="A4" s="293"/>
      <c r="B4" s="293"/>
      <c r="C4" s="293"/>
      <c r="D4" s="293"/>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86" t="s">
        <v>216</v>
      </c>
      <c r="AV4" s="287"/>
    </row>
    <row r="5" spans="1:74" ht="26.25" customHeight="1" x14ac:dyDescent="0.3">
      <c r="A5" s="266" t="s">
        <v>42</v>
      </c>
      <c r="B5" s="267"/>
      <c r="C5" s="291" t="s">
        <v>254</v>
      </c>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89"/>
      <c r="AM5" s="289"/>
      <c r="AN5" s="289"/>
      <c r="AO5" s="289"/>
      <c r="AP5" s="289"/>
      <c r="AQ5" s="289"/>
      <c r="AR5" s="289"/>
      <c r="AS5" s="289"/>
      <c r="AT5" s="289"/>
      <c r="AU5" s="289"/>
      <c r="AV5" s="290"/>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43.5" customHeight="1" x14ac:dyDescent="0.3">
      <c r="A6" s="266" t="s">
        <v>129</v>
      </c>
      <c r="B6" s="267"/>
      <c r="C6" s="288" t="s">
        <v>255</v>
      </c>
      <c r="D6" s="289"/>
      <c r="E6" s="289"/>
      <c r="F6" s="289"/>
      <c r="G6" s="289"/>
      <c r="H6" s="289"/>
      <c r="I6" s="289"/>
      <c r="J6" s="289"/>
      <c r="K6" s="289"/>
      <c r="L6" s="289"/>
      <c r="M6" s="289"/>
      <c r="N6" s="289"/>
      <c r="O6" s="289"/>
      <c r="P6" s="289"/>
      <c r="Q6" s="289"/>
      <c r="R6" s="289"/>
      <c r="S6" s="289"/>
      <c r="T6" s="289"/>
      <c r="U6" s="289"/>
      <c r="V6" s="289"/>
      <c r="W6" s="289"/>
      <c r="X6" s="289"/>
      <c r="Y6" s="289"/>
      <c r="Z6" s="289"/>
      <c r="AA6" s="289"/>
      <c r="AB6" s="289"/>
      <c r="AC6" s="289"/>
      <c r="AD6" s="289"/>
      <c r="AE6" s="289"/>
      <c r="AF6" s="289"/>
      <c r="AG6" s="289"/>
      <c r="AH6" s="289"/>
      <c r="AI6" s="289"/>
      <c r="AJ6" s="289"/>
      <c r="AK6" s="289"/>
      <c r="AL6" s="289"/>
      <c r="AM6" s="289"/>
      <c r="AN6" s="289"/>
      <c r="AO6" s="289"/>
      <c r="AP6" s="289"/>
      <c r="AQ6" s="289"/>
      <c r="AR6" s="289"/>
      <c r="AS6" s="289"/>
      <c r="AT6" s="289"/>
      <c r="AU6" s="289"/>
      <c r="AV6" s="290"/>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24" customHeight="1" x14ac:dyDescent="0.3">
      <c r="A7" s="266" t="s">
        <v>43</v>
      </c>
      <c r="B7" s="267"/>
      <c r="C7" s="288" t="s">
        <v>256</v>
      </c>
      <c r="D7" s="289"/>
      <c r="E7" s="289"/>
      <c r="F7" s="289"/>
      <c r="G7" s="289"/>
      <c r="H7" s="289"/>
      <c r="I7" s="289"/>
      <c r="J7" s="289"/>
      <c r="K7" s="289"/>
      <c r="L7" s="289"/>
      <c r="M7" s="289"/>
      <c r="N7" s="289"/>
      <c r="O7" s="289"/>
      <c r="P7" s="289"/>
      <c r="Q7" s="289"/>
      <c r="R7" s="289"/>
      <c r="S7" s="289"/>
      <c r="T7" s="289"/>
      <c r="U7" s="289"/>
      <c r="V7" s="289"/>
      <c r="W7" s="289"/>
      <c r="X7" s="289"/>
      <c r="Y7" s="289"/>
      <c r="Z7" s="289"/>
      <c r="AA7" s="289"/>
      <c r="AB7" s="289"/>
      <c r="AC7" s="289"/>
      <c r="AD7" s="289"/>
      <c r="AE7" s="289"/>
      <c r="AF7" s="289"/>
      <c r="AG7" s="289"/>
      <c r="AH7" s="289"/>
      <c r="AI7" s="289"/>
      <c r="AJ7" s="289"/>
      <c r="AK7" s="289"/>
      <c r="AL7" s="289"/>
      <c r="AM7" s="289"/>
      <c r="AN7" s="289"/>
      <c r="AO7" s="289"/>
      <c r="AP7" s="289"/>
      <c r="AQ7" s="289"/>
      <c r="AR7" s="289"/>
      <c r="AS7" s="289"/>
      <c r="AT7" s="289"/>
      <c r="AU7" s="289"/>
      <c r="AV7" s="290"/>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x14ac:dyDescent="0.3">
      <c r="A8" s="253" t="s">
        <v>138</v>
      </c>
      <c r="B8" s="253"/>
      <c r="C8" s="253"/>
      <c r="D8" s="253"/>
      <c r="E8" s="253"/>
      <c r="F8" s="253"/>
      <c r="G8" s="253"/>
      <c r="H8" s="253"/>
      <c r="I8" s="253"/>
      <c r="J8" s="253"/>
      <c r="K8" s="253"/>
      <c r="L8" s="253" t="s">
        <v>139</v>
      </c>
      <c r="M8" s="253"/>
      <c r="N8" s="253"/>
      <c r="O8" s="253"/>
      <c r="P8" s="253"/>
      <c r="Q8" s="253"/>
      <c r="R8" s="253"/>
      <c r="S8" s="253" t="s">
        <v>140</v>
      </c>
      <c r="T8" s="253"/>
      <c r="U8" s="253"/>
      <c r="V8" s="253"/>
      <c r="W8" s="253"/>
      <c r="X8" s="253"/>
      <c r="Y8" s="253"/>
      <c r="Z8" s="253"/>
      <c r="AA8" s="253"/>
      <c r="AB8" s="253"/>
      <c r="AC8" s="253" t="s">
        <v>141</v>
      </c>
      <c r="AD8" s="253"/>
      <c r="AE8" s="253"/>
      <c r="AF8" s="253"/>
      <c r="AG8" s="253"/>
      <c r="AH8" s="253"/>
      <c r="AI8" s="253"/>
      <c r="AJ8" s="253" t="s">
        <v>34</v>
      </c>
      <c r="AK8" s="253"/>
      <c r="AL8" s="253"/>
      <c r="AM8" s="253"/>
      <c r="AN8" s="253"/>
      <c r="AO8" s="253"/>
      <c r="AP8" s="253"/>
      <c r="AQ8" s="253"/>
      <c r="AR8" s="253"/>
      <c r="AS8" s="253"/>
      <c r="AT8" s="253"/>
      <c r="AU8" s="253"/>
      <c r="AV8" s="253"/>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6.5" customHeight="1" x14ac:dyDescent="0.3">
      <c r="A9" s="278" t="s">
        <v>0</v>
      </c>
      <c r="B9" s="253" t="s">
        <v>13</v>
      </c>
      <c r="C9" s="255" t="s">
        <v>236</v>
      </c>
      <c r="D9" s="253" t="s">
        <v>2</v>
      </c>
      <c r="E9" s="255" t="s">
        <v>3</v>
      </c>
      <c r="F9" s="255" t="s">
        <v>41</v>
      </c>
      <c r="G9" s="253" t="s">
        <v>1</v>
      </c>
      <c r="H9" s="255" t="s">
        <v>49</v>
      </c>
      <c r="I9" s="255" t="s">
        <v>252</v>
      </c>
      <c r="J9" s="255" t="s">
        <v>253</v>
      </c>
      <c r="K9" s="255" t="s">
        <v>134</v>
      </c>
      <c r="L9" s="255" t="s">
        <v>33</v>
      </c>
      <c r="M9" s="253" t="s">
        <v>5</v>
      </c>
      <c r="N9" s="255" t="s">
        <v>86</v>
      </c>
      <c r="O9" s="255" t="s">
        <v>91</v>
      </c>
      <c r="P9" s="255" t="s">
        <v>44</v>
      </c>
      <c r="Q9" s="253" t="s">
        <v>5</v>
      </c>
      <c r="R9" s="255" t="s">
        <v>47</v>
      </c>
      <c r="S9" s="254" t="s">
        <v>11</v>
      </c>
      <c r="T9" s="255" t="s">
        <v>160</v>
      </c>
      <c r="U9" s="255" t="s">
        <v>212</v>
      </c>
      <c r="V9" s="255" t="s">
        <v>12</v>
      </c>
      <c r="W9" s="255" t="s">
        <v>8</v>
      </c>
      <c r="X9" s="255"/>
      <c r="Y9" s="255"/>
      <c r="Z9" s="255"/>
      <c r="AA9" s="255"/>
      <c r="AB9" s="255"/>
      <c r="AC9" s="292" t="s">
        <v>137</v>
      </c>
      <c r="AD9" s="254" t="s">
        <v>45</v>
      </c>
      <c r="AE9" s="254" t="s">
        <v>5</v>
      </c>
      <c r="AF9" s="254" t="s">
        <v>46</v>
      </c>
      <c r="AG9" s="254" t="s">
        <v>5</v>
      </c>
      <c r="AH9" s="254" t="s">
        <v>48</v>
      </c>
      <c r="AI9" s="254" t="s">
        <v>29</v>
      </c>
      <c r="AJ9" s="255" t="s">
        <v>34</v>
      </c>
      <c r="AK9" s="255" t="s">
        <v>35</v>
      </c>
      <c r="AL9" s="255" t="s">
        <v>36</v>
      </c>
      <c r="AM9" s="255" t="s">
        <v>37</v>
      </c>
      <c r="AN9" s="255" t="s">
        <v>224</v>
      </c>
      <c r="AO9" s="255" t="s">
        <v>38</v>
      </c>
      <c r="AP9" s="255" t="s">
        <v>37</v>
      </c>
      <c r="AQ9" s="265" t="s">
        <v>225</v>
      </c>
      <c r="AR9" s="220" t="s">
        <v>333</v>
      </c>
      <c r="AS9" s="255" t="s">
        <v>38</v>
      </c>
      <c r="AT9" s="255" t="s">
        <v>37</v>
      </c>
      <c r="AU9" s="255" t="s">
        <v>226</v>
      </c>
      <c r="AV9" s="255" t="s">
        <v>38</v>
      </c>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s="3" customFormat="1" ht="57" customHeight="1" x14ac:dyDescent="0.25">
      <c r="A10" s="278"/>
      <c r="B10" s="253"/>
      <c r="C10" s="255"/>
      <c r="D10" s="253"/>
      <c r="E10" s="255"/>
      <c r="F10" s="255"/>
      <c r="G10" s="253"/>
      <c r="H10" s="255"/>
      <c r="I10" s="255"/>
      <c r="J10" s="255"/>
      <c r="K10" s="255"/>
      <c r="L10" s="255"/>
      <c r="M10" s="253"/>
      <c r="N10" s="255"/>
      <c r="O10" s="255"/>
      <c r="P10" s="253"/>
      <c r="Q10" s="253"/>
      <c r="R10" s="255"/>
      <c r="S10" s="254"/>
      <c r="T10" s="255"/>
      <c r="U10" s="255"/>
      <c r="V10" s="255"/>
      <c r="W10" s="136" t="s">
        <v>13</v>
      </c>
      <c r="X10" s="136" t="s">
        <v>17</v>
      </c>
      <c r="Y10" s="136" t="s">
        <v>28</v>
      </c>
      <c r="Z10" s="136" t="s">
        <v>18</v>
      </c>
      <c r="AA10" s="136" t="s">
        <v>21</v>
      </c>
      <c r="AB10" s="136" t="s">
        <v>24</v>
      </c>
      <c r="AC10" s="292"/>
      <c r="AD10" s="254"/>
      <c r="AE10" s="254"/>
      <c r="AF10" s="254"/>
      <c r="AG10" s="254"/>
      <c r="AH10" s="254"/>
      <c r="AI10" s="254"/>
      <c r="AJ10" s="255"/>
      <c r="AK10" s="255"/>
      <c r="AL10" s="255"/>
      <c r="AM10" s="255"/>
      <c r="AN10" s="255"/>
      <c r="AO10" s="255"/>
      <c r="AP10" s="255"/>
      <c r="AQ10" s="265"/>
      <c r="AR10" s="221"/>
      <c r="AS10" s="255"/>
      <c r="AT10" s="255"/>
      <c r="AU10" s="255"/>
      <c r="AV10" s="255"/>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row>
    <row r="11" spans="1:74" s="3" customFormat="1" ht="12.75" customHeight="1" x14ac:dyDescent="0.25">
      <c r="A11" s="145"/>
      <c r="B11" s="146"/>
      <c r="C11" s="147"/>
      <c r="D11" s="142"/>
      <c r="E11" s="143"/>
      <c r="F11" s="143"/>
      <c r="G11" s="142"/>
      <c r="H11" s="143"/>
      <c r="I11" s="147"/>
      <c r="J11" s="147"/>
      <c r="K11" s="143"/>
      <c r="L11" s="143"/>
      <c r="M11" s="142"/>
      <c r="N11" s="143"/>
      <c r="O11" s="143"/>
      <c r="P11" s="142"/>
      <c r="Q11" s="142"/>
      <c r="R11" s="143"/>
      <c r="S11" s="144"/>
      <c r="T11" s="143"/>
      <c r="U11" s="143"/>
      <c r="V11" s="143"/>
      <c r="W11" s="136"/>
      <c r="X11" s="136"/>
      <c r="Y11" s="136"/>
      <c r="Z11" s="136"/>
      <c r="AA11" s="136"/>
      <c r="AB11" s="136"/>
      <c r="AC11" s="152"/>
      <c r="AD11" s="144"/>
      <c r="AE11" s="144"/>
      <c r="AF11" s="144"/>
      <c r="AG11" s="144"/>
      <c r="AH11" s="144"/>
      <c r="AI11" s="144"/>
      <c r="AJ11" s="143"/>
      <c r="AK11" s="143"/>
      <c r="AL11" s="143"/>
      <c r="AM11" s="143"/>
      <c r="AN11" s="143"/>
      <c r="AO11" s="143"/>
      <c r="AP11" s="143"/>
      <c r="AQ11" s="158"/>
      <c r="AR11" s="158"/>
      <c r="AS11" s="143"/>
      <c r="AT11" s="143"/>
      <c r="AU11" s="143"/>
      <c r="AV11" s="143"/>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row>
    <row r="12" spans="1:74" ht="35.1" customHeight="1" x14ac:dyDescent="0.3">
      <c r="A12" s="241">
        <v>1</v>
      </c>
      <c r="B12" s="244" t="s">
        <v>231</v>
      </c>
      <c r="C12" s="247" t="s">
        <v>238</v>
      </c>
      <c r="D12" s="258" t="s">
        <v>133</v>
      </c>
      <c r="E12" s="258" t="s">
        <v>290</v>
      </c>
      <c r="F12" s="258" t="s">
        <v>291</v>
      </c>
      <c r="G12" s="259" t="s">
        <v>292</v>
      </c>
      <c r="H12" s="258" t="s">
        <v>122</v>
      </c>
      <c r="I12" s="228" t="s">
        <v>245</v>
      </c>
      <c r="J12" s="228" t="s">
        <v>249</v>
      </c>
      <c r="K12" s="240">
        <v>43</v>
      </c>
      <c r="L12" s="224" t="s">
        <v>106</v>
      </c>
      <c r="M12" s="263">
        <v>0.6</v>
      </c>
      <c r="N12" s="279" t="s">
        <v>152</v>
      </c>
      <c r="O12" s="225" t="s">
        <v>152</v>
      </c>
      <c r="P12" s="224" t="s">
        <v>80</v>
      </c>
      <c r="Q12" s="263">
        <v>0.6</v>
      </c>
      <c r="R12" s="268" t="s">
        <v>80</v>
      </c>
      <c r="S12" s="116">
        <v>1</v>
      </c>
      <c r="T12" s="117" t="s">
        <v>293</v>
      </c>
      <c r="U12" s="117" t="s">
        <v>294</v>
      </c>
      <c r="V12" s="138" t="s">
        <v>4</v>
      </c>
      <c r="W12" s="119" t="s">
        <v>14</v>
      </c>
      <c r="X12" s="119" t="s">
        <v>9</v>
      </c>
      <c r="Y12" s="120" t="s">
        <v>263</v>
      </c>
      <c r="Z12" s="119" t="s">
        <v>20</v>
      </c>
      <c r="AA12" s="119" t="s">
        <v>23</v>
      </c>
      <c r="AB12" s="119" t="s">
        <v>118</v>
      </c>
      <c r="AC12" s="148">
        <f>IFERROR(IF(V12="Probabilidad",(M12-(+M12*Y12)),IF(V12="Impacto",M12,"")),"")</f>
        <v>0.36</v>
      </c>
      <c r="AD12" s="149" t="str">
        <f>IFERROR(IF(AC12="","",IF(AC12&lt;=0.2,"Muy Baja",IF(AC12&lt;=0.4,"Baja",IF(AC12&lt;=0.6,"Media",IF(AC12&lt;=0.8,"Alta","Muy Alta"))))),"")</f>
        <v>Baja</v>
      </c>
      <c r="AE12" s="150">
        <f t="shared" ref="AE12:AE22" si="0">+AC12</f>
        <v>0.36</v>
      </c>
      <c r="AF12" s="149" t="str">
        <f>IFERROR(IF(AG12="","",IF(AG12&lt;=0.2,"Leve",IF(AG12&lt;=0.4,"Menor",IF(AG12&lt;=0.6,"Moderado",IF(AG12&lt;=0.8,"Mayor","Catastrófico"))))),"")</f>
        <v>Moderado</v>
      </c>
      <c r="AG12" s="150">
        <f>IFERROR(IF(V12="Impacto",(Q12-(+Q12*Y12)),IF(V12="Probabilidad",Q12,"")),"")</f>
        <v>0.6</v>
      </c>
      <c r="AH12" s="151" t="str">
        <f t="shared" ref="AH12:AH21" si="1">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Moderado</v>
      </c>
      <c r="AI12" s="119" t="s">
        <v>135</v>
      </c>
      <c r="AJ12" s="137" t="s">
        <v>264</v>
      </c>
      <c r="AK12" s="137" t="s">
        <v>265</v>
      </c>
      <c r="AL12" s="137" t="s">
        <v>266</v>
      </c>
      <c r="AM12" s="170">
        <v>45422</v>
      </c>
      <c r="AN12" s="117" t="s">
        <v>317</v>
      </c>
      <c r="AO12" s="118" t="s">
        <v>40</v>
      </c>
      <c r="AP12" s="121">
        <v>45422</v>
      </c>
      <c r="AQ12" s="169" t="s">
        <v>331</v>
      </c>
      <c r="AR12" s="179" t="s">
        <v>332</v>
      </c>
      <c r="AS12" s="118" t="s">
        <v>40</v>
      </c>
      <c r="AT12" s="171">
        <v>45525</v>
      </c>
      <c r="AU12" s="170"/>
      <c r="AV12" s="118"/>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35.1" customHeight="1" x14ac:dyDescent="0.3">
      <c r="A13" s="242"/>
      <c r="B13" s="245"/>
      <c r="C13" s="248"/>
      <c r="D13" s="258"/>
      <c r="E13" s="258"/>
      <c r="F13" s="258"/>
      <c r="G13" s="259"/>
      <c r="H13" s="258"/>
      <c r="I13" s="250"/>
      <c r="J13" s="250"/>
      <c r="K13" s="240"/>
      <c r="L13" s="224"/>
      <c r="M13" s="263"/>
      <c r="N13" s="280"/>
      <c r="O13" s="226"/>
      <c r="P13" s="224"/>
      <c r="Q13" s="263"/>
      <c r="R13" s="268"/>
      <c r="S13" s="116">
        <v>2</v>
      </c>
      <c r="T13" s="117" t="s">
        <v>295</v>
      </c>
      <c r="U13" s="117" t="s">
        <v>296</v>
      </c>
      <c r="V13" s="138" t="s">
        <v>4</v>
      </c>
      <c r="W13" s="119" t="s">
        <v>14</v>
      </c>
      <c r="X13" s="119" t="s">
        <v>9</v>
      </c>
      <c r="Y13" s="120" t="s">
        <v>263</v>
      </c>
      <c r="Z13" s="119" t="s">
        <v>20</v>
      </c>
      <c r="AA13" s="119" t="s">
        <v>22</v>
      </c>
      <c r="AB13" s="119" t="s">
        <v>118</v>
      </c>
      <c r="AC13" s="156">
        <f>IFERROR(IF(AND(V12="Probabilidad",V13="Probabilidad"),(AE12-(+AE12*Y13)),IF(V13="Probabilidad",(N12-(+N12*Y13)),IF(V13="Impacto",AE12,""))),"")</f>
        <v>0.216</v>
      </c>
      <c r="AD13" s="149" t="str">
        <f t="shared" ref="AD13:AD15" si="2">IFERROR(IF(AC13="","",IF(AC13&lt;=0.2,"Muy Baja",IF(AC13&lt;=0.4,"Baja",IF(AC13&lt;=0.6,"Media",IF(AC13&lt;=0.8,"Alta","Muy Alta"))))),"")</f>
        <v>Baja</v>
      </c>
      <c r="AE13" s="157">
        <f t="shared" si="0"/>
        <v>0.216</v>
      </c>
      <c r="AF13" s="149" t="str">
        <f t="shared" ref="AF13:AF15" si="3">IFERROR(IF(AG13="","",IF(AG13&lt;=0.2,"Leve",IF(AG13&lt;=0.4,"Menor",IF(AG13&lt;=0.6,"Moderado",IF(AG13&lt;=0.8,"Mayor","Catastrófico"))))),"")</f>
        <v>Moderado</v>
      </c>
      <c r="AG13" s="150">
        <f>IFERROR(IF(AND(V12="Impacto",V13="Impacto"),(AG12-(+AG12*Y13)),IF(V13="Impacto",($M$10-(+$M$10*Y13)),IF(V13="Probabilidad",AG12,""))),"")</f>
        <v>0.6</v>
      </c>
      <c r="AH13" s="149" t="str">
        <f t="shared" si="1"/>
        <v>Moderado</v>
      </c>
      <c r="AI13" s="119" t="s">
        <v>135</v>
      </c>
      <c r="AJ13" s="137" t="s">
        <v>289</v>
      </c>
      <c r="AK13" s="137" t="s">
        <v>265</v>
      </c>
      <c r="AL13" s="137" t="s">
        <v>267</v>
      </c>
      <c r="AM13" s="170">
        <v>45422</v>
      </c>
      <c r="AN13" s="117" t="s">
        <v>319</v>
      </c>
      <c r="AO13" s="118" t="s">
        <v>40</v>
      </c>
      <c r="AP13" s="121">
        <v>45422</v>
      </c>
      <c r="AQ13" s="169" t="s">
        <v>350</v>
      </c>
      <c r="AR13" s="162" t="s">
        <v>351</v>
      </c>
      <c r="AS13" s="178" t="s">
        <v>40</v>
      </c>
      <c r="AT13" s="171">
        <v>45525</v>
      </c>
      <c r="AU13" s="170"/>
      <c r="AV13" s="118"/>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35.1" customHeight="1" x14ac:dyDescent="0.3">
      <c r="A14" s="242"/>
      <c r="B14" s="245"/>
      <c r="C14" s="248"/>
      <c r="D14" s="258"/>
      <c r="E14" s="258"/>
      <c r="F14" s="258"/>
      <c r="G14" s="259"/>
      <c r="H14" s="258"/>
      <c r="I14" s="250"/>
      <c r="J14" s="250"/>
      <c r="K14" s="240"/>
      <c r="L14" s="224"/>
      <c r="M14" s="263"/>
      <c r="N14" s="280"/>
      <c r="O14" s="226"/>
      <c r="P14" s="224"/>
      <c r="Q14" s="263"/>
      <c r="R14" s="268"/>
      <c r="S14" s="116">
        <v>3</v>
      </c>
      <c r="T14" s="117" t="s">
        <v>334</v>
      </c>
      <c r="U14" s="117" t="s">
        <v>297</v>
      </c>
      <c r="V14" s="138" t="s">
        <v>2</v>
      </c>
      <c r="W14" s="119" t="s">
        <v>16</v>
      </c>
      <c r="X14" s="119" t="s">
        <v>9</v>
      </c>
      <c r="Y14" s="120" t="s">
        <v>268</v>
      </c>
      <c r="Z14" s="119" t="s">
        <v>19</v>
      </c>
      <c r="AA14" s="119" t="s">
        <v>22</v>
      </c>
      <c r="AB14" s="119" t="s">
        <v>119</v>
      </c>
      <c r="AC14" s="156">
        <f>IFERROR(IF(AND(V13="Probabilidad",V14="Probabilidad"),(AE13-(+AE13*Y14)),IF(V14="Probabilidad",(N13-(+N13*Y14)),IF(V14="Impacto",AE13,""))),"")</f>
        <v>0.216</v>
      </c>
      <c r="AD14" s="149" t="str">
        <f t="shared" si="2"/>
        <v>Baja</v>
      </c>
      <c r="AE14" s="157">
        <f t="shared" si="0"/>
        <v>0.216</v>
      </c>
      <c r="AF14" s="149" t="str">
        <f t="shared" si="3"/>
        <v>Leve</v>
      </c>
      <c r="AG14" s="150">
        <f>IFERROR(IF(AND(V13="Impacto",V14="Impacto"),(AG13-(+AG13*Y14)),IF(V14="Impacto",($M$10-(+$M$10*Y14)),IF(V14="Probabilidad",AG13,""))),"")</f>
        <v>0</v>
      </c>
      <c r="AH14" s="149" t="str">
        <f t="shared" si="1"/>
        <v>Bajo</v>
      </c>
      <c r="AI14" s="119" t="s">
        <v>135</v>
      </c>
      <c r="AJ14" s="137" t="s">
        <v>310</v>
      </c>
      <c r="AK14" s="137" t="s">
        <v>265</v>
      </c>
      <c r="AL14" s="137" t="s">
        <v>327</v>
      </c>
      <c r="AM14" s="170">
        <v>45422</v>
      </c>
      <c r="AN14" s="117" t="s">
        <v>318</v>
      </c>
      <c r="AO14" s="118" t="s">
        <v>40</v>
      </c>
      <c r="AP14" s="121">
        <v>45422</v>
      </c>
      <c r="AQ14" s="159" t="s">
        <v>335</v>
      </c>
      <c r="AR14" s="179" t="s">
        <v>332</v>
      </c>
      <c r="AS14" s="178" t="s">
        <v>40</v>
      </c>
      <c r="AT14" s="171">
        <v>45525</v>
      </c>
      <c r="AU14" s="170"/>
      <c r="AV14" s="118"/>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35.1" customHeight="1" x14ac:dyDescent="0.3">
      <c r="A15" s="243"/>
      <c r="B15" s="246"/>
      <c r="C15" s="249"/>
      <c r="D15" s="258"/>
      <c r="E15" s="258"/>
      <c r="F15" s="258"/>
      <c r="G15" s="259"/>
      <c r="H15" s="258"/>
      <c r="I15" s="229"/>
      <c r="J15" s="229"/>
      <c r="K15" s="240"/>
      <c r="L15" s="224"/>
      <c r="M15" s="263"/>
      <c r="N15" s="281"/>
      <c r="O15" s="227"/>
      <c r="P15" s="224"/>
      <c r="Q15" s="263"/>
      <c r="R15" s="268"/>
      <c r="S15" s="116">
        <v>4</v>
      </c>
      <c r="T15" s="117" t="s">
        <v>298</v>
      </c>
      <c r="U15" s="117" t="s">
        <v>299</v>
      </c>
      <c r="V15" s="138" t="s">
        <v>4</v>
      </c>
      <c r="W15" s="119" t="s">
        <v>14</v>
      </c>
      <c r="X15" s="119" t="s">
        <v>9</v>
      </c>
      <c r="Y15" s="120" t="s">
        <v>263</v>
      </c>
      <c r="Z15" s="119" t="s">
        <v>20</v>
      </c>
      <c r="AA15" s="119" t="s">
        <v>22</v>
      </c>
      <c r="AB15" s="119" t="s">
        <v>118</v>
      </c>
      <c r="AC15" s="156">
        <f>IFERROR(IF(AND(V14="Probabilidad",V15="Probabilidad"),(AE14-(+AE14*Y15)),IF(V15="Probabilidad",(N14-(+N14*Y15)),IF(V15="Impacto",AE14,""))),"")</f>
        <v>0</v>
      </c>
      <c r="AD15" s="149" t="str">
        <f t="shared" si="2"/>
        <v>Muy Baja</v>
      </c>
      <c r="AE15" s="157">
        <f t="shared" si="0"/>
        <v>0</v>
      </c>
      <c r="AF15" s="149" t="str">
        <f t="shared" si="3"/>
        <v>Leve</v>
      </c>
      <c r="AG15" s="150">
        <f>IFERROR(IF(AND(V14="Impacto",V15="Impacto"),(AG14-(+AG14*Y15)),IF(V15="Impacto",($M$10-(+$M$10*Y15)),IF(V15="Probabilidad",AG14,""))),"")</f>
        <v>0</v>
      </c>
      <c r="AH15" s="149" t="str">
        <f t="shared" si="1"/>
        <v>Bajo</v>
      </c>
      <c r="AI15" s="119" t="s">
        <v>135</v>
      </c>
      <c r="AJ15" s="137" t="s">
        <v>309</v>
      </c>
      <c r="AK15" s="137" t="s">
        <v>269</v>
      </c>
      <c r="AL15" s="137" t="s">
        <v>270</v>
      </c>
      <c r="AM15" s="170">
        <v>45422</v>
      </c>
      <c r="AN15" s="117" t="s">
        <v>320</v>
      </c>
      <c r="AO15" s="118" t="s">
        <v>40</v>
      </c>
      <c r="AP15" s="121">
        <v>45422</v>
      </c>
      <c r="AQ15" s="159" t="s">
        <v>336</v>
      </c>
      <c r="AR15" s="179" t="s">
        <v>337</v>
      </c>
      <c r="AS15" s="178" t="s">
        <v>40</v>
      </c>
      <c r="AT15" s="171">
        <v>45525</v>
      </c>
      <c r="AU15" s="170"/>
      <c r="AV15" s="118"/>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35.1" customHeight="1" x14ac:dyDescent="0.3">
      <c r="A16" s="244">
        <v>2</v>
      </c>
      <c r="B16" s="244" t="s">
        <v>233</v>
      </c>
      <c r="C16" s="247" t="s">
        <v>240</v>
      </c>
      <c r="D16" s="258" t="s">
        <v>133</v>
      </c>
      <c r="E16" s="258" t="s">
        <v>257</v>
      </c>
      <c r="F16" s="258" t="s">
        <v>258</v>
      </c>
      <c r="G16" s="259" t="s">
        <v>285</v>
      </c>
      <c r="H16" s="258" t="s">
        <v>122</v>
      </c>
      <c r="I16" s="228" t="s">
        <v>245</v>
      </c>
      <c r="J16" s="228" t="s">
        <v>247</v>
      </c>
      <c r="K16" s="240">
        <v>90</v>
      </c>
      <c r="L16" s="260" t="str">
        <f>IF(K16&lt;=0,"",IF(K16&lt;=2,"Muy Baja",IF(K16&lt;=24,"Baja",IF(K16&lt;=500,"Media",IF(K16&lt;=5000,"Alta","Muy Alta")))))</f>
        <v>Media</v>
      </c>
      <c r="M16" s="232">
        <f>IF(L16="","",IF(L16="Muy Baja",0.2,IF(L16="Baja",0.4,IF(L16="Media",0.6,IF(L16="Alta",0.8,IF(L16="Muy Alta",1,))))))</f>
        <v>0.6</v>
      </c>
      <c r="N16" s="222" t="s">
        <v>152</v>
      </c>
      <c r="O16" s="232" t="str">
        <f>IF(NOT(ISERROR(MATCH(N16,'[1]Tabla Impacto'!$B$221:$B$223,0))),'[1]Tabla Impacto'!$F$223&amp;"Por favor no seleccionar los criterios de impacto(Afectación Económica o presupuestal y Pérdida Reputacional)",N16)</f>
        <v xml:space="preserve">     El riesgo afecta la imagen de la entidad con algunos usuarios de relevancia frente al logro de los objetivos</v>
      </c>
      <c r="P16" s="230" t="str">
        <f>IF(OR(O16='[1]Tabla Impacto'!$C$11,O16='[1]Tabla Impacto'!$D$11),"Leve",IF(OR(O16='[1]Tabla Impacto'!$C$12,O16='[1]Tabla Impacto'!$D$12),"Menor",IF(OR(O16='[1]Tabla Impacto'!$C$13,O16='[1]Tabla Impacto'!$D$13),"Moderado",IF(OR(O16='[1]Tabla Impacto'!$C$14,O16='[1]Tabla Impacto'!$D$14),"Mayor",IF(OR(O16='[1]Tabla Impacto'!$C$15,O16='[1]Tabla Impacto'!$D$15),"Catastrófico","")))))</f>
        <v>Moderado</v>
      </c>
      <c r="Q16" s="232">
        <f>IF(P16="","",IF(P16="Leve",0.2,IF(P16="Menor",0.4,IF(P16="Moderado",0.6,IF(P16="Mayor",0.8,IF(P16="Catastrófico",1,))))))</f>
        <v>0.6</v>
      </c>
      <c r="R16" s="234" t="str">
        <f>IF(OR(AND(L16="Muy Baja",P16="Leve"),AND(L16="Muy Baja",P16="Menor"),AND(L16="Baja",P16="Leve")),"Bajo",IF(OR(AND(L16="Muy baja",P16="Moderado"),AND(L16="Baja",P16="Menor"),AND(L16="Baja",P16="Moderado"),AND(L16="Media",P16="Leve"),AND(L16="Media",P16="Menor"),AND(L16="Media",P16="Moderado"),AND(L16="Alta",P16="Leve"),AND(L16="Alta",P16="Menor")),"Moderado",IF(OR(AND(L16="Muy Baja",P16="Mayor"),AND(L16="Baja",P16="Mayor"),AND(L16="Media",P16="Mayor"),AND(L16="Alta",P16="Moderado"),AND(L16="Alta",P16="Mayor"),AND(L16="Muy Alta",P16="Leve"),AND(L16="Muy Alta",P16="Menor"),AND(L16="Muy Alta",P16="Moderado"),AND(L16="Muy Alta",P16="Mayor")),"Alto",IF(OR(AND(L16="Muy Baja",P16="Catastrófico"),AND(L16="Baja",P16="Catastrófico"),AND(L16="Media",P16="Catastrófico"),AND(L16="Alta",P16="Catastrófico"),AND(L16="Muy Alta",P16="Catastrófico")),"Extremo",""))))</f>
        <v>Moderado</v>
      </c>
      <c r="S16" s="116">
        <v>1</v>
      </c>
      <c r="T16" s="117" t="s">
        <v>328</v>
      </c>
      <c r="U16" s="117" t="s">
        <v>300</v>
      </c>
      <c r="V16" s="172" t="s">
        <v>4</v>
      </c>
      <c r="W16" s="119" t="s">
        <v>14</v>
      </c>
      <c r="X16" s="119" t="s">
        <v>9</v>
      </c>
      <c r="Y16" s="120" t="s">
        <v>263</v>
      </c>
      <c r="Z16" s="119" t="s">
        <v>19</v>
      </c>
      <c r="AA16" s="119" t="s">
        <v>22</v>
      </c>
      <c r="AB16" s="119" t="s">
        <v>118</v>
      </c>
      <c r="AC16" s="148">
        <f>IFERROR(IF(V16="Probabilidad",(M16-(+M16*Y16)),IF(V16="Impacto",M16,"")),"")</f>
        <v>0.36</v>
      </c>
      <c r="AD16" s="149" t="str">
        <f>IFERROR(IF(AC16="","",IF(AC16&lt;=0.2,"Muy Baja",IF(AC16&lt;=0.4,"Baja",IF(AC16&lt;=0.6,"Media",IF(AC16&lt;=0.8,"Alta","Muy Alta"))))),"")</f>
        <v>Baja</v>
      </c>
      <c r="AE16" s="150">
        <f t="shared" si="0"/>
        <v>0.36</v>
      </c>
      <c r="AF16" s="149" t="str">
        <f>IFERROR(IF(AG16="","",IF(AG16&lt;=0.2,"Leve",IF(AG16&lt;=0.4,"Menor",IF(AG16&lt;=0.6,"Moderado",IF(AG16&lt;=0.8,"Mayor","Catastrófico"))))),"")</f>
        <v>Moderado</v>
      </c>
      <c r="AG16" s="150">
        <f>IFERROR(IF(V16="Impacto",(Q16-(+Q16*Y16)),IF(V16="Probabilidad",Q16,"")),"")</f>
        <v>0.6</v>
      </c>
      <c r="AH16" s="151" t="str">
        <f t="shared" si="1"/>
        <v>Moderado</v>
      </c>
      <c r="AI16" s="119" t="s">
        <v>135</v>
      </c>
      <c r="AJ16" s="137" t="s">
        <v>271</v>
      </c>
      <c r="AK16" s="137" t="s">
        <v>265</v>
      </c>
      <c r="AL16" s="137" t="s">
        <v>272</v>
      </c>
      <c r="AM16" s="170">
        <v>45422</v>
      </c>
      <c r="AN16" s="117" t="s">
        <v>322</v>
      </c>
      <c r="AO16" s="118" t="s">
        <v>40</v>
      </c>
      <c r="AP16" s="121">
        <v>45422</v>
      </c>
      <c r="AQ16" s="169" t="s">
        <v>338</v>
      </c>
      <c r="AR16" s="180" t="s">
        <v>339</v>
      </c>
      <c r="AS16" s="118" t="s">
        <v>39</v>
      </c>
      <c r="AT16" s="171">
        <v>45525</v>
      </c>
      <c r="AU16" s="170"/>
      <c r="AV16" s="118"/>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4" ht="35.1" customHeight="1" x14ac:dyDescent="0.3">
      <c r="A17" s="245"/>
      <c r="B17" s="245"/>
      <c r="C17" s="248"/>
      <c r="D17" s="258"/>
      <c r="E17" s="258"/>
      <c r="F17" s="258"/>
      <c r="G17" s="259"/>
      <c r="H17" s="258"/>
      <c r="I17" s="250"/>
      <c r="J17" s="250"/>
      <c r="K17" s="240"/>
      <c r="L17" s="261"/>
      <c r="M17" s="237"/>
      <c r="N17" s="236"/>
      <c r="O17" s="237"/>
      <c r="P17" s="238"/>
      <c r="Q17" s="237"/>
      <c r="R17" s="239"/>
      <c r="S17" s="116">
        <v>2</v>
      </c>
      <c r="T17" s="117" t="s">
        <v>301</v>
      </c>
      <c r="U17" s="117" t="s">
        <v>302</v>
      </c>
      <c r="V17" s="172" t="s">
        <v>4</v>
      </c>
      <c r="W17" s="119" t="s">
        <v>14</v>
      </c>
      <c r="X17" s="119" t="s">
        <v>9</v>
      </c>
      <c r="Y17" s="120" t="s">
        <v>263</v>
      </c>
      <c r="Z17" s="119" t="s">
        <v>19</v>
      </c>
      <c r="AA17" s="119" t="s">
        <v>22</v>
      </c>
      <c r="AB17" s="119" t="s">
        <v>118</v>
      </c>
      <c r="AC17" s="156">
        <f>IFERROR(IF(AND(V16="Probabilidad",V17="Probabilidad"),(AE16-(+AE16*Y17)),IF(V17="Probabilidad",(N16-(+N16*Y17)),IF(V17="Impacto",AE16,""))),"")</f>
        <v>0.216</v>
      </c>
      <c r="AD17" s="149" t="str">
        <f t="shared" ref="AD17" si="4">IFERROR(IF(AC17="","",IF(AC17&lt;=0.2,"Muy Baja",IF(AC17&lt;=0.4,"Baja",IF(AC17&lt;=0.6,"Media",IF(AC17&lt;=0.8,"Alta","Muy Alta"))))),"")</f>
        <v>Baja</v>
      </c>
      <c r="AE17" s="157">
        <f t="shared" si="0"/>
        <v>0.216</v>
      </c>
      <c r="AF17" s="149" t="str">
        <f t="shared" ref="AF17" si="5">IFERROR(IF(AG17="","",IF(AG17&lt;=0.2,"Leve",IF(AG17&lt;=0.4,"Menor",IF(AG17&lt;=0.6,"Moderado",IF(AG17&lt;=0.8,"Mayor","Catastrófico"))))),"")</f>
        <v>Moderado</v>
      </c>
      <c r="AG17" s="150">
        <f>IFERROR(IF(AND(V16="Impacto",V17="Impacto"),(AG16-(+AG16*Y17)),IF(V17="Impacto",($M$10-(+$M$10*Y17)),IF(V17="Probabilidad",AG16,""))),"")</f>
        <v>0.6</v>
      </c>
      <c r="AH17" s="149" t="str">
        <f t="shared" si="1"/>
        <v>Moderado</v>
      </c>
      <c r="AI17" s="119" t="s">
        <v>135</v>
      </c>
      <c r="AJ17" s="137" t="s">
        <v>273</v>
      </c>
      <c r="AK17" s="137" t="s">
        <v>265</v>
      </c>
      <c r="AL17" s="137" t="s">
        <v>274</v>
      </c>
      <c r="AM17" s="170">
        <v>45422</v>
      </c>
      <c r="AN17" s="117" t="s">
        <v>321</v>
      </c>
      <c r="AO17" s="118" t="s">
        <v>40</v>
      </c>
      <c r="AP17" s="121">
        <v>45422</v>
      </c>
      <c r="AQ17" s="169" t="s">
        <v>338</v>
      </c>
      <c r="AR17" s="180" t="s">
        <v>339</v>
      </c>
      <c r="AS17" s="178" t="s">
        <v>39</v>
      </c>
      <c r="AT17" s="171">
        <v>45525</v>
      </c>
      <c r="AU17" s="170"/>
      <c r="AV17" s="118"/>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4" ht="35.1" customHeight="1" x14ac:dyDescent="0.3">
      <c r="A18" s="246"/>
      <c r="B18" s="246"/>
      <c r="C18" s="249"/>
      <c r="D18" s="258"/>
      <c r="E18" s="258"/>
      <c r="F18" s="258"/>
      <c r="G18" s="259"/>
      <c r="H18" s="258"/>
      <c r="I18" s="229"/>
      <c r="J18" s="229"/>
      <c r="K18" s="240"/>
      <c r="L18" s="262"/>
      <c r="M18" s="233"/>
      <c r="N18" s="223"/>
      <c r="O18" s="233"/>
      <c r="P18" s="231"/>
      <c r="Q18" s="233"/>
      <c r="R18" s="235"/>
      <c r="S18" s="116">
        <v>3</v>
      </c>
      <c r="T18" s="117" t="s">
        <v>303</v>
      </c>
      <c r="U18" s="117" t="s">
        <v>304</v>
      </c>
      <c r="V18" s="172" t="s">
        <v>4</v>
      </c>
      <c r="W18" s="119" t="s">
        <v>15</v>
      </c>
      <c r="X18" s="119" t="s">
        <v>9</v>
      </c>
      <c r="Y18" s="120" t="s">
        <v>275</v>
      </c>
      <c r="Z18" s="119" t="s">
        <v>19</v>
      </c>
      <c r="AA18" s="119" t="s">
        <v>22</v>
      </c>
      <c r="AB18" s="119" t="s">
        <v>118</v>
      </c>
      <c r="AC18" s="156">
        <f>IFERROR(IF(AND(V17="Probabilidad",V18="Probabilidad"),(AE17-(+AE17*Y18)),IF(V18="Probabilidad",(N17-(+N17*Y18)),IF(V18="Impacto",AE17,""))),"")</f>
        <v>0.1512</v>
      </c>
      <c r="AD18" s="149" t="str">
        <f t="shared" ref="AD18" si="6">IFERROR(IF(AC18="","",IF(AC18&lt;=0.2,"Muy Baja",IF(AC18&lt;=0.4,"Baja",IF(AC18&lt;=0.6,"Media",IF(AC18&lt;=0.8,"Alta","Muy Alta"))))),"")</f>
        <v>Muy Baja</v>
      </c>
      <c r="AE18" s="157">
        <f t="shared" si="0"/>
        <v>0.1512</v>
      </c>
      <c r="AF18" s="149" t="str">
        <f t="shared" ref="AF18" si="7">IFERROR(IF(AG18="","",IF(AG18&lt;=0.2,"Leve",IF(AG18&lt;=0.4,"Menor",IF(AG18&lt;=0.6,"Moderado",IF(AG18&lt;=0.8,"Mayor","Catastrófico"))))),"")</f>
        <v>Moderado</v>
      </c>
      <c r="AG18" s="150">
        <f>IFERROR(IF(AND(V17="Impacto",V18="Impacto"),(AG17-(+AG17*Y18)),IF(V18="Impacto",($M$10-(+$M$10*Y18)),IF(V18="Probabilidad",AG17,""))),"")</f>
        <v>0.6</v>
      </c>
      <c r="AH18" s="149" t="str">
        <f t="shared" si="1"/>
        <v>Moderado</v>
      </c>
      <c r="AI18" s="119" t="s">
        <v>135</v>
      </c>
      <c r="AJ18" s="137" t="s">
        <v>276</v>
      </c>
      <c r="AK18" s="137" t="s">
        <v>265</v>
      </c>
      <c r="AL18" s="137" t="s">
        <v>274</v>
      </c>
      <c r="AM18" s="170">
        <v>45422</v>
      </c>
      <c r="AN18" s="117" t="s">
        <v>323</v>
      </c>
      <c r="AO18" s="118" t="s">
        <v>40</v>
      </c>
      <c r="AP18" s="121">
        <v>45422</v>
      </c>
      <c r="AQ18" s="169" t="s">
        <v>340</v>
      </c>
      <c r="AR18" s="179" t="s">
        <v>332</v>
      </c>
      <c r="AS18" s="178" t="s">
        <v>40</v>
      </c>
      <c r="AT18" s="171">
        <v>45525</v>
      </c>
      <c r="AU18" s="170"/>
      <c r="AV18" s="118"/>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4" ht="35.1" customHeight="1" x14ac:dyDescent="0.3">
      <c r="A19" s="244">
        <v>3</v>
      </c>
      <c r="B19" s="244" t="s">
        <v>228</v>
      </c>
      <c r="C19" s="247" t="s">
        <v>240</v>
      </c>
      <c r="D19" s="228" t="s">
        <v>133</v>
      </c>
      <c r="E19" s="228" t="s">
        <v>259</v>
      </c>
      <c r="F19" s="228" t="s">
        <v>260</v>
      </c>
      <c r="G19" s="256" t="s">
        <v>286</v>
      </c>
      <c r="H19" s="228" t="s">
        <v>124</v>
      </c>
      <c r="I19" s="228" t="s">
        <v>246</v>
      </c>
      <c r="J19" s="228" t="s">
        <v>250</v>
      </c>
      <c r="K19" s="251">
        <v>50</v>
      </c>
      <c r="L19" s="230" t="str">
        <f>IF(K19&lt;=0,"",IF(K19&lt;=2,"Muy Baja",IF(K19&lt;=24,"Baja",IF(K19&lt;=500,"Media",IF(K19&lt;=5000,"Alta","Muy Alta")))))</f>
        <v>Media</v>
      </c>
      <c r="M19" s="232">
        <f>IF(L19="","",IF(L19="Muy Baja",0.2,IF(L19="Baja",0.4,IF(L19="Media",0.6,IF(L19="Alta",0.8,IF(L19="Muy Alta",1,))))))</f>
        <v>0.6</v>
      </c>
      <c r="N19" s="222" t="s">
        <v>148</v>
      </c>
      <c r="O19" s="232" t="str">
        <f ca="1">IF(NOT(ISERROR(MATCH(N19,_xlfn.ANCHORARRAY(#REF!),0))),#REF!&amp;"Por favor no seleccionar los criterios de impacto",N19)</f>
        <v xml:space="preserve">     Entre 100 y 500 SMLMV </v>
      </c>
      <c r="P19" s="230" t="str">
        <f ca="1">IF(OR(O19='[1]Tabla Impacto'!$C$11,O19='[1]Tabla Impacto'!$D$11),"Leve",IF(OR(O19='[1]Tabla Impacto'!$C$12,O19='[1]Tabla Impacto'!$D$12),"Menor",IF(OR(O19='[1]Tabla Impacto'!$C$13,O19='[1]Tabla Impacto'!$D$13),"Moderado",IF(OR(O19='[1]Tabla Impacto'!$C$14,O19='[1]Tabla Impacto'!$D$14),"Mayor",IF(OR(O19='[1]Tabla Impacto'!$C$15,O19='[1]Tabla Impacto'!$D$15),"Catastrófico","")))))</f>
        <v>Mayor</v>
      </c>
      <c r="Q19" s="232">
        <f ca="1">IF(P19="","",IF(P19="Leve",0.2,IF(P19="Menor",0.4,IF(P19="Moderado",0.6,IF(P19="Mayor",0.8,IF(P19="Catastrófico",1,))))))</f>
        <v>0.8</v>
      </c>
      <c r="R19" s="234" t="str">
        <f ca="1">IF(OR(AND(L19="Muy Baja",P19="Leve"),AND(L19="Muy Baja",P19="Menor"),AND(L19="Baja",P19="Leve")),"Bajo",IF(OR(AND(L19="Muy baja",P19="Moderado"),AND(L19="Baja",P19="Menor"),AND(L19="Baja",P19="Moderado"),AND(L19="Media",P19="Leve"),AND(L19="Media",P19="Menor"),AND(L19="Media",P19="Moderado"),AND(L19="Alta",P19="Leve"),AND(L19="Alta",P19="Menor")),"Moderado",IF(OR(AND(L19="Muy Baja",P19="Mayor"),AND(L19="Baja",P19="Mayor"),AND(L19="Media",P19="Mayor"),AND(L19="Alta",P19="Moderado"),AND(L19="Alta",P19="Mayor"),AND(L19="Muy Alta",P19="Leve"),AND(L19="Muy Alta",P19="Menor"),AND(L19="Muy Alta",P19="Moderado"),AND(L19="Muy Alta",P19="Mayor")),"Alto",IF(OR(AND(L19="Muy Baja",P19="Catastrófico"),AND(L19="Baja",P19="Catastrófico"),AND(L19="Media",P19="Catastrófico"),AND(L19="Alta",P19="Catastrófico"),AND(L19="Muy Alta",P19="Catastrófico")),"Extremo",""))))</f>
        <v>Alto</v>
      </c>
      <c r="S19" s="116">
        <v>1</v>
      </c>
      <c r="T19" s="117" t="s">
        <v>305</v>
      </c>
      <c r="U19" s="137" t="s">
        <v>306</v>
      </c>
      <c r="V19" s="172" t="s">
        <v>4</v>
      </c>
      <c r="W19" s="119" t="s">
        <v>14</v>
      </c>
      <c r="X19" s="119" t="s">
        <v>9</v>
      </c>
      <c r="Y19" s="120" t="s">
        <v>263</v>
      </c>
      <c r="Z19" s="119" t="s">
        <v>19</v>
      </c>
      <c r="AA19" s="119" t="s">
        <v>22</v>
      </c>
      <c r="AB19" s="119" t="s">
        <v>119</v>
      </c>
      <c r="AC19" s="148">
        <f>IFERROR(IF(V19="Probabilidad",(M19-(+M19*Y19)),IF(V19="Impacto",M19,"")),"")</f>
        <v>0.36</v>
      </c>
      <c r="AD19" s="149" t="str">
        <f>IFERROR(IF(AC19="","",IF(AC19&lt;=0.2,"Muy Baja",IF(AC19&lt;=0.4,"Baja",IF(AC19&lt;=0.6,"Media",IF(AC19&lt;=0.8,"Alta","Muy Alta"))))),"")</f>
        <v>Baja</v>
      </c>
      <c r="AE19" s="150">
        <f t="shared" si="0"/>
        <v>0.36</v>
      </c>
      <c r="AF19" s="149" t="str">
        <f ca="1">IFERROR(IF(AG19="","",IF(AG19&lt;=0.2,"Leve",IF(AG19&lt;=0.4,"Menor",IF(AG19&lt;=0.6,"Moderado",IF(AG19&lt;=0.8,"Mayor","Catastrófico"))))),"")</f>
        <v>Mayor</v>
      </c>
      <c r="AG19" s="150">
        <f ca="1">IFERROR(IF(V19="Impacto",(Q19-(+Q19*Y19)),IF(V19="Probabilidad",Q19,"")),"")</f>
        <v>0.8</v>
      </c>
      <c r="AH19" s="151" t="str">
        <f t="shared" ca="1" si="1"/>
        <v>Alto</v>
      </c>
      <c r="AI19" s="119" t="s">
        <v>135</v>
      </c>
      <c r="AJ19" s="137" t="s">
        <v>277</v>
      </c>
      <c r="AK19" s="137" t="s">
        <v>278</v>
      </c>
      <c r="AL19" s="137" t="s">
        <v>279</v>
      </c>
      <c r="AM19" s="170">
        <v>45422</v>
      </c>
      <c r="AN19" s="117" t="s">
        <v>324</v>
      </c>
      <c r="AO19" s="118" t="s">
        <v>40</v>
      </c>
      <c r="AP19" s="121">
        <v>45422</v>
      </c>
      <c r="AQ19" s="169" t="s">
        <v>331</v>
      </c>
      <c r="AR19" s="179" t="s">
        <v>332</v>
      </c>
      <c r="AS19" s="178" t="s">
        <v>40</v>
      </c>
      <c r="AT19" s="171">
        <v>45525</v>
      </c>
      <c r="AU19" s="170"/>
      <c r="AV19" s="118"/>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4" ht="35.1" customHeight="1" x14ac:dyDescent="0.3">
      <c r="A20" s="246"/>
      <c r="B20" s="246"/>
      <c r="C20" s="249"/>
      <c r="D20" s="229"/>
      <c r="E20" s="229"/>
      <c r="F20" s="229"/>
      <c r="G20" s="257"/>
      <c r="H20" s="229"/>
      <c r="I20" s="229"/>
      <c r="J20" s="229"/>
      <c r="K20" s="252"/>
      <c r="L20" s="231"/>
      <c r="M20" s="233"/>
      <c r="N20" s="223"/>
      <c r="O20" s="233"/>
      <c r="P20" s="231"/>
      <c r="Q20" s="233"/>
      <c r="R20" s="235"/>
      <c r="S20" s="116">
        <v>2</v>
      </c>
      <c r="T20" s="117" t="s">
        <v>341</v>
      </c>
      <c r="U20" s="117" t="s">
        <v>329</v>
      </c>
      <c r="V20" s="172" t="s">
        <v>4</v>
      </c>
      <c r="W20" s="119" t="s">
        <v>14</v>
      </c>
      <c r="X20" s="119" t="s">
        <v>9</v>
      </c>
      <c r="Y20" s="120" t="s">
        <v>263</v>
      </c>
      <c r="Z20" s="119" t="s">
        <v>19</v>
      </c>
      <c r="AA20" s="119" t="s">
        <v>22</v>
      </c>
      <c r="AB20" s="119" t="s">
        <v>119</v>
      </c>
      <c r="AC20" s="156">
        <f>IFERROR(IF(AND(V19="Probabilidad",V20="Probabilidad"),(AE19-(+AE19*Y20)),IF(V20="Probabilidad",(N19-(+N19*Y20)),IF(V20="Impacto",AE19,""))),"")</f>
        <v>0.216</v>
      </c>
      <c r="AD20" s="149" t="str">
        <f t="shared" ref="AD20" si="8">IFERROR(IF(AC20="","",IF(AC20&lt;=0.2,"Muy Baja",IF(AC20&lt;=0.4,"Baja",IF(AC20&lt;=0.6,"Media",IF(AC20&lt;=0.8,"Alta","Muy Alta"))))),"")</f>
        <v>Baja</v>
      </c>
      <c r="AE20" s="157">
        <f t="shared" si="0"/>
        <v>0.216</v>
      </c>
      <c r="AF20" s="149" t="str">
        <f t="shared" ref="AF20:AF22" ca="1" si="9">IFERROR(IF(AG20="","",IF(AG20&lt;=0.2,"Leve",IF(AG20&lt;=0.4,"Menor",IF(AG20&lt;=0.6,"Moderado",IF(AG20&lt;=0.8,"Mayor","Catastrófico"))))),"")</f>
        <v>Mayor</v>
      </c>
      <c r="AG20" s="150">
        <f ca="1">IFERROR(IF(AND(V19="Impacto",V20="Impacto"),(AG19-(+AG19*Y20)),IF(V20="Impacto",($M$10-(+$M$10*Y20)),IF(V20="Probabilidad",AG19,""))),"")</f>
        <v>0.8</v>
      </c>
      <c r="AH20" s="149" t="str">
        <f t="shared" ca="1" si="1"/>
        <v>Alto</v>
      </c>
      <c r="AI20" s="119" t="s">
        <v>135</v>
      </c>
      <c r="AJ20" s="137" t="s">
        <v>280</v>
      </c>
      <c r="AK20" s="137" t="s">
        <v>278</v>
      </c>
      <c r="AL20" s="137" t="s">
        <v>281</v>
      </c>
      <c r="AM20" s="170">
        <v>45422</v>
      </c>
      <c r="AN20" s="117" t="s">
        <v>325</v>
      </c>
      <c r="AO20" s="118" t="s">
        <v>40</v>
      </c>
      <c r="AP20" s="121">
        <v>45422</v>
      </c>
      <c r="AQ20" s="173" t="s">
        <v>342</v>
      </c>
      <c r="AR20" s="179" t="s">
        <v>332</v>
      </c>
      <c r="AS20" s="178" t="s">
        <v>40</v>
      </c>
      <c r="AT20" s="171">
        <v>45525</v>
      </c>
      <c r="AU20" s="170"/>
      <c r="AV20" s="118"/>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4" ht="35.1" customHeight="1" x14ac:dyDescent="0.3">
      <c r="A21" s="116">
        <v>4</v>
      </c>
      <c r="B21" s="116" t="s">
        <v>228</v>
      </c>
      <c r="C21" s="139" t="s">
        <v>240</v>
      </c>
      <c r="D21" s="117" t="s">
        <v>133</v>
      </c>
      <c r="E21" s="117" t="s">
        <v>261</v>
      </c>
      <c r="F21" s="117" t="s">
        <v>262</v>
      </c>
      <c r="G21" s="164" t="s">
        <v>287</v>
      </c>
      <c r="H21" s="117" t="s">
        <v>124</v>
      </c>
      <c r="I21" s="117" t="s">
        <v>246</v>
      </c>
      <c r="J21" s="117" t="s">
        <v>250</v>
      </c>
      <c r="K21" s="118">
        <v>40</v>
      </c>
      <c r="L21" s="166" t="str">
        <f>IF(K21&lt;=0,"",IF(K21&lt;=2,"Muy Baja",IF(K21&lt;=24,"Baja",IF(K21&lt;=500,"Media",IF(K21&lt;=5000,"Alta","Muy Alta")))))</f>
        <v>Media</v>
      </c>
      <c r="M21" s="165">
        <f>IF(L21="","",IF(L21="Muy Baja",0.2,IF(L21="Baja",0.4,IF(L21="Media",0.6,IF(L21="Alta",0.8,IF(L21="Muy Alta",1,))))))</f>
        <v>0.6</v>
      </c>
      <c r="N21" s="174" t="s">
        <v>146</v>
      </c>
      <c r="O21" s="168" t="s">
        <v>146</v>
      </c>
      <c r="P21" s="166" t="str">
        <f>IF(OR(O21='[1]Tabla Impacto'!$C$11,O21='[1]Tabla Impacto'!$D$11),"Leve",IF(OR(O21='[1]Tabla Impacto'!$C$12,O21='[1]Tabla Impacto'!$D$12),"Menor",IF(OR(O21='[1]Tabla Impacto'!$C$13,O21='[1]Tabla Impacto'!$D$13),"Moderado",IF(OR(O21='[1]Tabla Impacto'!$C$14,O21='[1]Tabla Impacto'!$D$14),"Mayor",IF(OR(O21='[1]Tabla Impacto'!$C$15,O21='[1]Tabla Impacto'!$D$15),"Catastrófico","")))))</f>
        <v>Moderado</v>
      </c>
      <c r="Q21" s="165">
        <f t="shared" ref="Q21" si="10">IF(P21="","",IF(P21="Leve",0.2,IF(P21="Menor",0.4,IF(P21="Moderado",0.6,IF(P21="Mayor",0.8,IF(P21="Catastrófico",1,))))))</f>
        <v>0.6</v>
      </c>
      <c r="R21" s="167" t="str">
        <f t="shared" ref="R21" si="11">IF(OR(AND(L21="Muy Baja",P21="Leve"),AND(L21="Muy Baja",P21="Menor"),AND(L21="Baja",P21="Leve")),"Bajo",IF(OR(AND(L21="Muy baja",P21="Moderado"),AND(L21="Baja",P21="Menor"),AND(L21="Baja",P21="Moderado"),AND(L21="Media",P21="Leve"),AND(L21="Media",P21="Menor"),AND(L21="Media",P21="Moderado"),AND(L21="Alta",P21="Leve"),AND(L21="Alta",P21="Menor")),"Moderado",IF(OR(AND(L21="Muy Baja",P21="Mayor"),AND(L21="Baja",P21="Mayor"),AND(L21="Media",P21="Mayor"),AND(L21="Alta",P21="Moderado"),AND(L21="Alta",P21="Mayor"),AND(L21="Muy Alta",P21="Leve"),AND(L21="Muy Alta",P21="Menor"),AND(L21="Muy Alta",P21="Moderado"),AND(L21="Muy Alta",P21="Mayor")),"Alto",IF(OR(AND(L21="Muy Baja",P21="Catastrófico"),AND(L21="Baja",P21="Catastrófico"),AND(L21="Media",P21="Catastrófico"),AND(L21="Alta",P21="Catastrófico"),AND(L21="Muy Alta",P21="Catastrófico")),"Extremo",""))))</f>
        <v>Moderado</v>
      </c>
      <c r="S21" s="116">
        <v>1</v>
      </c>
      <c r="T21" s="117" t="s">
        <v>307</v>
      </c>
      <c r="U21" s="137" t="s">
        <v>308</v>
      </c>
      <c r="V21" s="138" t="s">
        <v>4</v>
      </c>
      <c r="W21" s="119" t="s">
        <v>14</v>
      </c>
      <c r="X21" s="119" t="s">
        <v>9</v>
      </c>
      <c r="Y21" s="120" t="s">
        <v>263</v>
      </c>
      <c r="Z21" s="119" t="s">
        <v>19</v>
      </c>
      <c r="AA21" s="119" t="s">
        <v>22</v>
      </c>
      <c r="AB21" s="119" t="s">
        <v>119</v>
      </c>
      <c r="AC21" s="148">
        <f>IFERROR(IF(V21="Probabilidad",(M21-(+M21*Y21)),IF(V21="Impacto",M21,"")),"")</f>
        <v>0.36</v>
      </c>
      <c r="AD21" s="149" t="str">
        <f>IFERROR(IF(AC21="","",IF(AC21&lt;=0.2,"Muy Baja",IF(AC21&lt;=0.4,"Baja",IF(AC21&lt;=0.6,"Media",IF(AC21&lt;=0.8,"Alta","Muy Alta"))))),"")</f>
        <v>Baja</v>
      </c>
      <c r="AE21" s="150">
        <f t="shared" ref="AE21" si="12">+AC21</f>
        <v>0.36</v>
      </c>
      <c r="AF21" s="149" t="str">
        <f t="shared" ref="AF21" si="13">IFERROR(IF(AG21="","",IF(AG21&lt;=0.2,"Leve",IF(AG21&lt;=0.4,"Menor",IF(AG21&lt;=0.6,"Moderado",IF(AG21&lt;=0.8,"Mayor","Catastrófico"))))),"")</f>
        <v>Moderado</v>
      </c>
      <c r="AG21" s="150">
        <f>IFERROR(IF(V21="Impacto",(Q21-(+Q21*Y21)),IF(V21="Probabilidad",Q21,"")),"")</f>
        <v>0.6</v>
      </c>
      <c r="AH21" s="151" t="str">
        <f t="shared" si="1"/>
        <v>Moderado</v>
      </c>
      <c r="AI21" s="119" t="s">
        <v>135</v>
      </c>
      <c r="AJ21" s="137" t="s">
        <v>282</v>
      </c>
      <c r="AK21" s="137" t="s">
        <v>283</v>
      </c>
      <c r="AL21" s="137" t="s">
        <v>288</v>
      </c>
      <c r="AM21" s="170">
        <v>45422</v>
      </c>
      <c r="AN21" s="117" t="s">
        <v>326</v>
      </c>
      <c r="AO21" s="118" t="s">
        <v>40</v>
      </c>
      <c r="AP21" s="121">
        <v>45422</v>
      </c>
      <c r="AQ21" s="169" t="s">
        <v>343</v>
      </c>
      <c r="AR21" s="180" t="s">
        <v>344</v>
      </c>
      <c r="AS21" s="178" t="s">
        <v>40</v>
      </c>
      <c r="AT21" s="171">
        <v>45525</v>
      </c>
      <c r="AU21" s="170"/>
      <c r="AV21" s="118"/>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4" ht="35.1" customHeight="1" x14ac:dyDescent="0.3">
      <c r="A22" s="116">
        <v>5</v>
      </c>
      <c r="B22" s="116" t="s">
        <v>229</v>
      </c>
      <c r="C22" s="139" t="s">
        <v>237</v>
      </c>
      <c r="D22" s="117" t="s">
        <v>131</v>
      </c>
      <c r="E22" s="117" t="s">
        <v>311</v>
      </c>
      <c r="F22" s="117" t="s">
        <v>312</v>
      </c>
      <c r="G22" s="164" t="s">
        <v>313</v>
      </c>
      <c r="H22" s="117" t="s">
        <v>122</v>
      </c>
      <c r="I22" s="117" t="s">
        <v>246</v>
      </c>
      <c r="J22" s="117" t="s">
        <v>249</v>
      </c>
      <c r="K22" s="118">
        <v>50</v>
      </c>
      <c r="L22" s="175" t="str">
        <f>IF(K22&lt;=0,"",IF(K22&lt;=2,"Muy Baja",IF(K22&lt;=24,"Baja",IF(K22&lt;=500,"Media",IF(K22&lt;=5000,"Alta","Muy Alta")))))</f>
        <v>Media</v>
      </c>
      <c r="M22" s="176">
        <f>IF(L22="","",IF(L22="Muy Baja",0.2,IF(L22="Baja",0.4,IF(L22="Media",0.6,IF(L22="Alta",0.8,IF(L22="Muy Alta",1,))))))</f>
        <v>0.6</v>
      </c>
      <c r="N22" s="174" t="s">
        <v>143</v>
      </c>
      <c r="O22" s="174" t="s">
        <v>143</v>
      </c>
      <c r="P22" s="166" t="str">
        <f>IF(OR(O22='[1]Tabla Impacto'!$C$11,O22='[1]Tabla Impacto'!$D$11),"Leve",IF(OR(O22='[1]Tabla Impacto'!$C$12,O22='[1]Tabla Impacto'!$D$12),"Menor",IF(OR(O22='[1]Tabla Impacto'!$C$13,O22='[1]Tabla Impacto'!$D$13),"Moderado",IF(OR(O22='[1]Tabla Impacto'!$C$14,O22='[1]Tabla Impacto'!$D$14),"Mayor",IF(OR(O22='[1]Tabla Impacto'!$C$15,O22='[1]Tabla Impacto'!$D$15),"Catastrófico","")))))</f>
        <v>Leve</v>
      </c>
      <c r="Q22" s="165">
        <f t="shared" ref="Q22" si="14">IF(P22="","",IF(P22="Leve",0.2,IF(P22="Menor",0.4,IF(P22="Moderado",0.6,IF(P22="Mayor",0.8,IF(P22="Catastrófico",1,))))))</f>
        <v>0.2</v>
      </c>
      <c r="R22" s="167" t="str">
        <f t="shared" ref="R22" si="15">IF(OR(AND(L22="Muy Baja",P22="Leve"),AND(L22="Muy Baja",P22="Menor"),AND(L22="Baja",P22="Leve")),"Bajo",IF(OR(AND(L22="Muy baja",P22="Moderado"),AND(L22="Baja",P22="Menor"),AND(L22="Baja",P22="Moderado"),AND(L22="Media",P22="Leve"),AND(L22="Media",P22="Menor"),AND(L22="Media",P22="Moderado"),AND(L22="Alta",P22="Leve"),AND(L22="Alta",P22="Menor")),"Moderado",IF(OR(AND(L22="Muy Baja",P22="Mayor"),AND(L22="Baja",P22="Mayor"),AND(L22="Media",P22="Mayor"),AND(L22="Alta",P22="Moderado"),AND(L22="Alta",P22="Mayor"),AND(L22="Muy Alta",P22="Leve"),AND(L22="Muy Alta",P22="Menor"),AND(L22="Muy Alta",P22="Moderado"),AND(L22="Muy Alta",P22="Mayor")),"Alto",IF(OR(AND(L22="Muy Baja",P22="Catastrófico"),AND(L22="Baja",P22="Catastrófico"),AND(L22="Media",P22="Catastrófico"),AND(L22="Alta",P22="Catastrófico"),AND(L22="Muy Alta",P22="Catastrófico")),"Extremo",""))))</f>
        <v>Moderado</v>
      </c>
      <c r="S22" s="116">
        <v>1</v>
      </c>
      <c r="T22" s="117" t="s">
        <v>349</v>
      </c>
      <c r="U22" s="137" t="s">
        <v>347</v>
      </c>
      <c r="V22" s="138" t="s">
        <v>4</v>
      </c>
      <c r="W22" s="119" t="s">
        <v>14</v>
      </c>
      <c r="X22" s="119" t="s">
        <v>9</v>
      </c>
      <c r="Y22" s="120">
        <v>0.5</v>
      </c>
      <c r="Z22" s="119" t="s">
        <v>19</v>
      </c>
      <c r="AA22" s="119" t="s">
        <v>22</v>
      </c>
      <c r="AB22" s="119" t="s">
        <v>118</v>
      </c>
      <c r="AC22" s="148">
        <f>IFERROR(IF(V22="Probabilidad",(M22-(+M22*Y22)),IF(V22="Impacto",M22,"")),"")</f>
        <v>0.3</v>
      </c>
      <c r="AD22" s="149" t="str">
        <f>IFERROR(IF(AC22="","",IF(AC22&lt;=0.2,"Muy Baja",IF(AC22&lt;=0.4,"Baja",IF(AC22&lt;=0.6,"Media",IF(AC22&lt;=0.8,"Alta","Muy Alta"))))),"")</f>
        <v>Baja</v>
      </c>
      <c r="AE22" s="150">
        <f t="shared" si="0"/>
        <v>0.3</v>
      </c>
      <c r="AF22" s="149" t="str">
        <f t="shared" si="9"/>
        <v>Leve</v>
      </c>
      <c r="AG22" s="150">
        <f>IFERROR(IF(V22="Impacto",(Q22-(+Q22*Y22)),IF(V22="Probabilidad",Q22,"")),"")</f>
        <v>0.2</v>
      </c>
      <c r="AH22" s="151" t="str">
        <f t="shared" ref="AH22" si="16">IFERROR(IF(OR(AND(AD22="Muy Baja",AF22="Leve"),AND(AD22="Muy Baja",AF22="Menor"),AND(AD22="Baja",AF22="Leve")),"Bajo",IF(OR(AND(AD22="Muy baja",AF22="Moderado"),AND(AD22="Baja",AF22="Menor"),AND(AD22="Baja",AF22="Moderado"),AND(AD22="Media",AF22="Leve"),AND(AD22="Media",AF22="Menor"),AND(AD22="Media",AF22="Moderado"),AND(AD22="Alta",AF22="Leve"),AND(AD22="Alta",AF22="Menor")),"Moderado",IF(OR(AND(AD22="Muy Baja",AF22="Mayor"),AND(AD22="Baja",AF22="Mayor"),AND(AD22="Media",AF22="Mayor"),AND(AD22="Alta",AF22="Moderado"),AND(AD22="Alta",AF22="Mayor"),AND(AD22="Muy Alta",AF22="Leve"),AND(AD22="Muy Alta",AF22="Menor"),AND(AD22="Muy Alta",AF22="Moderado"),AND(AD22="Muy Alta",AF22="Mayor")),"Alto",IF(OR(AND(AD22="Muy Baja",AF22="Catastrófico"),AND(AD22="Baja",AF22="Catastrófico"),AND(AD22="Media",AF22="Catastrófico"),AND(AD22="Alta",AF22="Catastrófico"),AND(AD22="Muy Alta",AF22="Catastrófico")),"Extremo","")))),"")</f>
        <v>Bajo</v>
      </c>
      <c r="AI22" s="119" t="s">
        <v>135</v>
      </c>
      <c r="AJ22" s="137" t="s">
        <v>348</v>
      </c>
      <c r="AK22" s="137" t="s">
        <v>314</v>
      </c>
      <c r="AL22" s="137" t="s">
        <v>330</v>
      </c>
      <c r="AM22" s="177">
        <v>45422</v>
      </c>
      <c r="AN22" s="170" t="s">
        <v>316</v>
      </c>
      <c r="AO22" s="118" t="s">
        <v>40</v>
      </c>
      <c r="AP22" s="121">
        <v>45422</v>
      </c>
      <c r="AQ22" s="169" t="s">
        <v>345</v>
      </c>
      <c r="AR22" s="179" t="s">
        <v>346</v>
      </c>
      <c r="AS22" s="178" t="s">
        <v>40</v>
      </c>
      <c r="AT22" s="171">
        <v>45525</v>
      </c>
      <c r="AU22" s="170"/>
      <c r="AV22" s="118"/>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1:74" ht="49.5" customHeight="1" x14ac:dyDescent="0.3">
      <c r="A23" s="115"/>
      <c r="B23" s="135"/>
      <c r="C23" s="140"/>
      <c r="D23" s="274" t="s">
        <v>130</v>
      </c>
      <c r="E23" s="275"/>
      <c r="F23" s="275"/>
      <c r="G23" s="275"/>
      <c r="H23" s="275"/>
      <c r="I23" s="275"/>
      <c r="J23" s="275"/>
      <c r="K23" s="275"/>
      <c r="L23" s="275"/>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5"/>
      <c r="AM23" s="275"/>
      <c r="AN23" s="275"/>
      <c r="AO23" s="276"/>
    </row>
    <row r="25" spans="1:74" x14ac:dyDescent="0.3">
      <c r="A25" s="122"/>
      <c r="B25" s="123"/>
      <c r="C25" s="123"/>
      <c r="D25" s="123"/>
      <c r="E25" s="123"/>
      <c r="F25" s="123"/>
      <c r="G25" s="123"/>
      <c r="H25" s="1"/>
      <c r="I25" s="1"/>
      <c r="J25" s="1"/>
      <c r="L25" s="126"/>
      <c r="M25" s="123"/>
      <c r="N25" s="123"/>
      <c r="O25" s="123"/>
      <c r="P25" s="123"/>
      <c r="Q25" s="123"/>
      <c r="R25" s="123"/>
      <c r="S25" s="123"/>
      <c r="T25" s="123"/>
      <c r="U25" s="123"/>
      <c r="V25" s="127"/>
      <c r="W25" s="127"/>
      <c r="X25" s="123"/>
      <c r="Y25" s="123"/>
      <c r="Z25" s="123"/>
      <c r="AA25" s="123"/>
      <c r="AB25" s="123"/>
      <c r="AC25" s="128"/>
      <c r="AD25" s="123"/>
      <c r="AE25" s="123"/>
      <c r="AF25" s="123"/>
      <c r="AG25" s="123"/>
      <c r="AH25" s="123"/>
      <c r="AI25" s="128"/>
      <c r="AJ25" s="128"/>
      <c r="AK25" s="123"/>
      <c r="AL25" s="123"/>
      <c r="AM25" s="123"/>
      <c r="AN25" s="123"/>
      <c r="AO25" s="123"/>
      <c r="AP25" s="123"/>
      <c r="AQ25" s="160"/>
      <c r="AR25" s="160"/>
    </row>
    <row r="26" spans="1:74" ht="18" x14ac:dyDescent="0.3">
      <c r="A26" s="277" t="s">
        <v>284</v>
      </c>
      <c r="B26" s="277"/>
      <c r="C26" s="277"/>
      <c r="D26" s="277"/>
      <c r="E26" s="277"/>
      <c r="F26" s="277"/>
      <c r="G26" s="277"/>
      <c r="H26" s="1"/>
      <c r="I26" s="1"/>
      <c r="J26" s="1"/>
      <c r="K26" s="271" t="s">
        <v>315</v>
      </c>
      <c r="L26" s="272"/>
      <c r="M26" s="272"/>
      <c r="N26" s="273"/>
      <c r="O26" s="123"/>
      <c r="P26" s="123"/>
      <c r="Q26" s="123"/>
      <c r="R26" s="123"/>
      <c r="S26" s="123"/>
      <c r="T26" s="123"/>
      <c r="U26" s="128"/>
      <c r="V26" s="127"/>
      <c r="W26" s="127"/>
      <c r="X26" s="123"/>
      <c r="Y26" s="127"/>
      <c r="Z26" s="127"/>
      <c r="AA26" s="123"/>
      <c r="AB26" s="123"/>
      <c r="AC26" s="128"/>
      <c r="AD26" s="123"/>
      <c r="AE26" s="123"/>
      <c r="AF26" s="123"/>
      <c r="AG26" s="123"/>
      <c r="AH26" s="123"/>
      <c r="AI26" s="123"/>
      <c r="AJ26" s="123"/>
      <c r="AK26" s="123"/>
      <c r="AL26" s="123"/>
      <c r="AM26" s="123"/>
      <c r="AN26" s="123"/>
      <c r="AO26" s="123"/>
      <c r="AP26" s="123"/>
      <c r="AQ26" s="160"/>
      <c r="AR26" s="160"/>
    </row>
    <row r="27" spans="1:74" ht="17.25" thickBot="1" x14ac:dyDescent="0.35">
      <c r="A27"/>
      <c r="B27"/>
      <c r="C27" s="130"/>
      <c r="D27"/>
      <c r="E27"/>
      <c r="F27"/>
      <c r="G27"/>
      <c r="H27" s="1"/>
      <c r="I27" s="1"/>
      <c r="J27" s="1"/>
      <c r="L27" s="124" t="str">
        <f>+IFERROR(VLOOKUP(H27,$H$182:$L$186,3,FALSE)*VLOOKUP(K27,$K$182:$L$186,3,FALSE),"")</f>
        <v/>
      </c>
      <c r="M27"/>
      <c r="N27"/>
      <c r="O27"/>
      <c r="P27"/>
      <c r="Q27"/>
      <c r="R27"/>
      <c r="S27"/>
      <c r="T27"/>
      <c r="U27"/>
      <c r="V27" s="124"/>
      <c r="W27" s="125"/>
      <c r="X27"/>
      <c r="Y27" s="125"/>
      <c r="Z27" s="125"/>
      <c r="AA27" s="130"/>
      <c r="AB27" s="130"/>
      <c r="AC27" s="153"/>
      <c r="AD27" s="130"/>
      <c r="AE27" s="129"/>
      <c r="AF27" s="129"/>
      <c r="AG27" s="130"/>
      <c r="AH27" s="131"/>
      <c r="AI27"/>
      <c r="AJ27"/>
      <c r="AK27"/>
      <c r="AL27" s="130"/>
      <c r="AM27"/>
      <c r="AN27" s="130"/>
      <c r="AO27"/>
      <c r="AP27" s="130"/>
      <c r="AQ27" s="163"/>
      <c r="AR27" s="163"/>
    </row>
    <row r="28" spans="1:74" ht="17.45" customHeight="1" thickTop="1" thickBot="1" x14ac:dyDescent="0.35">
      <c r="A28" s="269" t="s">
        <v>217</v>
      </c>
      <c r="B28" s="269"/>
      <c r="C28" s="269"/>
      <c r="D28" s="269"/>
      <c r="E28" s="269"/>
      <c r="F28" s="269"/>
      <c r="G28" s="133" t="s">
        <v>218</v>
      </c>
      <c r="H28" s="269" t="s">
        <v>219</v>
      </c>
      <c r="I28" s="269"/>
      <c r="J28" s="269"/>
      <c r="K28" s="269"/>
      <c r="L28" s="269"/>
      <c r="M28" s="269"/>
      <c r="N28" s="269"/>
      <c r="O28" s="134"/>
      <c r="P28" s="270" t="s">
        <v>220</v>
      </c>
      <c r="Q28" s="270"/>
      <c r="R28" s="270"/>
      <c r="S28" s="269" t="s">
        <v>221</v>
      </c>
      <c r="T28" s="269"/>
      <c r="U28" s="269"/>
      <c r="V28" s="269"/>
      <c r="W28" s="270">
        <v>1</v>
      </c>
      <c r="X28" s="270"/>
      <c r="Y28" s="270"/>
      <c r="Z28" s="270"/>
      <c r="AA28" s="132"/>
      <c r="AB28" s="132"/>
      <c r="AC28" s="154"/>
      <c r="AD28" s="132"/>
      <c r="AE28" s="132"/>
      <c r="AF28" s="132"/>
      <c r="AG28" s="132"/>
      <c r="AH28" s="132"/>
      <c r="AI28" s="132"/>
      <c r="AJ28" s="132"/>
      <c r="AK28" s="132"/>
      <c r="AL28" s="132"/>
      <c r="AM28" s="132"/>
      <c r="AN28" s="132"/>
      <c r="AO28" s="132"/>
      <c r="AP28" s="132"/>
      <c r="AQ28" s="161"/>
      <c r="AR28" s="161"/>
    </row>
    <row r="29" spans="1:74" ht="17.25" thickTop="1" x14ac:dyDescent="0.3"/>
  </sheetData>
  <dataConsolidate/>
  <mergeCells count="122">
    <mergeCell ref="AU1:AV1"/>
    <mergeCell ref="AU2:AV2"/>
    <mergeCell ref="AU3:AV3"/>
    <mergeCell ref="AU4:AV4"/>
    <mergeCell ref="AJ9:AJ10"/>
    <mergeCell ref="C7:AV7"/>
    <mergeCell ref="C6:AV6"/>
    <mergeCell ref="C5:AV5"/>
    <mergeCell ref="I9:I10"/>
    <mergeCell ref="J9:J10"/>
    <mergeCell ref="AI9:AI10"/>
    <mergeCell ref="AH9:AH10"/>
    <mergeCell ref="AG9:AG10"/>
    <mergeCell ref="AC9:AC10"/>
    <mergeCell ref="U9:U10"/>
    <mergeCell ref="AV9:AV10"/>
    <mergeCell ref="A1:D4"/>
    <mergeCell ref="AF9:AF10"/>
    <mergeCell ref="AD9:AD10"/>
    <mergeCell ref="AE9:AE10"/>
    <mergeCell ref="K9:K10"/>
    <mergeCell ref="L9:L10"/>
    <mergeCell ref="L8:R8"/>
    <mergeCell ref="S28:V28"/>
    <mergeCell ref="W28:Z28"/>
    <mergeCell ref="A28:F28"/>
    <mergeCell ref="K26:N26"/>
    <mergeCell ref="H28:N28"/>
    <mergeCell ref="P28:R28"/>
    <mergeCell ref="D23:AO23"/>
    <mergeCell ref="A26:G26"/>
    <mergeCell ref="G9:G10"/>
    <mergeCell ref="F9:F10"/>
    <mergeCell ref="E9:E10"/>
    <mergeCell ref="D9:D10"/>
    <mergeCell ref="R9:R10"/>
    <mergeCell ref="N9:N10"/>
    <mergeCell ref="O9:O10"/>
    <mergeCell ref="AO9:AO10"/>
    <mergeCell ref="C9:C10"/>
    <mergeCell ref="B9:B10"/>
    <mergeCell ref="V9:V10"/>
    <mergeCell ref="Q9:Q10"/>
    <mergeCell ref="W9:AB9"/>
    <mergeCell ref="A9:A10"/>
    <mergeCell ref="P9:P10"/>
    <mergeCell ref="H9:H10"/>
    <mergeCell ref="M12:M15"/>
    <mergeCell ref="E1:AT4"/>
    <mergeCell ref="AP9:AP10"/>
    <mergeCell ref="AQ9:AQ10"/>
    <mergeCell ref="A5:B5"/>
    <mergeCell ref="A6:B6"/>
    <mergeCell ref="A7:B7"/>
    <mergeCell ref="A8:K8"/>
    <mergeCell ref="D12:D15"/>
    <mergeCell ref="E12:E15"/>
    <mergeCell ref="F12:F15"/>
    <mergeCell ref="G12:G15"/>
    <mergeCell ref="H12:H15"/>
    <mergeCell ref="AJ8:AV8"/>
    <mergeCell ref="AS9:AS10"/>
    <mergeCell ref="AT9:AT10"/>
    <mergeCell ref="AU9:AU10"/>
    <mergeCell ref="Q12:Q15"/>
    <mergeCell ref="R12:R15"/>
    <mergeCell ref="AN9:AN10"/>
    <mergeCell ref="AM9:AM10"/>
    <mergeCell ref="AL9:AL10"/>
    <mergeCell ref="AK9:AK10"/>
    <mergeCell ref="A19:A20"/>
    <mergeCell ref="B19:B20"/>
    <mergeCell ref="C19:C20"/>
    <mergeCell ref="K19:K20"/>
    <mergeCell ref="L19:L20"/>
    <mergeCell ref="M19:M20"/>
    <mergeCell ref="AC8:AI8"/>
    <mergeCell ref="O19:O20"/>
    <mergeCell ref="S8:AB8"/>
    <mergeCell ref="S9:S10"/>
    <mergeCell ref="T9:T10"/>
    <mergeCell ref="D19:D20"/>
    <mergeCell ref="E19:E20"/>
    <mergeCell ref="F19:F20"/>
    <mergeCell ref="G19:G20"/>
    <mergeCell ref="H19:H20"/>
    <mergeCell ref="D16:D18"/>
    <mergeCell ref="E16:E18"/>
    <mergeCell ref="F16:F18"/>
    <mergeCell ref="G16:G18"/>
    <mergeCell ref="H16:H18"/>
    <mergeCell ref="K16:K18"/>
    <mergeCell ref="L16:L18"/>
    <mergeCell ref="M16:M18"/>
    <mergeCell ref="A12:A15"/>
    <mergeCell ref="B12:B15"/>
    <mergeCell ref="C12:C15"/>
    <mergeCell ref="I12:I15"/>
    <mergeCell ref="J12:J15"/>
    <mergeCell ref="A16:A18"/>
    <mergeCell ref="B16:B18"/>
    <mergeCell ref="C16:C18"/>
    <mergeCell ref="I16:I18"/>
    <mergeCell ref="J16:J18"/>
    <mergeCell ref="AR9:AR10"/>
    <mergeCell ref="N19:N20"/>
    <mergeCell ref="L12:L15"/>
    <mergeCell ref="P12:P15"/>
    <mergeCell ref="O12:O15"/>
    <mergeCell ref="I19:I20"/>
    <mergeCell ref="J19:J20"/>
    <mergeCell ref="P19:P20"/>
    <mergeCell ref="Q19:Q20"/>
    <mergeCell ref="R19:R20"/>
    <mergeCell ref="N16:N18"/>
    <mergeCell ref="O16:O18"/>
    <mergeCell ref="P16:P18"/>
    <mergeCell ref="Q16:Q18"/>
    <mergeCell ref="R16:R18"/>
    <mergeCell ref="K12:K15"/>
    <mergeCell ref="M9:M10"/>
    <mergeCell ref="N12:N15"/>
  </mergeCells>
  <conditionalFormatting sqref="L12">
    <cfRule type="cellIs" dxfId="81" priority="347" operator="equal">
      <formula>"Muy Alta"</formula>
    </cfRule>
    <cfRule type="cellIs" dxfId="80" priority="348" operator="equal">
      <formula>"Alta"</formula>
    </cfRule>
    <cfRule type="cellIs" dxfId="79" priority="349" operator="equal">
      <formula>"Media"</formula>
    </cfRule>
    <cfRule type="cellIs" dxfId="78" priority="350" operator="equal">
      <formula>"Baja"</formula>
    </cfRule>
    <cfRule type="cellIs" dxfId="77" priority="351" operator="equal">
      <formula>"Muy Baja"</formula>
    </cfRule>
  </conditionalFormatting>
  <conditionalFormatting sqref="L16">
    <cfRule type="cellIs" dxfId="76" priority="67" operator="equal">
      <formula>"Muy Alta"</formula>
    </cfRule>
    <cfRule type="cellIs" dxfId="75" priority="68" operator="equal">
      <formula>"Alta"</formula>
    </cfRule>
    <cfRule type="cellIs" dxfId="74" priority="69" operator="equal">
      <formula>"Media"</formula>
    </cfRule>
    <cfRule type="cellIs" dxfId="73" priority="70" operator="equal">
      <formula>"Baja"</formula>
    </cfRule>
    <cfRule type="cellIs" dxfId="72" priority="71" operator="equal">
      <formula>"Muy Baja"</formula>
    </cfRule>
  </conditionalFormatting>
  <conditionalFormatting sqref="L19">
    <cfRule type="cellIs" dxfId="71" priority="82" operator="equal">
      <formula>"Muy Alta"</formula>
    </cfRule>
    <cfRule type="cellIs" dxfId="70" priority="83" operator="equal">
      <formula>"Alta"</formula>
    </cfRule>
    <cfRule type="cellIs" dxfId="69" priority="84" operator="equal">
      <formula>"Media"</formula>
    </cfRule>
    <cfRule type="cellIs" dxfId="68" priority="85" operator="equal">
      <formula>"Baja"</formula>
    </cfRule>
    <cfRule type="cellIs" dxfId="67" priority="86" operator="equal">
      <formula>"Muy Baja"</formula>
    </cfRule>
  </conditionalFormatting>
  <conditionalFormatting sqref="L21:L22">
    <cfRule type="cellIs" dxfId="66" priority="24" operator="equal">
      <formula>"Muy Alta"</formula>
    </cfRule>
    <cfRule type="cellIs" dxfId="65" priority="25" operator="equal">
      <formula>"Alta"</formula>
    </cfRule>
    <cfRule type="cellIs" dxfId="64" priority="26" operator="equal">
      <formula>"Media"</formula>
    </cfRule>
    <cfRule type="cellIs" dxfId="63" priority="27" operator="equal">
      <formula>"Baja"</formula>
    </cfRule>
    <cfRule type="cellIs" dxfId="62" priority="28" operator="equal">
      <formula>"Muy Baja"</formula>
    </cfRule>
  </conditionalFormatting>
  <conditionalFormatting sqref="O12 O16">
    <cfRule type="containsText" dxfId="61" priority="57" operator="containsText" text="❌">
      <formula>NOT(ISERROR(SEARCH("❌",O12)))</formula>
    </cfRule>
  </conditionalFormatting>
  <conditionalFormatting sqref="O19">
    <cfRule type="containsText" dxfId="60" priority="72" operator="containsText" text="❌">
      <formula>NOT(ISERROR(SEARCH("❌",O19)))</formula>
    </cfRule>
  </conditionalFormatting>
  <conditionalFormatting sqref="P12">
    <cfRule type="cellIs" dxfId="59" priority="342" operator="equal">
      <formula>"Catastrófico"</formula>
    </cfRule>
    <cfRule type="cellIs" dxfId="58" priority="343" operator="equal">
      <formula>"Mayor"</formula>
    </cfRule>
    <cfRule type="cellIs" dxfId="57" priority="344" operator="equal">
      <formula>"Moderado"</formula>
    </cfRule>
    <cfRule type="cellIs" dxfId="56" priority="345" operator="equal">
      <formula>"Menor"</formula>
    </cfRule>
    <cfRule type="cellIs" dxfId="55" priority="346" operator="equal">
      <formula>"Leve"</formula>
    </cfRule>
  </conditionalFormatting>
  <conditionalFormatting sqref="P16">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P19">
    <cfRule type="cellIs" dxfId="49" priority="77" operator="equal">
      <formula>"Catastrófico"</formula>
    </cfRule>
    <cfRule type="cellIs" dxfId="48" priority="78" operator="equal">
      <formula>"Mayor"</formula>
    </cfRule>
    <cfRule type="cellIs" dxfId="47" priority="79" operator="equal">
      <formula>"Moderado"</formula>
    </cfRule>
    <cfRule type="cellIs" dxfId="46" priority="80" operator="equal">
      <formula>"Menor"</formula>
    </cfRule>
    <cfRule type="cellIs" dxfId="45" priority="81" operator="equal">
      <formula>"Leve"</formula>
    </cfRule>
  </conditionalFormatting>
  <conditionalFormatting sqref="P21:P22">
    <cfRule type="cellIs" dxfId="44" priority="19" operator="equal">
      <formula>"Catastrófico"</formula>
    </cfRule>
    <cfRule type="cellIs" dxfId="43" priority="20" operator="equal">
      <formula>"Mayor"</formula>
    </cfRule>
    <cfRule type="cellIs" dxfId="42" priority="21" operator="equal">
      <formula>"Moderado"</formula>
    </cfRule>
    <cfRule type="cellIs" dxfId="41" priority="22" operator="equal">
      <formula>"Menor"</formula>
    </cfRule>
    <cfRule type="cellIs" dxfId="40" priority="23" operator="equal">
      <formula>"Leve"</formula>
    </cfRule>
  </conditionalFormatting>
  <conditionalFormatting sqref="R12">
    <cfRule type="cellIs" dxfId="39" priority="338" operator="equal">
      <formula>"Extremo"</formula>
    </cfRule>
    <cfRule type="cellIs" dxfId="38" priority="339" operator="equal">
      <formula>"Alto"</formula>
    </cfRule>
    <cfRule type="cellIs" dxfId="37" priority="340" operator="equal">
      <formula>"Moderado"</formula>
    </cfRule>
    <cfRule type="cellIs" dxfId="36" priority="341" operator="equal">
      <formula>"Bajo"</formula>
    </cfRule>
  </conditionalFormatting>
  <conditionalFormatting sqref="R16">
    <cfRule type="cellIs" dxfId="35" priority="58" operator="equal">
      <formula>"Extremo"</formula>
    </cfRule>
    <cfRule type="cellIs" dxfId="34" priority="59" operator="equal">
      <formula>"Alto"</formula>
    </cfRule>
    <cfRule type="cellIs" dxfId="33" priority="60" operator="equal">
      <formula>"Moderado"</formula>
    </cfRule>
    <cfRule type="cellIs" dxfId="32" priority="61" operator="equal">
      <formula>"Bajo"</formula>
    </cfRule>
  </conditionalFormatting>
  <conditionalFormatting sqref="R19">
    <cfRule type="cellIs" dxfId="31" priority="73" operator="equal">
      <formula>"Extremo"</formula>
    </cfRule>
    <cfRule type="cellIs" dxfId="30" priority="74" operator="equal">
      <formula>"Alto"</formula>
    </cfRule>
    <cfRule type="cellIs" dxfId="29" priority="75" operator="equal">
      <formula>"Moderado"</formula>
    </cfRule>
    <cfRule type="cellIs" dxfId="28" priority="76" operator="equal">
      <formula>"Bajo"</formula>
    </cfRule>
  </conditionalFormatting>
  <conditionalFormatting sqref="R21:R22">
    <cfRule type="cellIs" dxfId="27" priority="15" operator="equal">
      <formula>"Extremo"</formula>
    </cfRule>
    <cfRule type="cellIs" dxfId="26" priority="16" operator="equal">
      <formula>"Alto"</formula>
    </cfRule>
    <cfRule type="cellIs" dxfId="25" priority="17" operator="equal">
      <formula>"Moderado"</formula>
    </cfRule>
    <cfRule type="cellIs" dxfId="24" priority="18" operator="equal">
      <formula>"Bajo"</formula>
    </cfRule>
  </conditionalFormatting>
  <conditionalFormatting sqref="AD12:AD22">
    <cfRule type="cellIs" dxfId="23" priority="6" operator="equal">
      <formula>"Muy Alta"</formula>
    </cfRule>
    <cfRule type="cellIs" dxfId="22" priority="7" operator="equal">
      <formula>"Alta"</formula>
    </cfRule>
    <cfRule type="cellIs" dxfId="21" priority="8" operator="equal">
      <formula>"Media"</formula>
    </cfRule>
    <cfRule type="cellIs" dxfId="20" priority="9" operator="equal">
      <formula>"Baja"</formula>
    </cfRule>
    <cfRule type="cellIs" dxfId="19" priority="10" operator="equal">
      <formula>"Muy Baja"</formula>
    </cfRule>
  </conditionalFormatting>
  <conditionalFormatting sqref="AE25:AE27">
    <cfRule type="cellIs" dxfId="18" priority="352" stopIfTrue="1" operator="equal">
      <formula>#REF!</formula>
    </cfRule>
    <cfRule type="cellIs" dxfId="17" priority="353" operator="equal">
      <formula>#REF!</formula>
    </cfRule>
    <cfRule type="cellIs" dxfId="16" priority="354" operator="equal">
      <formula>#REF!</formula>
    </cfRule>
  </conditionalFormatting>
  <conditionalFormatting sqref="AF12:AF22">
    <cfRule type="cellIs" dxfId="15" priority="1" operator="equal">
      <formula>"Catastrófico"</formula>
    </cfRule>
    <cfRule type="cellIs" dxfId="14" priority="2" operator="equal">
      <formula>"Mayor"</formula>
    </cfRule>
    <cfRule type="cellIs" dxfId="13" priority="3" operator="equal">
      <formula>"Moderado"</formula>
    </cfRule>
    <cfRule type="cellIs" dxfId="12" priority="4" operator="equal">
      <formula>"Menor"</formula>
    </cfRule>
    <cfRule type="cellIs" dxfId="11" priority="5" operator="equal">
      <formula>"Leve"</formula>
    </cfRule>
  </conditionalFormatting>
  <conditionalFormatting sqref="AF25:AF27">
    <cfRule type="cellIs" dxfId="10" priority="355" stopIfTrue="1" operator="equal">
      <formula>#REF!</formula>
    </cfRule>
    <cfRule type="cellIs" dxfId="9" priority="356" stopIfTrue="1" operator="equal">
      <formula>#REF!</formula>
    </cfRule>
    <cfRule type="cellIs" dxfId="8" priority="357" stopIfTrue="1" operator="equal">
      <formula>#REF!</formula>
    </cfRule>
  </conditionalFormatting>
  <conditionalFormatting sqref="AH12:AH22">
    <cfRule type="cellIs" dxfId="7" priority="11" operator="equal">
      <formula>"Extremo"</formula>
    </cfRule>
    <cfRule type="cellIs" dxfId="6" priority="12" operator="equal">
      <formula>"Alto"</formula>
    </cfRule>
    <cfRule type="cellIs" dxfId="5" priority="13" operator="equal">
      <formula>"Moderado"</formula>
    </cfRule>
    <cfRule type="cellIs" dxfId="4" priority="14" operator="equal">
      <formula>"Bajo"</formula>
    </cfRule>
  </conditionalFormatting>
  <dataValidations count="6">
    <dataValidation type="list" allowBlank="1" showInputMessage="1" showErrorMessage="1" sqref="G25">
      <formula1>$G$182:$G$191</formula1>
    </dataValidation>
    <dataValidation type="list" allowBlank="1" showInputMessage="1" showErrorMessage="1" sqref="G27 AE27:AF27">
      <formula1>#REF!</formula1>
    </dataValidation>
    <dataValidation type="list" allowBlank="1" showInputMessage="1" showErrorMessage="1" sqref="V27">
      <formula1>$N$182:$N$183</formula1>
    </dataValidation>
    <dataValidation type="list" allowBlank="1" showInputMessage="1" showErrorMessage="1" sqref="K27">
      <formula1>$K$182:$K$186</formula1>
    </dataValidation>
    <dataValidation type="list" allowBlank="1" showInputMessage="1" showErrorMessage="1" sqref="H27:J27">
      <formula1>$H$182:$H$186</formula1>
    </dataValidation>
    <dataValidation type="list" allowBlank="1" showInputMessage="1" showErrorMessage="1" sqref="AP27 Y27:AD27 W27 AL27 AN27">
      <formula1>$AL$182:$AL$189</formula1>
    </dataValidation>
  </dataValidations>
  <hyperlinks>
    <hyperlink ref="AR16" r:id="rId1"/>
    <hyperlink ref="AR17" r:id="rId2"/>
    <hyperlink ref="AR21" r:id="rId3"/>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25">
        <x14:dataValidation type="list" allowBlank="1" showInputMessage="1" showErrorMessage="1">
          <x14:formula1>
            <xm:f>Listas!$A$2:$A$9</xm:f>
          </x14:formula1>
          <xm:sqref>B12 B16 B21:B22 B19</xm:sqref>
        </x14:dataValidation>
        <x14:dataValidation type="list" allowBlank="1" showInputMessage="1" showErrorMessage="1">
          <x14:formula1>
            <xm:f>Listas!$B$2:$B$7</xm:f>
          </x14:formula1>
          <xm:sqref>C12 C16 C21:C22 C19</xm:sqref>
        </x14:dataValidation>
        <x14:dataValidation type="list" allowBlank="1" showInputMessage="1" showErrorMessage="1">
          <x14:formula1>
            <xm:f>Listas!$C$2:$C$6</xm:f>
          </x14:formula1>
          <xm:sqref>I12 I16 I21:I22 I19</xm:sqref>
        </x14:dataValidation>
        <x14:dataValidation type="list" allowBlank="1" showInputMessage="1" showErrorMessage="1">
          <x14:formula1>
            <xm:f>Listas!$D$2:$D$5</xm:f>
          </x14:formula1>
          <xm:sqref>J12 J16 J21:J22 J19</xm:sqref>
        </x14:dataValidation>
        <x14:dataValidation type="custom" allowBlank="1" showInputMessage="1" showErrorMessage="1" error="Recuerde que las acciones se generan bajo la medida de mitigar el riesgo">
          <x14:formula1>
            <xm:f>IF(OR(AL19='Opciones Tratamiento'!$B$2,AL19='Opciones Tratamiento'!$B$3,AL19='Opciones Tratamiento'!$B$4),ISBLANK(AL19),ISTEXT(AL19))</xm:f>
          </x14:formula1>
          <xm:sqref>AQ21:AQ22</xm:sqref>
        </x14:dataValidation>
        <x14:dataValidation type="list" allowBlank="1" showInputMessage="1" showErrorMessage="1">
          <x14:formula1>
            <xm:f>'Tabla Impacto'!$F$210:$F$221</xm:f>
          </x14:formula1>
          <xm:sqref>N21:N22 N12 O22</xm:sqref>
        </x14:dataValidation>
        <x14:dataValidation type="custom" allowBlank="1" showInputMessage="1" showErrorMessage="1" error="Recuerde que las acciones se generan bajo la medida de mitigar el riesgo">
          <x14:formula1>
            <xm:f>IF(OR(AI12='Opciones Tratamiento'!$B$2,AI12='Opciones Tratamiento'!$B$3,AI12='Opciones Tratamiento'!$B$4),ISBLANK(AI12),ISTEXT(AI12))</xm:f>
          </x14:formula1>
          <xm:sqref>AN22 AN12:AN17 AQ15:AQ18 AT12:AT22</xm:sqref>
        </x14:dataValidation>
        <x14:dataValidation type="list" allowBlank="1" showInputMessage="1" showErrorMessage="1">
          <x14:formula1>
            <xm:f>'C:\Users\plandeaccion\OneDrive - Escuela Tecnologica Instituto Tecnico Central\A. Vigencia 2022\PAAC 2022\2º LÌNEA DE DEFENCSA\[GESTIÓN DE RECURSOS FÍSICOS.xlsx]Tabla Impacto'!#REF!</xm:f>
          </x14:formula1>
          <xm:sqref>N19 O21</xm:sqref>
        </x14:dataValidation>
        <x14:dataValidation type="list" allowBlank="1" showInputMessage="1" showErrorMessage="1">
          <x14:formula1>
            <xm:f>'C:\Users\ANDRES\Downloads\[Matriz de riesgos_RECURSOS FÍSICOS 2022 (1).xlsx]Tabla Impacto'!#REF!</xm:f>
          </x14:formula1>
          <xm:sqref>N16</xm:sqref>
        </x14:dataValidation>
        <x14:dataValidation type="list" allowBlank="1" showInputMessage="1" showErrorMessage="1">
          <x14:formula1>
            <xm:f>'Opciones Tratamiento'!$B$9:$B$10</xm:f>
          </x14:formula1>
          <xm:sqref>AO12:AO22 AV12:AV22 AS12:AS22</xm:sqref>
        </x14:dataValidation>
        <x14:dataValidation type="list" allowBlank="1" showInputMessage="1" showErrorMessage="1">
          <x14:formula1>
            <xm:f>'Tabla Valoración controles'!$D$4:$D$6</xm:f>
          </x14:formula1>
          <xm:sqref>W12:W22</xm:sqref>
        </x14:dataValidation>
        <x14:dataValidation type="list" allowBlank="1" showInputMessage="1" showErrorMessage="1">
          <x14:formula1>
            <xm:f>'Tabla Valoración controles'!$D$7:$D$8</xm:f>
          </x14:formula1>
          <xm:sqref>X12:X22</xm:sqref>
        </x14:dataValidation>
        <x14:dataValidation type="list" allowBlank="1" showInputMessage="1" showErrorMessage="1">
          <x14:formula1>
            <xm:f>'Tabla Valoración controles'!$D$9:$D$10</xm:f>
          </x14:formula1>
          <xm:sqref>Z12:Z22</xm:sqref>
        </x14:dataValidation>
        <x14:dataValidation type="list" allowBlank="1" showInputMessage="1" showErrorMessage="1">
          <x14:formula1>
            <xm:f>'Tabla Valoración controles'!$D$11:$D$12</xm:f>
          </x14:formula1>
          <xm:sqref>AA12:AA22</xm:sqref>
        </x14:dataValidation>
        <x14:dataValidation type="list" allowBlank="1" showInputMessage="1" showErrorMessage="1">
          <x14:formula1>
            <xm:f>'Tabla Valoración controles'!$D$13:$D$14</xm:f>
          </x14:formula1>
          <xm:sqref>AB12:AB22</xm:sqref>
        </x14:dataValidation>
        <x14:dataValidation type="list" allowBlank="1" showInputMessage="1" showErrorMessage="1">
          <x14:formula1>
            <xm:f>'Opciones Tratamiento'!$B$13:$B$19</xm:f>
          </x14:formula1>
          <xm:sqref>H12:H22</xm:sqref>
        </x14:dataValidation>
        <x14:dataValidation type="list" allowBlank="1" showInputMessage="1" showErrorMessage="1">
          <x14:formula1>
            <xm:f>'Opciones Tratamiento'!$E$2:$E$4</xm:f>
          </x14:formula1>
          <xm:sqref>D12:D22</xm:sqref>
        </x14:dataValidation>
        <x14:dataValidation type="list" allowBlank="1" showInputMessage="1" showErrorMessage="1">
          <x14:formula1>
            <xm:f>'Opciones Tratamiento'!$B$2:$B$5</xm:f>
          </x14:formula1>
          <xm:sqref>AI12:AI22</xm:sqref>
        </x14:dataValidation>
        <x14:dataValidation type="custom" allowBlank="1" showInputMessage="1" showErrorMessage="1" error="Recuerde que las acciones se generan bajo la medida de mitigar el riesgo">
          <x14:formula1>
            <xm:f>IF(OR(AI12='Opciones Tratamiento'!$B$2,AI12='Opciones Tratamiento'!$B$3,AI12='Opciones Tratamiento'!$B$4),ISBLANK(AI12),ISTEXT(AI12))</xm:f>
          </x14:formula1>
          <xm:sqref>AJ12:AJ22</xm:sqref>
        </x14:dataValidation>
        <x14:dataValidation type="custom" allowBlank="1" showInputMessage="1" showErrorMessage="1" error="Recuerde que las acciones se generan bajo la medida de mitigar el riesgo">
          <x14:formula1>
            <xm:f>IF(OR(AI12='Opciones Tratamiento'!$B$2,AI12='Opciones Tratamiento'!$B$3,AI12='Opciones Tratamiento'!$B$4),ISBLANK(AI12),ISTEXT(AI12))</xm:f>
          </x14:formula1>
          <xm:sqref>AK12:AK22</xm:sqref>
        </x14:dataValidation>
        <x14:dataValidation type="custom" allowBlank="1" showInputMessage="1" showErrorMessage="1" error="Recuerde que las acciones se generan bajo la medida de mitigar el riesgo">
          <x14:formula1>
            <xm:f>IF(OR(AI12='Opciones Tratamiento'!$B$2,AI12='Opciones Tratamiento'!$B$3,AI12='Opciones Tratamiento'!$B$4),ISBLANK(AI12),ISTEXT(AI12))</xm:f>
          </x14:formula1>
          <xm:sqref>AL12:AL22</xm:sqref>
        </x14:dataValidation>
        <x14:dataValidation type="custom" allowBlank="1" showInputMessage="1" showErrorMessage="1" error="Recuerde que las acciones se generan bajo la medida de mitigar el riesgo">
          <x14:formula1>
            <xm:f>IF(OR(AI12='Opciones Tratamiento'!$B$2,AI12='Opciones Tratamiento'!$B$3,AI12='Opciones Tratamiento'!$B$4),ISBLANK(AI12),ISTEXT(AI12))</xm:f>
          </x14:formula1>
          <xm:sqref>AM12:AM21 AP12:AP22</xm:sqref>
        </x14:dataValidation>
        <x14:dataValidation type="custom" allowBlank="1" showInputMessage="1" showErrorMessage="1" error="Recuerde que las acciones se generan bajo la medida de mitigar el riesgo">
          <x14:formula1>
            <xm:f>IF(OR(AL12='C:\Users\plandeaccion\Downloads\[mapaderiesgodocumental24.xlsx]Opciones Tratamiento'!#REF!,AL12='C:\Users\plandeaccion\Downloads\[mapaderiesgodocumental24.xlsx]Opciones Tratamiento'!#REF!,AL12='C:\Users\plandeaccion\Downloads\[mapaderiesgodocumental24.xlsx]Opciones Tratamiento'!#REF!),ISBLANK(AL12),ISTEXT(AL12))</xm:f>
          </x14:formula1>
          <xm:sqref>AQ12 AQ19</xm:sqref>
        </x14:dataValidation>
        <x14:dataValidation type="custom" allowBlank="1" showInputMessage="1" showErrorMessage="1" error="Recuerde que las acciones se generan bajo la medida de mitigar el riesgo">
          <x14:formula1>
            <xm:f>IF(OR(AO12='Opciones Tratamiento'!$B$2,AO12='Opciones Tratamiento'!$B$3,AO12='Opciones Tratamiento'!$B$4),ISBLANK(AO12),ISTEXT(AO12))</xm:f>
          </x14:formula1>
          <xm:sqref>AU12:AU22</xm:sqref>
        </x14:dataValidation>
        <x14:dataValidation type="custom" allowBlank="1" showInputMessage="1" showErrorMessage="1" error="Recuerde que las acciones se generan bajo la medida de mitigar el riesgo">
          <x14:formula1>
            <xm:f>IF(OR(AL13='Opciones Tratamiento'!$B$2,AL13='Opciones Tratamiento'!$B$3,AL13='Opciones Tratamiento'!$B$4),ISBLANK(AL13),ISTEXT(AL13))</xm:f>
          </x14:formula1>
          <xm:sqref>AQ14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5" sqref="C5"/>
    </sheetView>
  </sheetViews>
  <sheetFormatPr baseColWidth="10" defaultRowHeight="15" x14ac:dyDescent="0.25"/>
  <sheetData>
    <row r="1" spans="1:4" x14ac:dyDescent="0.25">
      <c r="A1" t="s">
        <v>227</v>
      </c>
      <c r="B1" t="s">
        <v>236</v>
      </c>
      <c r="C1" t="s">
        <v>242</v>
      </c>
      <c r="D1" t="s">
        <v>251</v>
      </c>
    </row>
    <row r="2" spans="1:4" x14ac:dyDescent="0.25">
      <c r="A2" t="s">
        <v>235</v>
      </c>
      <c r="B2" t="s">
        <v>237</v>
      </c>
      <c r="C2" t="s">
        <v>243</v>
      </c>
      <c r="D2" t="s">
        <v>248</v>
      </c>
    </row>
    <row r="3" spans="1:4" x14ac:dyDescent="0.25">
      <c r="A3" t="s">
        <v>228</v>
      </c>
      <c r="B3" t="s">
        <v>230</v>
      </c>
      <c r="C3" t="s">
        <v>244</v>
      </c>
      <c r="D3" t="s">
        <v>249</v>
      </c>
    </row>
    <row r="4" spans="1:4" x14ac:dyDescent="0.25">
      <c r="A4" t="s">
        <v>229</v>
      </c>
      <c r="B4" t="s">
        <v>238</v>
      </c>
      <c r="C4" t="s">
        <v>245</v>
      </c>
      <c r="D4" t="s">
        <v>250</v>
      </c>
    </row>
    <row r="5" spans="1:4" x14ac:dyDescent="0.25">
      <c r="A5" t="s">
        <v>230</v>
      </c>
      <c r="B5" t="s">
        <v>239</v>
      </c>
      <c r="C5" t="s">
        <v>246</v>
      </c>
      <c r="D5" t="s">
        <v>247</v>
      </c>
    </row>
    <row r="6" spans="1:4" x14ac:dyDescent="0.25">
      <c r="A6" t="s">
        <v>231</v>
      </c>
      <c r="B6" t="s">
        <v>240</v>
      </c>
      <c r="C6" t="s">
        <v>247</v>
      </c>
    </row>
    <row r="7" spans="1:4" x14ac:dyDescent="0.25">
      <c r="A7" t="s">
        <v>232</v>
      </c>
      <c r="B7" t="s">
        <v>241</v>
      </c>
    </row>
    <row r="8" spans="1:4" x14ac:dyDescent="0.25">
      <c r="A8" t="s">
        <v>233</v>
      </c>
    </row>
    <row r="9" spans="1:4" x14ac:dyDescent="0.25">
      <c r="A9" t="s">
        <v>234</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L8" sqref="L8:M9"/>
    </sheetView>
  </sheetViews>
  <sheetFormatPr baseColWidth="10" defaultRowHeight="15" x14ac:dyDescent="0.25"/>
  <cols>
    <col min="2" max="39" width="5.7109375" customWidth="1"/>
    <col min="41" max="46" width="5.7109375" customWidth="1"/>
  </cols>
  <sheetData>
    <row r="1" spans="1:99"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row>
    <row r="2" spans="1:99" ht="18" customHeight="1" x14ac:dyDescent="0.25">
      <c r="A2" s="75"/>
      <c r="B2" s="379" t="s">
        <v>158</v>
      </c>
      <c r="C2" s="379"/>
      <c r="D2" s="379"/>
      <c r="E2" s="379"/>
      <c r="F2" s="379"/>
      <c r="G2" s="379"/>
      <c r="H2" s="379"/>
      <c r="I2" s="379"/>
      <c r="J2" s="347" t="s">
        <v>2</v>
      </c>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7"/>
      <c r="AL2" s="347"/>
      <c r="AM2" s="347"/>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row>
    <row r="3" spans="1:99" ht="18.75" customHeight="1" x14ac:dyDescent="0.25">
      <c r="A3" s="75"/>
      <c r="B3" s="379"/>
      <c r="C3" s="379"/>
      <c r="D3" s="379"/>
      <c r="E3" s="379"/>
      <c r="F3" s="379"/>
      <c r="G3" s="379"/>
      <c r="H3" s="379"/>
      <c r="I3" s="379"/>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7"/>
      <c r="AL3" s="347"/>
      <c r="AM3" s="347"/>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row>
    <row r="4" spans="1:99" ht="15" customHeight="1" x14ac:dyDescent="0.25">
      <c r="A4" s="75"/>
      <c r="B4" s="379"/>
      <c r="C4" s="379"/>
      <c r="D4" s="379"/>
      <c r="E4" s="379"/>
      <c r="F4" s="379"/>
      <c r="G4" s="379"/>
      <c r="H4" s="379"/>
      <c r="I4" s="379"/>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347"/>
      <c r="AL4" s="347"/>
      <c r="AM4" s="347"/>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row>
    <row r="5" spans="1:99"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row>
    <row r="6" spans="1:99" ht="15" customHeight="1" x14ac:dyDescent="0.25">
      <c r="A6" s="75"/>
      <c r="B6" s="294" t="s">
        <v>4</v>
      </c>
      <c r="C6" s="294"/>
      <c r="D6" s="295"/>
      <c r="E6" s="332" t="s">
        <v>115</v>
      </c>
      <c r="F6" s="333"/>
      <c r="G6" s="333"/>
      <c r="H6" s="333"/>
      <c r="I6" s="334"/>
      <c r="J6" s="343" t="e">
        <f>IF(AND('Mapa final'!#REF!="Muy Alta",'Mapa final'!#REF!="Leve"),CONCATENATE("R",'Mapa final'!#REF!),"")</f>
        <v>#REF!</v>
      </c>
      <c r="K6" s="344"/>
      <c r="L6" s="344" t="str">
        <f>IF(AND('Mapa final'!$L$12="Muy Alta",'Mapa final'!$P$12="Leve"),CONCATENATE("R",'Mapa final'!$A$12),"")</f>
        <v/>
      </c>
      <c r="M6" s="344"/>
      <c r="N6" s="344" t="e">
        <f>IF(AND('Mapa final'!#REF!="Muy Alta",'Mapa final'!#REF!="Leve"),CONCATENATE("R",'Mapa final'!#REF!),"")</f>
        <v>#REF!</v>
      </c>
      <c r="O6" s="346"/>
      <c r="P6" s="343" t="e">
        <f>IF(AND('Mapa final'!#REF!="Muy Alta",'Mapa final'!#REF!="Menor"),CONCATENATE("R",'Mapa final'!#REF!),"")</f>
        <v>#REF!</v>
      </c>
      <c r="Q6" s="344"/>
      <c r="R6" s="344" t="str">
        <f>IF(AND('Mapa final'!$L$12="Muy Alta",'Mapa final'!$P$12="Menor"),CONCATENATE("R",'Mapa final'!$A$12),"")</f>
        <v/>
      </c>
      <c r="S6" s="344"/>
      <c r="T6" s="344" t="e">
        <f>IF(AND('Mapa final'!#REF!="Muy Alta",'Mapa final'!#REF!="Menor"),CONCATENATE("R",'Mapa final'!#REF!),"")</f>
        <v>#REF!</v>
      </c>
      <c r="U6" s="346"/>
      <c r="V6" s="343" t="e">
        <f>IF(AND('Mapa final'!#REF!="Muy Alta",'Mapa final'!#REF!="Moderado"),CONCATENATE("R",'Mapa final'!#REF!),"")</f>
        <v>#REF!</v>
      </c>
      <c r="W6" s="344"/>
      <c r="X6" s="344" t="str">
        <f>IF(AND('Mapa final'!$L$12="Muy Alta",'Mapa final'!$P$12="Moderado"),CONCATENATE("R",'Mapa final'!$A$12),"")</f>
        <v/>
      </c>
      <c r="Y6" s="344"/>
      <c r="Z6" s="344" t="e">
        <f>IF(AND('Mapa final'!#REF!="Muy Alta",'Mapa final'!#REF!="Moderado"),CONCATENATE("R",'Mapa final'!#REF!),"")</f>
        <v>#REF!</v>
      </c>
      <c r="AA6" s="346"/>
      <c r="AB6" s="343" t="e">
        <f>IF(AND('Mapa final'!#REF!="Muy Alta",'Mapa final'!#REF!="Mayor"),CONCATENATE("R",'Mapa final'!#REF!),"")</f>
        <v>#REF!</v>
      </c>
      <c r="AC6" s="344"/>
      <c r="AD6" s="344" t="str">
        <f>IF(AND('Mapa final'!$L$12="Muy Alta",'Mapa final'!$P$12="Mayor"),CONCATENATE("R",'Mapa final'!$A$12),"")</f>
        <v/>
      </c>
      <c r="AE6" s="344"/>
      <c r="AF6" s="344" t="e">
        <f>IF(AND('Mapa final'!#REF!="Muy Alta",'Mapa final'!#REF!="Mayor"),CONCATENATE("R",'Mapa final'!#REF!),"")</f>
        <v>#REF!</v>
      </c>
      <c r="AG6" s="346"/>
      <c r="AH6" s="358" t="e">
        <f>IF(AND('Mapa final'!#REF!="Muy Alta",'Mapa final'!#REF!="Catastrófico"),CONCATENATE("R",'Mapa final'!#REF!),"")</f>
        <v>#REF!</v>
      </c>
      <c r="AI6" s="359"/>
      <c r="AJ6" s="359" t="str">
        <f>IF(AND('Mapa final'!$L$12="Muy Alta",'Mapa final'!$P$12="Catastrófico"),CONCATENATE("R",'Mapa final'!$A$12),"")</f>
        <v/>
      </c>
      <c r="AK6" s="359"/>
      <c r="AL6" s="359" t="e">
        <f>IF(AND('Mapa final'!#REF!="Muy Alta",'Mapa final'!#REF!="Catastrófico"),CONCATENATE("R",'Mapa final'!#REF!),"")</f>
        <v>#REF!</v>
      </c>
      <c r="AM6" s="360"/>
      <c r="AO6" s="296" t="s">
        <v>78</v>
      </c>
      <c r="AP6" s="297"/>
      <c r="AQ6" s="297"/>
      <c r="AR6" s="297"/>
      <c r="AS6" s="297"/>
      <c r="AT6" s="298"/>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row>
    <row r="7" spans="1:99" ht="15" customHeight="1" x14ac:dyDescent="0.25">
      <c r="A7" s="75"/>
      <c r="B7" s="294"/>
      <c r="C7" s="294"/>
      <c r="D7" s="295"/>
      <c r="E7" s="335"/>
      <c r="F7" s="336"/>
      <c r="G7" s="336"/>
      <c r="H7" s="336"/>
      <c r="I7" s="337"/>
      <c r="J7" s="345"/>
      <c r="K7" s="341"/>
      <c r="L7" s="341"/>
      <c r="M7" s="341"/>
      <c r="N7" s="341"/>
      <c r="O7" s="342"/>
      <c r="P7" s="345"/>
      <c r="Q7" s="341"/>
      <c r="R7" s="341"/>
      <c r="S7" s="341"/>
      <c r="T7" s="341"/>
      <c r="U7" s="342"/>
      <c r="V7" s="345"/>
      <c r="W7" s="341"/>
      <c r="X7" s="341"/>
      <c r="Y7" s="341"/>
      <c r="Z7" s="341"/>
      <c r="AA7" s="342"/>
      <c r="AB7" s="345"/>
      <c r="AC7" s="341"/>
      <c r="AD7" s="341"/>
      <c r="AE7" s="341"/>
      <c r="AF7" s="341"/>
      <c r="AG7" s="342"/>
      <c r="AH7" s="352"/>
      <c r="AI7" s="353"/>
      <c r="AJ7" s="353"/>
      <c r="AK7" s="353"/>
      <c r="AL7" s="353"/>
      <c r="AM7" s="354"/>
      <c r="AN7" s="75"/>
      <c r="AO7" s="299"/>
      <c r="AP7" s="300"/>
      <c r="AQ7" s="300"/>
      <c r="AR7" s="300"/>
      <c r="AS7" s="300"/>
      <c r="AT7" s="301"/>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row>
    <row r="8" spans="1:99" ht="15" customHeight="1" x14ac:dyDescent="0.25">
      <c r="A8" s="75"/>
      <c r="B8" s="294"/>
      <c r="C8" s="294"/>
      <c r="D8" s="295"/>
      <c r="E8" s="335"/>
      <c r="F8" s="336"/>
      <c r="G8" s="336"/>
      <c r="H8" s="336"/>
      <c r="I8" s="337"/>
      <c r="J8" s="345" t="e">
        <f>IF(AND('Mapa final'!#REF!="Muy Alta",'Mapa final'!#REF!="Leve"),CONCATENATE("R",'Mapa final'!#REF!),"")</f>
        <v>#REF!</v>
      </c>
      <c r="K8" s="341"/>
      <c r="L8" s="341" t="e">
        <f>IF(AND('Mapa final'!#REF!="Muy Alta",'Mapa final'!#REF!="Leve"),CONCATENATE("R",'Mapa final'!#REF!),"")</f>
        <v>#REF!</v>
      </c>
      <c r="M8" s="341"/>
      <c r="N8" s="341" t="e">
        <f>IF(AND('Mapa final'!#REF!="Muy Alta",'Mapa final'!#REF!="Leve"),CONCATENATE("R",'Mapa final'!#REF!),"")</f>
        <v>#REF!</v>
      </c>
      <c r="O8" s="342"/>
      <c r="P8" s="345" t="e">
        <f>IF(AND('Mapa final'!#REF!="Muy Alta",'Mapa final'!#REF!="Menor"),CONCATENATE("R",'Mapa final'!#REF!),"")</f>
        <v>#REF!</v>
      </c>
      <c r="Q8" s="341"/>
      <c r="R8" s="341" t="e">
        <f>IF(AND('Mapa final'!#REF!="Muy Alta",'Mapa final'!#REF!="Menor"),CONCATENATE("R",'Mapa final'!#REF!),"")</f>
        <v>#REF!</v>
      </c>
      <c r="S8" s="341"/>
      <c r="T8" s="341" t="e">
        <f>IF(AND('Mapa final'!#REF!="Muy Alta",'Mapa final'!#REF!="Menor"),CONCATENATE("R",'Mapa final'!#REF!),"")</f>
        <v>#REF!</v>
      </c>
      <c r="U8" s="342"/>
      <c r="V8" s="345" t="e">
        <f>IF(AND('Mapa final'!#REF!="Muy Alta",'Mapa final'!#REF!="Moderado"),CONCATENATE("R",'Mapa final'!#REF!),"")</f>
        <v>#REF!</v>
      </c>
      <c r="W8" s="341"/>
      <c r="X8" s="341" t="e">
        <f>IF(AND('Mapa final'!#REF!="Muy Alta",'Mapa final'!#REF!="Moderado"),CONCATENATE("R",'Mapa final'!#REF!),"")</f>
        <v>#REF!</v>
      </c>
      <c r="Y8" s="341"/>
      <c r="Z8" s="341" t="e">
        <f>IF(AND('Mapa final'!#REF!="Muy Alta",'Mapa final'!#REF!="Moderado"),CONCATENATE("R",'Mapa final'!#REF!),"")</f>
        <v>#REF!</v>
      </c>
      <c r="AA8" s="342"/>
      <c r="AB8" s="345" t="e">
        <f>IF(AND('Mapa final'!#REF!="Muy Alta",'Mapa final'!#REF!="Mayor"),CONCATENATE("R",'Mapa final'!#REF!),"")</f>
        <v>#REF!</v>
      </c>
      <c r="AC8" s="341"/>
      <c r="AD8" s="341" t="e">
        <f>IF(AND('Mapa final'!#REF!="Muy Alta",'Mapa final'!#REF!="Mayor"),CONCATENATE("R",'Mapa final'!#REF!),"")</f>
        <v>#REF!</v>
      </c>
      <c r="AE8" s="341"/>
      <c r="AF8" s="341" t="e">
        <f>IF(AND('Mapa final'!#REF!="Muy Alta",'Mapa final'!#REF!="Mayor"),CONCATENATE("R",'Mapa final'!#REF!),"")</f>
        <v>#REF!</v>
      </c>
      <c r="AG8" s="342"/>
      <c r="AH8" s="352" t="e">
        <f>IF(AND('Mapa final'!#REF!="Muy Alta",'Mapa final'!#REF!="Catastrófico"),CONCATENATE("R",'Mapa final'!#REF!),"")</f>
        <v>#REF!</v>
      </c>
      <c r="AI8" s="353"/>
      <c r="AJ8" s="353" t="e">
        <f>IF(AND('Mapa final'!#REF!="Muy Alta",'Mapa final'!#REF!="Catastrófico"),CONCATENATE("R",'Mapa final'!#REF!),"")</f>
        <v>#REF!</v>
      </c>
      <c r="AK8" s="353"/>
      <c r="AL8" s="353" t="e">
        <f>IF(AND('Mapa final'!#REF!="Muy Alta",'Mapa final'!#REF!="Catastrófico"),CONCATENATE("R",'Mapa final'!#REF!),"")</f>
        <v>#REF!</v>
      </c>
      <c r="AM8" s="354"/>
      <c r="AN8" s="75"/>
      <c r="AO8" s="299"/>
      <c r="AP8" s="300"/>
      <c r="AQ8" s="300"/>
      <c r="AR8" s="300"/>
      <c r="AS8" s="300"/>
      <c r="AT8" s="301"/>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row>
    <row r="9" spans="1:99" ht="15" customHeight="1" x14ac:dyDescent="0.25">
      <c r="A9" s="75"/>
      <c r="B9" s="294"/>
      <c r="C9" s="294"/>
      <c r="D9" s="295"/>
      <c r="E9" s="335"/>
      <c r="F9" s="336"/>
      <c r="G9" s="336"/>
      <c r="H9" s="336"/>
      <c r="I9" s="337"/>
      <c r="J9" s="345"/>
      <c r="K9" s="341"/>
      <c r="L9" s="341"/>
      <c r="M9" s="341"/>
      <c r="N9" s="341"/>
      <c r="O9" s="342"/>
      <c r="P9" s="345"/>
      <c r="Q9" s="341"/>
      <c r="R9" s="341"/>
      <c r="S9" s="341"/>
      <c r="T9" s="341"/>
      <c r="U9" s="342"/>
      <c r="V9" s="345"/>
      <c r="W9" s="341"/>
      <c r="X9" s="341"/>
      <c r="Y9" s="341"/>
      <c r="Z9" s="341"/>
      <c r="AA9" s="342"/>
      <c r="AB9" s="345"/>
      <c r="AC9" s="341"/>
      <c r="AD9" s="341"/>
      <c r="AE9" s="341"/>
      <c r="AF9" s="341"/>
      <c r="AG9" s="342"/>
      <c r="AH9" s="352"/>
      <c r="AI9" s="353"/>
      <c r="AJ9" s="353"/>
      <c r="AK9" s="353"/>
      <c r="AL9" s="353"/>
      <c r="AM9" s="354"/>
      <c r="AN9" s="75"/>
      <c r="AO9" s="299"/>
      <c r="AP9" s="300"/>
      <c r="AQ9" s="300"/>
      <c r="AR9" s="300"/>
      <c r="AS9" s="300"/>
      <c r="AT9" s="301"/>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row>
    <row r="10" spans="1:99" ht="15" customHeight="1" x14ac:dyDescent="0.25">
      <c r="A10" s="75"/>
      <c r="B10" s="294"/>
      <c r="C10" s="294"/>
      <c r="D10" s="295"/>
      <c r="E10" s="335"/>
      <c r="F10" s="336"/>
      <c r="G10" s="336"/>
      <c r="H10" s="336"/>
      <c r="I10" s="337"/>
      <c r="J10" s="345" t="e">
        <f>IF(AND('Mapa final'!#REF!="Muy Alta",'Mapa final'!#REF!="Leve"),CONCATENATE("R",'Mapa final'!#REF!),"")</f>
        <v>#REF!</v>
      </c>
      <c r="K10" s="341"/>
      <c r="L10" s="341" t="e">
        <f>IF(AND('Mapa final'!#REF!="Muy Alta",'Mapa final'!#REF!="Leve"),CONCATENATE("R",'Mapa final'!#REF!),"")</f>
        <v>#REF!</v>
      </c>
      <c r="M10" s="341"/>
      <c r="N10" s="341" t="e">
        <f>IF(AND('Mapa final'!#REF!="Muy Alta",'Mapa final'!#REF!="Leve"),CONCATENATE("R",'Mapa final'!#REF!),"")</f>
        <v>#REF!</v>
      </c>
      <c r="O10" s="342"/>
      <c r="P10" s="345" t="e">
        <f>IF(AND('Mapa final'!#REF!="Muy Alta",'Mapa final'!#REF!="Menor"),CONCATENATE("R",'Mapa final'!#REF!),"")</f>
        <v>#REF!</v>
      </c>
      <c r="Q10" s="341"/>
      <c r="R10" s="341" t="e">
        <f>IF(AND('Mapa final'!#REF!="Muy Alta",'Mapa final'!#REF!="Menor"),CONCATENATE("R",'Mapa final'!#REF!),"")</f>
        <v>#REF!</v>
      </c>
      <c r="S10" s="341"/>
      <c r="T10" s="341" t="e">
        <f>IF(AND('Mapa final'!#REF!="Muy Alta",'Mapa final'!#REF!="Menor"),CONCATENATE("R",'Mapa final'!#REF!),"")</f>
        <v>#REF!</v>
      </c>
      <c r="U10" s="342"/>
      <c r="V10" s="345" t="e">
        <f>IF(AND('Mapa final'!#REF!="Muy Alta",'Mapa final'!#REF!="Moderado"),CONCATENATE("R",'Mapa final'!#REF!),"")</f>
        <v>#REF!</v>
      </c>
      <c r="W10" s="341"/>
      <c r="X10" s="341" t="e">
        <f>IF(AND('Mapa final'!#REF!="Muy Alta",'Mapa final'!#REF!="Moderado"),CONCATENATE("R",'Mapa final'!#REF!),"")</f>
        <v>#REF!</v>
      </c>
      <c r="Y10" s="341"/>
      <c r="Z10" s="341" t="e">
        <f>IF(AND('Mapa final'!#REF!="Muy Alta",'Mapa final'!#REF!="Moderado"),CONCATENATE("R",'Mapa final'!#REF!),"")</f>
        <v>#REF!</v>
      </c>
      <c r="AA10" s="342"/>
      <c r="AB10" s="345" t="e">
        <f>IF(AND('Mapa final'!#REF!="Muy Alta",'Mapa final'!#REF!="Mayor"),CONCATENATE("R",'Mapa final'!#REF!),"")</f>
        <v>#REF!</v>
      </c>
      <c r="AC10" s="341"/>
      <c r="AD10" s="341" t="e">
        <f>IF(AND('Mapa final'!#REF!="Muy Alta",'Mapa final'!#REF!="Mayor"),CONCATENATE("R",'Mapa final'!#REF!),"")</f>
        <v>#REF!</v>
      </c>
      <c r="AE10" s="341"/>
      <c r="AF10" s="341" t="e">
        <f>IF(AND('Mapa final'!#REF!="Muy Alta",'Mapa final'!#REF!="Mayor"),CONCATENATE("R",'Mapa final'!#REF!),"")</f>
        <v>#REF!</v>
      </c>
      <c r="AG10" s="342"/>
      <c r="AH10" s="352" t="e">
        <f>IF(AND('Mapa final'!#REF!="Muy Alta",'Mapa final'!#REF!="Catastrófico"),CONCATENATE("R",'Mapa final'!#REF!),"")</f>
        <v>#REF!</v>
      </c>
      <c r="AI10" s="353"/>
      <c r="AJ10" s="353" t="e">
        <f>IF(AND('Mapa final'!#REF!="Muy Alta",'Mapa final'!#REF!="Catastrófico"),CONCATENATE("R",'Mapa final'!#REF!),"")</f>
        <v>#REF!</v>
      </c>
      <c r="AK10" s="353"/>
      <c r="AL10" s="353" t="e">
        <f>IF(AND('Mapa final'!#REF!="Muy Alta",'Mapa final'!#REF!="Catastrófico"),CONCATENATE("R",'Mapa final'!#REF!),"")</f>
        <v>#REF!</v>
      </c>
      <c r="AM10" s="354"/>
      <c r="AN10" s="75"/>
      <c r="AO10" s="299"/>
      <c r="AP10" s="300"/>
      <c r="AQ10" s="300"/>
      <c r="AR10" s="300"/>
      <c r="AS10" s="300"/>
      <c r="AT10" s="301"/>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row>
    <row r="11" spans="1:99" ht="15" customHeight="1" x14ac:dyDescent="0.25">
      <c r="A11" s="75"/>
      <c r="B11" s="294"/>
      <c r="C11" s="294"/>
      <c r="D11" s="295"/>
      <c r="E11" s="335"/>
      <c r="F11" s="336"/>
      <c r="G11" s="336"/>
      <c r="H11" s="336"/>
      <c r="I11" s="337"/>
      <c r="J11" s="345"/>
      <c r="K11" s="341"/>
      <c r="L11" s="341"/>
      <c r="M11" s="341"/>
      <c r="N11" s="341"/>
      <c r="O11" s="342"/>
      <c r="P11" s="345"/>
      <c r="Q11" s="341"/>
      <c r="R11" s="341"/>
      <c r="S11" s="341"/>
      <c r="T11" s="341"/>
      <c r="U11" s="342"/>
      <c r="V11" s="345"/>
      <c r="W11" s="341"/>
      <c r="X11" s="341"/>
      <c r="Y11" s="341"/>
      <c r="Z11" s="341"/>
      <c r="AA11" s="342"/>
      <c r="AB11" s="345"/>
      <c r="AC11" s="341"/>
      <c r="AD11" s="341"/>
      <c r="AE11" s="341"/>
      <c r="AF11" s="341"/>
      <c r="AG11" s="342"/>
      <c r="AH11" s="352"/>
      <c r="AI11" s="353"/>
      <c r="AJ11" s="353"/>
      <c r="AK11" s="353"/>
      <c r="AL11" s="353"/>
      <c r="AM11" s="354"/>
      <c r="AN11" s="75"/>
      <c r="AO11" s="299"/>
      <c r="AP11" s="300"/>
      <c r="AQ11" s="300"/>
      <c r="AR11" s="300"/>
      <c r="AS11" s="300"/>
      <c r="AT11" s="301"/>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row>
    <row r="12" spans="1:99" ht="15" customHeight="1" x14ac:dyDescent="0.25">
      <c r="A12" s="75"/>
      <c r="B12" s="294"/>
      <c r="C12" s="294"/>
      <c r="D12" s="295"/>
      <c r="E12" s="335"/>
      <c r="F12" s="336"/>
      <c r="G12" s="336"/>
      <c r="H12" s="336"/>
      <c r="I12" s="337"/>
      <c r="J12" s="345" t="e">
        <f>IF(AND('Mapa final'!#REF!="Muy Alta",'Mapa final'!#REF!="Leve"),CONCATENATE("R",'Mapa final'!#REF!),"")</f>
        <v>#REF!</v>
      </c>
      <c r="K12" s="341"/>
      <c r="L12" s="341" t="str">
        <f>IF(AND('Mapa final'!$L$23="Muy Alta",'Mapa final'!$P$23="Leve"),CONCATENATE("R",'Mapa final'!$A$23),"")</f>
        <v/>
      </c>
      <c r="M12" s="341"/>
      <c r="N12" s="341" t="str">
        <f>IF(AND('Mapa final'!$L$25="Muy Alta",'Mapa final'!$P$25="Leve"),CONCATENATE("R",'Mapa final'!$A$25),"")</f>
        <v/>
      </c>
      <c r="O12" s="342"/>
      <c r="P12" s="345" t="e">
        <f>IF(AND('Mapa final'!#REF!="Muy Alta",'Mapa final'!#REF!="Menor"),CONCATENATE("R",'Mapa final'!#REF!),"")</f>
        <v>#REF!</v>
      </c>
      <c r="Q12" s="341"/>
      <c r="R12" s="341" t="str">
        <f>IF(AND('Mapa final'!$L$23="Muy Alta",'Mapa final'!$P$23="Menor"),CONCATENATE("R",'Mapa final'!$A$23),"")</f>
        <v/>
      </c>
      <c r="S12" s="341"/>
      <c r="T12" s="341" t="str">
        <f>IF(AND('Mapa final'!$L$25="Muy Alta",'Mapa final'!$P$25="Menor"),CONCATENATE("R",'Mapa final'!$A$25),"")</f>
        <v/>
      </c>
      <c r="U12" s="342"/>
      <c r="V12" s="345" t="e">
        <f>IF(AND('Mapa final'!#REF!="Muy Alta",'Mapa final'!#REF!="Moderado"),CONCATENATE("R",'Mapa final'!#REF!),"")</f>
        <v>#REF!</v>
      </c>
      <c r="W12" s="341"/>
      <c r="X12" s="341" t="str">
        <f>IF(AND('Mapa final'!$L$23="Muy Alta",'Mapa final'!$P$23="Moderado"),CONCATENATE("R",'Mapa final'!$A$23),"")</f>
        <v/>
      </c>
      <c r="Y12" s="341"/>
      <c r="Z12" s="341" t="str">
        <f>IF(AND('Mapa final'!$L$25="Muy Alta",'Mapa final'!$P$25="Moderado"),CONCATENATE("R",'Mapa final'!$A$25),"")</f>
        <v/>
      </c>
      <c r="AA12" s="342"/>
      <c r="AB12" s="345" t="e">
        <f>IF(AND('Mapa final'!#REF!="Muy Alta",'Mapa final'!#REF!="Mayor"),CONCATENATE("R",'Mapa final'!#REF!),"")</f>
        <v>#REF!</v>
      </c>
      <c r="AC12" s="341"/>
      <c r="AD12" s="341" t="str">
        <f>IF(AND('Mapa final'!$L$23="Muy Alta",'Mapa final'!$P$23="Mayor"),CONCATENATE("R",'Mapa final'!$A$23),"")</f>
        <v/>
      </c>
      <c r="AE12" s="341"/>
      <c r="AF12" s="341" t="str">
        <f>IF(AND('Mapa final'!$L$25="Muy Alta",'Mapa final'!$P$25="Mayor"),CONCATENATE("R",'Mapa final'!$A$25),"")</f>
        <v/>
      </c>
      <c r="AG12" s="342"/>
      <c r="AH12" s="352" t="e">
        <f>IF(AND('Mapa final'!#REF!="Muy Alta",'Mapa final'!#REF!="Catastrófico"),CONCATENATE("R",'Mapa final'!#REF!),"")</f>
        <v>#REF!</v>
      </c>
      <c r="AI12" s="353"/>
      <c r="AJ12" s="353" t="str">
        <f>IF(AND('Mapa final'!$L$23="Muy Alta",'Mapa final'!$P$23="Catastrófico"),CONCATENATE("R",'Mapa final'!$A$23),"")</f>
        <v/>
      </c>
      <c r="AK12" s="353"/>
      <c r="AL12" s="353" t="str">
        <f>IF(AND('Mapa final'!$L$25="Muy Alta",'Mapa final'!$P$25="Catastrófico"),CONCATENATE("R",'Mapa final'!$A$25),"")</f>
        <v/>
      </c>
      <c r="AM12" s="354"/>
      <c r="AN12" s="75"/>
      <c r="AO12" s="299"/>
      <c r="AP12" s="300"/>
      <c r="AQ12" s="300"/>
      <c r="AR12" s="300"/>
      <c r="AS12" s="300"/>
      <c r="AT12" s="301"/>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row>
    <row r="13" spans="1:99" ht="15.75" customHeight="1" thickBot="1" x14ac:dyDescent="0.3">
      <c r="A13" s="75"/>
      <c r="B13" s="294"/>
      <c r="C13" s="294"/>
      <c r="D13" s="295"/>
      <c r="E13" s="338"/>
      <c r="F13" s="339"/>
      <c r="G13" s="339"/>
      <c r="H13" s="339"/>
      <c r="I13" s="340"/>
      <c r="J13" s="345"/>
      <c r="K13" s="341"/>
      <c r="L13" s="341"/>
      <c r="M13" s="341"/>
      <c r="N13" s="341"/>
      <c r="O13" s="342"/>
      <c r="P13" s="345"/>
      <c r="Q13" s="341"/>
      <c r="R13" s="341"/>
      <c r="S13" s="341"/>
      <c r="T13" s="341"/>
      <c r="U13" s="342"/>
      <c r="V13" s="345"/>
      <c r="W13" s="341"/>
      <c r="X13" s="341"/>
      <c r="Y13" s="341"/>
      <c r="Z13" s="341"/>
      <c r="AA13" s="342"/>
      <c r="AB13" s="345"/>
      <c r="AC13" s="341"/>
      <c r="AD13" s="341"/>
      <c r="AE13" s="341"/>
      <c r="AF13" s="341"/>
      <c r="AG13" s="342"/>
      <c r="AH13" s="355"/>
      <c r="AI13" s="356"/>
      <c r="AJ13" s="356"/>
      <c r="AK13" s="356"/>
      <c r="AL13" s="356"/>
      <c r="AM13" s="357"/>
      <c r="AN13" s="75"/>
      <c r="AO13" s="302"/>
      <c r="AP13" s="303"/>
      <c r="AQ13" s="303"/>
      <c r="AR13" s="303"/>
      <c r="AS13" s="303"/>
      <c r="AT13" s="304"/>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row>
    <row r="14" spans="1:99" ht="15" customHeight="1" x14ac:dyDescent="0.25">
      <c r="A14" s="75"/>
      <c r="B14" s="294"/>
      <c r="C14" s="294"/>
      <c r="D14" s="295"/>
      <c r="E14" s="332" t="s">
        <v>114</v>
      </c>
      <c r="F14" s="333"/>
      <c r="G14" s="333"/>
      <c r="H14" s="333"/>
      <c r="I14" s="333"/>
      <c r="J14" s="367" t="e">
        <f>IF(AND('Mapa final'!#REF!="Alta",'Mapa final'!#REF!="Leve"),CONCATENATE("R",'Mapa final'!#REF!),"")</f>
        <v>#REF!</v>
      </c>
      <c r="K14" s="368"/>
      <c r="L14" s="368" t="str">
        <f>IF(AND('Mapa final'!$L$12="Alta",'Mapa final'!$P$12="Leve"),CONCATENATE("R",'Mapa final'!$A$12),"")</f>
        <v/>
      </c>
      <c r="M14" s="368"/>
      <c r="N14" s="368" t="e">
        <f>IF(AND('Mapa final'!#REF!="Alta",'Mapa final'!#REF!="Leve"),CONCATENATE("R",'Mapa final'!#REF!),"")</f>
        <v>#REF!</v>
      </c>
      <c r="O14" s="369"/>
      <c r="P14" s="367" t="e">
        <f>IF(AND('Mapa final'!#REF!="Alta",'Mapa final'!#REF!="Menor"),CONCATENATE("R",'Mapa final'!#REF!),"")</f>
        <v>#REF!</v>
      </c>
      <c r="Q14" s="368"/>
      <c r="R14" s="368" t="str">
        <f>IF(AND('Mapa final'!$L$12="Alta",'Mapa final'!$P$12="Menor"),CONCATENATE("R",'Mapa final'!$A$12),"")</f>
        <v/>
      </c>
      <c r="S14" s="368"/>
      <c r="T14" s="368" t="e">
        <f>IF(AND('Mapa final'!#REF!="Alta",'Mapa final'!#REF!="Menor"),CONCATENATE("R",'Mapa final'!#REF!),"")</f>
        <v>#REF!</v>
      </c>
      <c r="U14" s="369"/>
      <c r="V14" s="343" t="e">
        <f>IF(AND('Mapa final'!#REF!="Alta",'Mapa final'!#REF!="Moderado"),CONCATENATE("R",'Mapa final'!#REF!),"")</f>
        <v>#REF!</v>
      </c>
      <c r="W14" s="344"/>
      <c r="X14" s="344" t="str">
        <f>IF(AND('Mapa final'!$L$12="Alta",'Mapa final'!$P$12="Moderado"),CONCATENATE("R",'Mapa final'!$A$12),"")</f>
        <v/>
      </c>
      <c r="Y14" s="344"/>
      <c r="Z14" s="344" t="e">
        <f>IF(AND('Mapa final'!#REF!="Alta",'Mapa final'!#REF!="Moderado"),CONCATENATE("R",'Mapa final'!#REF!),"")</f>
        <v>#REF!</v>
      </c>
      <c r="AA14" s="346"/>
      <c r="AB14" s="343" t="e">
        <f>IF(AND('Mapa final'!#REF!="Alta",'Mapa final'!#REF!="Mayor"),CONCATENATE("R",'Mapa final'!#REF!),"")</f>
        <v>#REF!</v>
      </c>
      <c r="AC14" s="344"/>
      <c r="AD14" s="344" t="str">
        <f>IF(AND('Mapa final'!$L$12="Alta",'Mapa final'!$P$12="Mayor"),CONCATENATE("R",'Mapa final'!$A$12),"")</f>
        <v/>
      </c>
      <c r="AE14" s="344"/>
      <c r="AF14" s="344" t="e">
        <f>IF(AND('Mapa final'!#REF!="Alta",'Mapa final'!#REF!="Mayor"),CONCATENATE("R",'Mapa final'!#REF!),"")</f>
        <v>#REF!</v>
      </c>
      <c r="AG14" s="346"/>
      <c r="AH14" s="358" t="e">
        <f>IF(AND('Mapa final'!#REF!="Alta",'Mapa final'!#REF!="Catastrófico"),CONCATENATE("R",'Mapa final'!#REF!),"")</f>
        <v>#REF!</v>
      </c>
      <c r="AI14" s="359"/>
      <c r="AJ14" s="359" t="str">
        <f>IF(AND('Mapa final'!$L$12="Alta",'Mapa final'!$P$12="Catastrófico"),CONCATENATE("R",'Mapa final'!$A$12),"")</f>
        <v/>
      </c>
      <c r="AK14" s="359"/>
      <c r="AL14" s="359" t="e">
        <f>IF(AND('Mapa final'!#REF!="Alta",'Mapa final'!#REF!="Catastrófico"),CONCATENATE("R",'Mapa final'!#REF!),"")</f>
        <v>#REF!</v>
      </c>
      <c r="AM14" s="360"/>
      <c r="AN14" s="75"/>
      <c r="AO14" s="305" t="s">
        <v>79</v>
      </c>
      <c r="AP14" s="306"/>
      <c r="AQ14" s="306"/>
      <c r="AR14" s="306"/>
      <c r="AS14" s="306"/>
      <c r="AT14" s="307"/>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row>
    <row r="15" spans="1:99" ht="15" customHeight="1" x14ac:dyDescent="0.25">
      <c r="A15" s="75"/>
      <c r="B15" s="294"/>
      <c r="C15" s="294"/>
      <c r="D15" s="295"/>
      <c r="E15" s="335"/>
      <c r="F15" s="336"/>
      <c r="G15" s="336"/>
      <c r="H15" s="336"/>
      <c r="I15" s="336"/>
      <c r="J15" s="361"/>
      <c r="K15" s="362"/>
      <c r="L15" s="362"/>
      <c r="M15" s="362"/>
      <c r="N15" s="362"/>
      <c r="O15" s="363"/>
      <c r="P15" s="361"/>
      <c r="Q15" s="362"/>
      <c r="R15" s="362"/>
      <c r="S15" s="362"/>
      <c r="T15" s="362"/>
      <c r="U15" s="363"/>
      <c r="V15" s="345"/>
      <c r="W15" s="341"/>
      <c r="X15" s="341"/>
      <c r="Y15" s="341"/>
      <c r="Z15" s="341"/>
      <c r="AA15" s="342"/>
      <c r="AB15" s="345"/>
      <c r="AC15" s="341"/>
      <c r="AD15" s="341"/>
      <c r="AE15" s="341"/>
      <c r="AF15" s="341"/>
      <c r="AG15" s="342"/>
      <c r="AH15" s="352"/>
      <c r="AI15" s="353"/>
      <c r="AJ15" s="353"/>
      <c r="AK15" s="353"/>
      <c r="AL15" s="353"/>
      <c r="AM15" s="354"/>
      <c r="AN15" s="75"/>
      <c r="AO15" s="308"/>
      <c r="AP15" s="309"/>
      <c r="AQ15" s="309"/>
      <c r="AR15" s="309"/>
      <c r="AS15" s="309"/>
      <c r="AT15" s="310"/>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row>
    <row r="16" spans="1:99" ht="15" customHeight="1" x14ac:dyDescent="0.25">
      <c r="A16" s="75"/>
      <c r="B16" s="294"/>
      <c r="C16" s="294"/>
      <c r="D16" s="295"/>
      <c r="E16" s="335"/>
      <c r="F16" s="336"/>
      <c r="G16" s="336"/>
      <c r="H16" s="336"/>
      <c r="I16" s="336"/>
      <c r="J16" s="361" t="e">
        <f>IF(AND('Mapa final'!#REF!="Alta",'Mapa final'!#REF!="Leve"),CONCATENATE("R",'Mapa final'!#REF!),"")</f>
        <v>#REF!</v>
      </c>
      <c r="K16" s="362"/>
      <c r="L16" s="362" t="e">
        <f>IF(AND('Mapa final'!#REF!="Alta",'Mapa final'!#REF!="Leve"),CONCATENATE("R",'Mapa final'!#REF!),"")</f>
        <v>#REF!</v>
      </c>
      <c r="M16" s="362"/>
      <c r="N16" s="362" t="e">
        <f>IF(AND('Mapa final'!#REF!="Alta",'Mapa final'!#REF!="Leve"),CONCATENATE("R",'Mapa final'!#REF!),"")</f>
        <v>#REF!</v>
      </c>
      <c r="O16" s="363"/>
      <c r="P16" s="361" t="e">
        <f>IF(AND('Mapa final'!#REF!="Alta",'Mapa final'!#REF!="Menor"),CONCATENATE("R",'Mapa final'!#REF!),"")</f>
        <v>#REF!</v>
      </c>
      <c r="Q16" s="362"/>
      <c r="R16" s="362" t="e">
        <f>IF(AND('Mapa final'!#REF!="Alta",'Mapa final'!#REF!="Menor"),CONCATENATE("R",'Mapa final'!#REF!),"")</f>
        <v>#REF!</v>
      </c>
      <c r="S16" s="362"/>
      <c r="T16" s="362" t="e">
        <f>IF(AND('Mapa final'!#REF!="Alta",'Mapa final'!#REF!="Menor"),CONCATENATE("R",'Mapa final'!#REF!),"")</f>
        <v>#REF!</v>
      </c>
      <c r="U16" s="363"/>
      <c r="V16" s="345" t="e">
        <f>IF(AND('Mapa final'!#REF!="Alta",'Mapa final'!#REF!="Moderado"),CONCATENATE("R",'Mapa final'!#REF!),"")</f>
        <v>#REF!</v>
      </c>
      <c r="W16" s="341"/>
      <c r="X16" s="341" t="e">
        <f>IF(AND('Mapa final'!#REF!="Alta",'Mapa final'!#REF!="Moderado"),CONCATENATE("R",'Mapa final'!#REF!),"")</f>
        <v>#REF!</v>
      </c>
      <c r="Y16" s="341"/>
      <c r="Z16" s="341" t="e">
        <f>IF(AND('Mapa final'!#REF!="Alta",'Mapa final'!#REF!="Moderado"),CONCATENATE("R",'Mapa final'!#REF!),"")</f>
        <v>#REF!</v>
      </c>
      <c r="AA16" s="342"/>
      <c r="AB16" s="345" t="e">
        <f>IF(AND('Mapa final'!#REF!="Alta",'Mapa final'!#REF!="Mayor"),CONCATENATE("R",'Mapa final'!#REF!),"")</f>
        <v>#REF!</v>
      </c>
      <c r="AC16" s="341"/>
      <c r="AD16" s="341" t="e">
        <f>IF(AND('Mapa final'!#REF!="Alta",'Mapa final'!#REF!="Mayor"),CONCATENATE("R",'Mapa final'!#REF!),"")</f>
        <v>#REF!</v>
      </c>
      <c r="AE16" s="341"/>
      <c r="AF16" s="341" t="e">
        <f>IF(AND('Mapa final'!#REF!="Alta",'Mapa final'!#REF!="Mayor"),CONCATENATE("R",'Mapa final'!#REF!),"")</f>
        <v>#REF!</v>
      </c>
      <c r="AG16" s="342"/>
      <c r="AH16" s="352" t="e">
        <f>IF(AND('Mapa final'!#REF!="Alta",'Mapa final'!#REF!="Catastrófico"),CONCATENATE("R",'Mapa final'!#REF!),"")</f>
        <v>#REF!</v>
      </c>
      <c r="AI16" s="353"/>
      <c r="AJ16" s="353" t="e">
        <f>IF(AND('Mapa final'!#REF!="Alta",'Mapa final'!#REF!="Catastrófico"),CONCATENATE("R",'Mapa final'!#REF!),"")</f>
        <v>#REF!</v>
      </c>
      <c r="AK16" s="353"/>
      <c r="AL16" s="353" t="e">
        <f>IF(AND('Mapa final'!#REF!="Alta",'Mapa final'!#REF!="Catastrófico"),CONCATENATE("R",'Mapa final'!#REF!),"")</f>
        <v>#REF!</v>
      </c>
      <c r="AM16" s="354"/>
      <c r="AN16" s="75"/>
      <c r="AO16" s="308"/>
      <c r="AP16" s="309"/>
      <c r="AQ16" s="309"/>
      <c r="AR16" s="309"/>
      <c r="AS16" s="309"/>
      <c r="AT16" s="310"/>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row>
    <row r="17" spans="1:80" ht="15" customHeight="1" x14ac:dyDescent="0.25">
      <c r="A17" s="75"/>
      <c r="B17" s="294"/>
      <c r="C17" s="294"/>
      <c r="D17" s="295"/>
      <c r="E17" s="335"/>
      <c r="F17" s="336"/>
      <c r="G17" s="336"/>
      <c r="H17" s="336"/>
      <c r="I17" s="336"/>
      <c r="J17" s="361"/>
      <c r="K17" s="362"/>
      <c r="L17" s="362"/>
      <c r="M17" s="362"/>
      <c r="N17" s="362"/>
      <c r="O17" s="363"/>
      <c r="P17" s="361"/>
      <c r="Q17" s="362"/>
      <c r="R17" s="362"/>
      <c r="S17" s="362"/>
      <c r="T17" s="362"/>
      <c r="U17" s="363"/>
      <c r="V17" s="345"/>
      <c r="W17" s="341"/>
      <c r="X17" s="341"/>
      <c r="Y17" s="341"/>
      <c r="Z17" s="341"/>
      <c r="AA17" s="342"/>
      <c r="AB17" s="345"/>
      <c r="AC17" s="341"/>
      <c r="AD17" s="341"/>
      <c r="AE17" s="341"/>
      <c r="AF17" s="341"/>
      <c r="AG17" s="342"/>
      <c r="AH17" s="352"/>
      <c r="AI17" s="353"/>
      <c r="AJ17" s="353"/>
      <c r="AK17" s="353"/>
      <c r="AL17" s="353"/>
      <c r="AM17" s="354"/>
      <c r="AN17" s="75"/>
      <c r="AO17" s="308"/>
      <c r="AP17" s="309"/>
      <c r="AQ17" s="309"/>
      <c r="AR17" s="309"/>
      <c r="AS17" s="309"/>
      <c r="AT17" s="310"/>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row>
    <row r="18" spans="1:80" ht="15" customHeight="1" x14ac:dyDescent="0.25">
      <c r="A18" s="75"/>
      <c r="B18" s="294"/>
      <c r="C18" s="294"/>
      <c r="D18" s="295"/>
      <c r="E18" s="335"/>
      <c r="F18" s="336"/>
      <c r="G18" s="336"/>
      <c r="H18" s="336"/>
      <c r="I18" s="336"/>
      <c r="J18" s="361" t="e">
        <f>IF(AND('Mapa final'!#REF!="Alta",'Mapa final'!#REF!="Leve"),CONCATENATE("R",'Mapa final'!#REF!),"")</f>
        <v>#REF!</v>
      </c>
      <c r="K18" s="362"/>
      <c r="L18" s="362" t="e">
        <f>IF(AND('Mapa final'!#REF!="Alta",'Mapa final'!#REF!="Leve"),CONCATENATE("R",'Mapa final'!#REF!),"")</f>
        <v>#REF!</v>
      </c>
      <c r="M18" s="362"/>
      <c r="N18" s="362" t="e">
        <f>IF(AND('Mapa final'!#REF!="Alta",'Mapa final'!#REF!="Leve"),CONCATENATE("R",'Mapa final'!#REF!),"")</f>
        <v>#REF!</v>
      </c>
      <c r="O18" s="363"/>
      <c r="P18" s="361" t="e">
        <f>IF(AND('Mapa final'!#REF!="Alta",'Mapa final'!#REF!="Menor"),CONCATENATE("R",'Mapa final'!#REF!),"")</f>
        <v>#REF!</v>
      </c>
      <c r="Q18" s="362"/>
      <c r="R18" s="362" t="e">
        <f>IF(AND('Mapa final'!#REF!="Alta",'Mapa final'!#REF!="Menor"),CONCATENATE("R",'Mapa final'!#REF!),"")</f>
        <v>#REF!</v>
      </c>
      <c r="S18" s="362"/>
      <c r="T18" s="362" t="e">
        <f>IF(AND('Mapa final'!#REF!="Alta",'Mapa final'!#REF!="Menor"),CONCATENATE("R",'Mapa final'!#REF!),"")</f>
        <v>#REF!</v>
      </c>
      <c r="U18" s="363"/>
      <c r="V18" s="345" t="e">
        <f>IF(AND('Mapa final'!#REF!="Alta",'Mapa final'!#REF!="Moderado"),CONCATENATE("R",'Mapa final'!#REF!),"")</f>
        <v>#REF!</v>
      </c>
      <c r="W18" s="341"/>
      <c r="X18" s="341" t="e">
        <f>IF(AND('Mapa final'!#REF!="Alta",'Mapa final'!#REF!="Moderado"),CONCATENATE("R",'Mapa final'!#REF!),"")</f>
        <v>#REF!</v>
      </c>
      <c r="Y18" s="341"/>
      <c r="Z18" s="341" t="e">
        <f>IF(AND('Mapa final'!#REF!="Alta",'Mapa final'!#REF!="Moderado"),CONCATENATE("R",'Mapa final'!#REF!),"")</f>
        <v>#REF!</v>
      </c>
      <c r="AA18" s="342"/>
      <c r="AB18" s="345" t="e">
        <f>IF(AND('Mapa final'!#REF!="Alta",'Mapa final'!#REF!="Mayor"),CONCATENATE("R",'Mapa final'!#REF!),"")</f>
        <v>#REF!</v>
      </c>
      <c r="AC18" s="341"/>
      <c r="AD18" s="341" t="e">
        <f>IF(AND('Mapa final'!#REF!="Alta",'Mapa final'!#REF!="Mayor"),CONCATENATE("R",'Mapa final'!#REF!),"")</f>
        <v>#REF!</v>
      </c>
      <c r="AE18" s="341"/>
      <c r="AF18" s="341" t="e">
        <f>IF(AND('Mapa final'!#REF!="Alta",'Mapa final'!#REF!="Mayor"),CONCATENATE("R",'Mapa final'!#REF!),"")</f>
        <v>#REF!</v>
      </c>
      <c r="AG18" s="342"/>
      <c r="AH18" s="352" t="e">
        <f>IF(AND('Mapa final'!#REF!="Alta",'Mapa final'!#REF!="Catastrófico"),CONCATENATE("R",'Mapa final'!#REF!),"")</f>
        <v>#REF!</v>
      </c>
      <c r="AI18" s="353"/>
      <c r="AJ18" s="353" t="e">
        <f>IF(AND('Mapa final'!#REF!="Alta",'Mapa final'!#REF!="Catastrófico"),CONCATENATE("R",'Mapa final'!#REF!),"")</f>
        <v>#REF!</v>
      </c>
      <c r="AK18" s="353"/>
      <c r="AL18" s="353" t="e">
        <f>IF(AND('Mapa final'!#REF!="Alta",'Mapa final'!#REF!="Catastrófico"),CONCATENATE("R",'Mapa final'!#REF!),"")</f>
        <v>#REF!</v>
      </c>
      <c r="AM18" s="354"/>
      <c r="AN18" s="75"/>
      <c r="AO18" s="308"/>
      <c r="AP18" s="309"/>
      <c r="AQ18" s="309"/>
      <c r="AR18" s="309"/>
      <c r="AS18" s="309"/>
      <c r="AT18" s="310"/>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row>
    <row r="19" spans="1:80" ht="15" customHeight="1" x14ac:dyDescent="0.25">
      <c r="A19" s="75"/>
      <c r="B19" s="294"/>
      <c r="C19" s="294"/>
      <c r="D19" s="295"/>
      <c r="E19" s="335"/>
      <c r="F19" s="336"/>
      <c r="G19" s="336"/>
      <c r="H19" s="336"/>
      <c r="I19" s="336"/>
      <c r="J19" s="361"/>
      <c r="K19" s="362"/>
      <c r="L19" s="362"/>
      <c r="M19" s="362"/>
      <c r="N19" s="362"/>
      <c r="O19" s="363"/>
      <c r="P19" s="361"/>
      <c r="Q19" s="362"/>
      <c r="R19" s="362"/>
      <c r="S19" s="362"/>
      <c r="T19" s="362"/>
      <c r="U19" s="363"/>
      <c r="V19" s="345"/>
      <c r="W19" s="341"/>
      <c r="X19" s="341"/>
      <c r="Y19" s="341"/>
      <c r="Z19" s="341"/>
      <c r="AA19" s="342"/>
      <c r="AB19" s="345"/>
      <c r="AC19" s="341"/>
      <c r="AD19" s="341"/>
      <c r="AE19" s="341"/>
      <c r="AF19" s="341"/>
      <c r="AG19" s="342"/>
      <c r="AH19" s="352"/>
      <c r="AI19" s="353"/>
      <c r="AJ19" s="353"/>
      <c r="AK19" s="353"/>
      <c r="AL19" s="353"/>
      <c r="AM19" s="354"/>
      <c r="AN19" s="75"/>
      <c r="AO19" s="308"/>
      <c r="AP19" s="309"/>
      <c r="AQ19" s="309"/>
      <c r="AR19" s="309"/>
      <c r="AS19" s="309"/>
      <c r="AT19" s="310"/>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row>
    <row r="20" spans="1:80" ht="15" customHeight="1" x14ac:dyDescent="0.25">
      <c r="A20" s="75"/>
      <c r="B20" s="294"/>
      <c r="C20" s="294"/>
      <c r="D20" s="295"/>
      <c r="E20" s="335"/>
      <c r="F20" s="336"/>
      <c r="G20" s="336"/>
      <c r="H20" s="336"/>
      <c r="I20" s="336"/>
      <c r="J20" s="361" t="e">
        <f>IF(AND('Mapa final'!#REF!="Alta",'Mapa final'!#REF!="Leve"),CONCATENATE("R",'Mapa final'!#REF!),"")</f>
        <v>#REF!</v>
      </c>
      <c r="K20" s="362"/>
      <c r="L20" s="362" t="str">
        <f>IF(AND('Mapa final'!$L$23="Alta",'Mapa final'!$P$23="Leve"),CONCATENATE("R",'Mapa final'!$A$23),"")</f>
        <v/>
      </c>
      <c r="M20" s="362"/>
      <c r="N20" s="362" t="str">
        <f>IF(AND('Mapa final'!$L$25="Alta",'Mapa final'!$P$25="Leve"),CONCATENATE("R",'Mapa final'!$A$25),"")</f>
        <v/>
      </c>
      <c r="O20" s="363"/>
      <c r="P20" s="361" t="e">
        <f>IF(AND('Mapa final'!#REF!="Alta",'Mapa final'!#REF!="Menor"),CONCATENATE("R",'Mapa final'!#REF!),"")</f>
        <v>#REF!</v>
      </c>
      <c r="Q20" s="362"/>
      <c r="R20" s="362" t="str">
        <f>IF(AND('Mapa final'!$L$23="Alta",'Mapa final'!$P$23="Menor"),CONCATENATE("R",'Mapa final'!$A$23),"")</f>
        <v/>
      </c>
      <c r="S20" s="362"/>
      <c r="T20" s="362" t="str">
        <f>IF(AND('Mapa final'!$L$25="Alta",'Mapa final'!$P$25="Menor"),CONCATENATE("R",'Mapa final'!$A$25),"")</f>
        <v/>
      </c>
      <c r="U20" s="363"/>
      <c r="V20" s="345" t="e">
        <f>IF(AND('Mapa final'!#REF!="Alta",'Mapa final'!#REF!="Moderado"),CONCATENATE("R",'Mapa final'!#REF!),"")</f>
        <v>#REF!</v>
      </c>
      <c r="W20" s="341"/>
      <c r="X20" s="341" t="str">
        <f>IF(AND('Mapa final'!$L$23="Alta",'Mapa final'!$P$23="Moderado"),CONCATENATE("R",'Mapa final'!$A$23),"")</f>
        <v/>
      </c>
      <c r="Y20" s="341"/>
      <c r="Z20" s="341" t="str">
        <f>IF(AND('Mapa final'!$L$25="Alta",'Mapa final'!$P$25="Moderado"),CONCATENATE("R",'Mapa final'!$A$25),"")</f>
        <v/>
      </c>
      <c r="AA20" s="342"/>
      <c r="AB20" s="345" t="e">
        <f>IF(AND('Mapa final'!#REF!="Alta",'Mapa final'!#REF!="Mayor"),CONCATENATE("R",'Mapa final'!#REF!),"")</f>
        <v>#REF!</v>
      </c>
      <c r="AC20" s="341"/>
      <c r="AD20" s="341" t="str">
        <f>IF(AND('Mapa final'!$L$23="Alta",'Mapa final'!$P$23="Mayor"),CONCATENATE("R",'Mapa final'!$A$23),"")</f>
        <v/>
      </c>
      <c r="AE20" s="341"/>
      <c r="AF20" s="341" t="str">
        <f>IF(AND('Mapa final'!$L$25="Alta",'Mapa final'!$P$25="Mayor"),CONCATENATE("R",'Mapa final'!$A$25),"")</f>
        <v/>
      </c>
      <c r="AG20" s="342"/>
      <c r="AH20" s="352" t="e">
        <f>IF(AND('Mapa final'!#REF!="Alta",'Mapa final'!#REF!="Catastrófico"),CONCATENATE("R",'Mapa final'!#REF!),"")</f>
        <v>#REF!</v>
      </c>
      <c r="AI20" s="353"/>
      <c r="AJ20" s="353" t="str">
        <f>IF(AND('Mapa final'!$L$23="Alta",'Mapa final'!$P$23="Catastrófico"),CONCATENATE("R",'Mapa final'!$A$23),"")</f>
        <v/>
      </c>
      <c r="AK20" s="353"/>
      <c r="AL20" s="353" t="str">
        <f>IF(AND('Mapa final'!$L$25="Alta",'Mapa final'!$P$25="Catastrófico"),CONCATENATE("R",'Mapa final'!$A$25),"")</f>
        <v/>
      </c>
      <c r="AM20" s="354"/>
      <c r="AN20" s="75"/>
      <c r="AO20" s="308"/>
      <c r="AP20" s="309"/>
      <c r="AQ20" s="309"/>
      <c r="AR20" s="309"/>
      <c r="AS20" s="309"/>
      <c r="AT20" s="310"/>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row>
    <row r="21" spans="1:80" ht="15.75" customHeight="1" thickBot="1" x14ac:dyDescent="0.3">
      <c r="A21" s="75"/>
      <c r="B21" s="294"/>
      <c r="C21" s="294"/>
      <c r="D21" s="295"/>
      <c r="E21" s="338"/>
      <c r="F21" s="339"/>
      <c r="G21" s="339"/>
      <c r="H21" s="339"/>
      <c r="I21" s="339"/>
      <c r="J21" s="364"/>
      <c r="K21" s="365"/>
      <c r="L21" s="365"/>
      <c r="M21" s="365"/>
      <c r="N21" s="365"/>
      <c r="O21" s="366"/>
      <c r="P21" s="364"/>
      <c r="Q21" s="365"/>
      <c r="R21" s="365"/>
      <c r="S21" s="365"/>
      <c r="T21" s="365"/>
      <c r="U21" s="366"/>
      <c r="V21" s="349"/>
      <c r="W21" s="350"/>
      <c r="X21" s="350"/>
      <c r="Y21" s="350"/>
      <c r="Z21" s="350"/>
      <c r="AA21" s="351"/>
      <c r="AB21" s="349"/>
      <c r="AC21" s="350"/>
      <c r="AD21" s="350"/>
      <c r="AE21" s="350"/>
      <c r="AF21" s="350"/>
      <c r="AG21" s="351"/>
      <c r="AH21" s="355"/>
      <c r="AI21" s="356"/>
      <c r="AJ21" s="356"/>
      <c r="AK21" s="356"/>
      <c r="AL21" s="356"/>
      <c r="AM21" s="357"/>
      <c r="AN21" s="75"/>
      <c r="AO21" s="311"/>
      <c r="AP21" s="312"/>
      <c r="AQ21" s="312"/>
      <c r="AR21" s="312"/>
      <c r="AS21" s="312"/>
      <c r="AT21" s="313"/>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row>
    <row r="22" spans="1:80" x14ac:dyDescent="0.25">
      <c r="A22" s="75"/>
      <c r="B22" s="294"/>
      <c r="C22" s="294"/>
      <c r="D22" s="295"/>
      <c r="E22" s="332" t="s">
        <v>116</v>
      </c>
      <c r="F22" s="333"/>
      <c r="G22" s="333"/>
      <c r="H22" s="333"/>
      <c r="I22" s="334"/>
      <c r="J22" s="367" t="e">
        <f>IF(AND('Mapa final'!#REF!="Media",'Mapa final'!#REF!="Leve"),CONCATENATE("R",'Mapa final'!#REF!),"")</f>
        <v>#REF!</v>
      </c>
      <c r="K22" s="368"/>
      <c r="L22" s="368" t="str">
        <f>IF(AND('Mapa final'!$L$12="Media",'Mapa final'!$P$12="Leve"),CONCATENATE("R",'Mapa final'!$A$12),"")</f>
        <v/>
      </c>
      <c r="M22" s="368"/>
      <c r="N22" s="368" t="e">
        <f>IF(AND('Mapa final'!#REF!="Media",'Mapa final'!#REF!="Leve"),CONCATENATE("R",'Mapa final'!#REF!),"")</f>
        <v>#REF!</v>
      </c>
      <c r="O22" s="369"/>
      <c r="P22" s="367" t="e">
        <f>IF(AND('Mapa final'!#REF!="Media",'Mapa final'!#REF!="Menor"),CONCATENATE("R",'Mapa final'!#REF!),"")</f>
        <v>#REF!</v>
      </c>
      <c r="Q22" s="368"/>
      <c r="R22" s="368" t="str">
        <f>IF(AND('Mapa final'!$L$12="Media",'Mapa final'!$P$12="Menor"),CONCATENATE("R",'Mapa final'!$A$12),"")</f>
        <v/>
      </c>
      <c r="S22" s="368"/>
      <c r="T22" s="368" t="e">
        <f>IF(AND('Mapa final'!#REF!="Media",'Mapa final'!#REF!="Menor"),CONCATENATE("R",'Mapa final'!#REF!),"")</f>
        <v>#REF!</v>
      </c>
      <c r="U22" s="369"/>
      <c r="V22" s="367" t="e">
        <f>IF(AND('Mapa final'!#REF!="Media",'Mapa final'!#REF!="Moderado"),CONCATENATE("R",'Mapa final'!#REF!),"")</f>
        <v>#REF!</v>
      </c>
      <c r="W22" s="368"/>
      <c r="X22" s="368" t="str">
        <f>IF(AND('Mapa final'!$L$12="Media",'Mapa final'!$P$12="Moderado"),CONCATENATE("R",'Mapa final'!$A$12),"")</f>
        <v>R1</v>
      </c>
      <c r="Y22" s="368"/>
      <c r="Z22" s="368" t="e">
        <f>IF(AND('Mapa final'!#REF!="Media",'Mapa final'!#REF!="Moderado"),CONCATENATE("R",'Mapa final'!#REF!),"")</f>
        <v>#REF!</v>
      </c>
      <c r="AA22" s="369"/>
      <c r="AB22" s="343" t="e">
        <f>IF(AND('Mapa final'!#REF!="Media",'Mapa final'!#REF!="Mayor"),CONCATENATE("R",'Mapa final'!#REF!),"")</f>
        <v>#REF!</v>
      </c>
      <c r="AC22" s="344"/>
      <c r="AD22" s="344" t="str">
        <f>IF(AND('Mapa final'!$L$12="Media",'Mapa final'!$P$12="Mayor"),CONCATENATE("R",'Mapa final'!$A$12),"")</f>
        <v/>
      </c>
      <c r="AE22" s="344"/>
      <c r="AF22" s="344" t="e">
        <f>IF(AND('Mapa final'!#REF!="Media",'Mapa final'!#REF!="Mayor"),CONCATENATE("R",'Mapa final'!#REF!),"")</f>
        <v>#REF!</v>
      </c>
      <c r="AG22" s="346"/>
      <c r="AH22" s="358" t="e">
        <f>IF(AND('Mapa final'!#REF!="Media",'Mapa final'!#REF!="Catastrófico"),CONCATENATE("R",'Mapa final'!#REF!),"")</f>
        <v>#REF!</v>
      </c>
      <c r="AI22" s="359"/>
      <c r="AJ22" s="359" t="str">
        <f>IF(AND('Mapa final'!$L$12="Media",'Mapa final'!$P$12="Catastrófico"),CONCATENATE("R",'Mapa final'!$A$12),"")</f>
        <v/>
      </c>
      <c r="AK22" s="359"/>
      <c r="AL22" s="359" t="e">
        <f>IF(AND('Mapa final'!#REF!="Media",'Mapa final'!#REF!="Catastrófico"),CONCATENATE("R",'Mapa final'!#REF!),"")</f>
        <v>#REF!</v>
      </c>
      <c r="AM22" s="360"/>
      <c r="AN22" s="75"/>
      <c r="AO22" s="314" t="s">
        <v>80</v>
      </c>
      <c r="AP22" s="315"/>
      <c r="AQ22" s="315"/>
      <c r="AR22" s="315"/>
      <c r="AS22" s="315"/>
      <c r="AT22" s="316"/>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row>
    <row r="23" spans="1:80" x14ac:dyDescent="0.25">
      <c r="A23" s="75"/>
      <c r="B23" s="294"/>
      <c r="C23" s="294"/>
      <c r="D23" s="295"/>
      <c r="E23" s="335"/>
      <c r="F23" s="336"/>
      <c r="G23" s="336"/>
      <c r="H23" s="336"/>
      <c r="I23" s="337"/>
      <c r="J23" s="361"/>
      <c r="K23" s="362"/>
      <c r="L23" s="362"/>
      <c r="M23" s="362"/>
      <c r="N23" s="362"/>
      <c r="O23" s="363"/>
      <c r="P23" s="361"/>
      <c r="Q23" s="362"/>
      <c r="R23" s="362"/>
      <c r="S23" s="362"/>
      <c r="T23" s="362"/>
      <c r="U23" s="363"/>
      <c r="V23" s="361"/>
      <c r="W23" s="362"/>
      <c r="X23" s="362"/>
      <c r="Y23" s="362"/>
      <c r="Z23" s="362"/>
      <c r="AA23" s="363"/>
      <c r="AB23" s="345"/>
      <c r="AC23" s="341"/>
      <c r="AD23" s="341"/>
      <c r="AE23" s="341"/>
      <c r="AF23" s="341"/>
      <c r="AG23" s="342"/>
      <c r="AH23" s="352"/>
      <c r="AI23" s="353"/>
      <c r="AJ23" s="353"/>
      <c r="AK23" s="353"/>
      <c r="AL23" s="353"/>
      <c r="AM23" s="354"/>
      <c r="AN23" s="75"/>
      <c r="AO23" s="317"/>
      <c r="AP23" s="318"/>
      <c r="AQ23" s="318"/>
      <c r="AR23" s="318"/>
      <c r="AS23" s="318"/>
      <c r="AT23" s="319"/>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row>
    <row r="24" spans="1:80" x14ac:dyDescent="0.25">
      <c r="A24" s="75"/>
      <c r="B24" s="294"/>
      <c r="C24" s="294"/>
      <c r="D24" s="295"/>
      <c r="E24" s="335"/>
      <c r="F24" s="336"/>
      <c r="G24" s="336"/>
      <c r="H24" s="336"/>
      <c r="I24" s="337"/>
      <c r="J24" s="361" t="e">
        <f>IF(AND('Mapa final'!#REF!="Media",'Mapa final'!#REF!="Leve"),CONCATENATE("R",'Mapa final'!#REF!),"")</f>
        <v>#REF!</v>
      </c>
      <c r="K24" s="362"/>
      <c r="L24" s="362" t="e">
        <f>IF(AND('Mapa final'!#REF!="Media",'Mapa final'!#REF!="Leve"),CONCATENATE("R",'Mapa final'!#REF!),"")</f>
        <v>#REF!</v>
      </c>
      <c r="M24" s="362"/>
      <c r="N24" s="362" t="e">
        <f>IF(AND('Mapa final'!#REF!="Media",'Mapa final'!#REF!="Leve"),CONCATENATE("R",'Mapa final'!#REF!),"")</f>
        <v>#REF!</v>
      </c>
      <c r="O24" s="363"/>
      <c r="P24" s="361" t="e">
        <f>IF(AND('Mapa final'!#REF!="Media",'Mapa final'!#REF!="Menor"),CONCATENATE("R",'Mapa final'!#REF!),"")</f>
        <v>#REF!</v>
      </c>
      <c r="Q24" s="362"/>
      <c r="R24" s="362" t="e">
        <f>IF(AND('Mapa final'!#REF!="Media",'Mapa final'!#REF!="Menor"),CONCATENATE("R",'Mapa final'!#REF!),"")</f>
        <v>#REF!</v>
      </c>
      <c r="S24" s="362"/>
      <c r="T24" s="362" t="e">
        <f>IF(AND('Mapa final'!#REF!="Media",'Mapa final'!#REF!="Menor"),CONCATENATE("R",'Mapa final'!#REF!),"")</f>
        <v>#REF!</v>
      </c>
      <c r="U24" s="363"/>
      <c r="V24" s="361" t="e">
        <f>IF(AND('Mapa final'!#REF!="Media",'Mapa final'!#REF!="Moderado"),CONCATENATE("R",'Mapa final'!#REF!),"")</f>
        <v>#REF!</v>
      </c>
      <c r="W24" s="362"/>
      <c r="X24" s="362" t="e">
        <f>IF(AND('Mapa final'!#REF!="Media",'Mapa final'!#REF!="Moderado"),CONCATENATE("R",'Mapa final'!#REF!),"")</f>
        <v>#REF!</v>
      </c>
      <c r="Y24" s="362"/>
      <c r="Z24" s="362" t="e">
        <f>IF(AND('Mapa final'!#REF!="Media",'Mapa final'!#REF!="Moderado"),CONCATENATE("R",'Mapa final'!#REF!),"")</f>
        <v>#REF!</v>
      </c>
      <c r="AA24" s="363"/>
      <c r="AB24" s="345" t="e">
        <f>IF(AND('Mapa final'!#REF!="Media",'Mapa final'!#REF!="Mayor"),CONCATENATE("R",'Mapa final'!#REF!),"")</f>
        <v>#REF!</v>
      </c>
      <c r="AC24" s="341"/>
      <c r="AD24" s="341" t="e">
        <f>IF(AND('Mapa final'!#REF!="Media",'Mapa final'!#REF!="Mayor"),CONCATENATE("R",'Mapa final'!#REF!),"")</f>
        <v>#REF!</v>
      </c>
      <c r="AE24" s="341"/>
      <c r="AF24" s="341" t="e">
        <f>IF(AND('Mapa final'!#REF!="Media",'Mapa final'!#REF!="Mayor"),CONCATENATE("R",'Mapa final'!#REF!),"")</f>
        <v>#REF!</v>
      </c>
      <c r="AG24" s="342"/>
      <c r="AH24" s="352" t="e">
        <f>IF(AND('Mapa final'!#REF!="Media",'Mapa final'!#REF!="Catastrófico"),CONCATENATE("R",'Mapa final'!#REF!),"")</f>
        <v>#REF!</v>
      </c>
      <c r="AI24" s="353"/>
      <c r="AJ24" s="353" t="e">
        <f>IF(AND('Mapa final'!#REF!="Media",'Mapa final'!#REF!="Catastrófico"),CONCATENATE("R",'Mapa final'!#REF!),"")</f>
        <v>#REF!</v>
      </c>
      <c r="AK24" s="353"/>
      <c r="AL24" s="353" t="e">
        <f>IF(AND('Mapa final'!#REF!="Media",'Mapa final'!#REF!="Catastrófico"),CONCATENATE("R",'Mapa final'!#REF!),"")</f>
        <v>#REF!</v>
      </c>
      <c r="AM24" s="354"/>
      <c r="AN24" s="75"/>
      <c r="AO24" s="317"/>
      <c r="AP24" s="318"/>
      <c r="AQ24" s="318"/>
      <c r="AR24" s="318"/>
      <c r="AS24" s="318"/>
      <c r="AT24" s="319"/>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row>
    <row r="25" spans="1:80" x14ac:dyDescent="0.25">
      <c r="A25" s="75"/>
      <c r="B25" s="294"/>
      <c r="C25" s="294"/>
      <c r="D25" s="295"/>
      <c r="E25" s="335"/>
      <c r="F25" s="336"/>
      <c r="G25" s="336"/>
      <c r="H25" s="336"/>
      <c r="I25" s="337"/>
      <c r="J25" s="361"/>
      <c r="K25" s="362"/>
      <c r="L25" s="362"/>
      <c r="M25" s="362"/>
      <c r="N25" s="362"/>
      <c r="O25" s="363"/>
      <c r="P25" s="361"/>
      <c r="Q25" s="362"/>
      <c r="R25" s="362"/>
      <c r="S25" s="362"/>
      <c r="T25" s="362"/>
      <c r="U25" s="363"/>
      <c r="V25" s="361"/>
      <c r="W25" s="362"/>
      <c r="X25" s="362"/>
      <c r="Y25" s="362"/>
      <c r="Z25" s="362"/>
      <c r="AA25" s="363"/>
      <c r="AB25" s="345"/>
      <c r="AC25" s="341"/>
      <c r="AD25" s="341"/>
      <c r="AE25" s="341"/>
      <c r="AF25" s="341"/>
      <c r="AG25" s="342"/>
      <c r="AH25" s="352"/>
      <c r="AI25" s="353"/>
      <c r="AJ25" s="353"/>
      <c r="AK25" s="353"/>
      <c r="AL25" s="353"/>
      <c r="AM25" s="354"/>
      <c r="AN25" s="75"/>
      <c r="AO25" s="317"/>
      <c r="AP25" s="318"/>
      <c r="AQ25" s="318"/>
      <c r="AR25" s="318"/>
      <c r="AS25" s="318"/>
      <c r="AT25" s="319"/>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row>
    <row r="26" spans="1:80" x14ac:dyDescent="0.25">
      <c r="A26" s="75"/>
      <c r="B26" s="294"/>
      <c r="C26" s="294"/>
      <c r="D26" s="295"/>
      <c r="E26" s="335"/>
      <c r="F26" s="336"/>
      <c r="G26" s="336"/>
      <c r="H26" s="336"/>
      <c r="I26" s="337"/>
      <c r="J26" s="361" t="e">
        <f>IF(AND('Mapa final'!#REF!="Media",'Mapa final'!#REF!="Leve"),CONCATENATE("R",'Mapa final'!#REF!),"")</f>
        <v>#REF!</v>
      </c>
      <c r="K26" s="362"/>
      <c r="L26" s="362" t="e">
        <f>IF(AND('Mapa final'!#REF!="Media",'Mapa final'!#REF!="Leve"),CONCATENATE("R",'Mapa final'!#REF!),"")</f>
        <v>#REF!</v>
      </c>
      <c r="M26" s="362"/>
      <c r="N26" s="362" t="e">
        <f>IF(AND('Mapa final'!#REF!="Media",'Mapa final'!#REF!="Leve"),CONCATENATE("R",'Mapa final'!#REF!),"")</f>
        <v>#REF!</v>
      </c>
      <c r="O26" s="363"/>
      <c r="P26" s="361" t="e">
        <f>IF(AND('Mapa final'!#REF!="Media",'Mapa final'!#REF!="Menor"),CONCATENATE("R",'Mapa final'!#REF!),"")</f>
        <v>#REF!</v>
      </c>
      <c r="Q26" s="362"/>
      <c r="R26" s="362" t="e">
        <f>IF(AND('Mapa final'!#REF!="Media",'Mapa final'!#REF!="Menor"),CONCATENATE("R",'Mapa final'!#REF!),"")</f>
        <v>#REF!</v>
      </c>
      <c r="S26" s="362"/>
      <c r="T26" s="362" t="e">
        <f>IF(AND('Mapa final'!#REF!="Media",'Mapa final'!#REF!="Menor"),CONCATENATE("R",'Mapa final'!#REF!),"")</f>
        <v>#REF!</v>
      </c>
      <c r="U26" s="363"/>
      <c r="V26" s="361" t="e">
        <f>IF(AND('Mapa final'!#REF!="Media",'Mapa final'!#REF!="Moderado"),CONCATENATE("R",'Mapa final'!#REF!),"")</f>
        <v>#REF!</v>
      </c>
      <c r="W26" s="362"/>
      <c r="X26" s="362" t="e">
        <f>IF(AND('Mapa final'!#REF!="Media",'Mapa final'!#REF!="Moderado"),CONCATENATE("R",'Mapa final'!#REF!),"")</f>
        <v>#REF!</v>
      </c>
      <c r="Y26" s="362"/>
      <c r="Z26" s="362" t="e">
        <f>IF(AND('Mapa final'!#REF!="Media",'Mapa final'!#REF!="Moderado"),CONCATENATE("R",'Mapa final'!#REF!),"")</f>
        <v>#REF!</v>
      </c>
      <c r="AA26" s="363"/>
      <c r="AB26" s="345" t="e">
        <f>IF(AND('Mapa final'!#REF!="Media",'Mapa final'!#REF!="Mayor"),CONCATENATE("R",'Mapa final'!#REF!),"")</f>
        <v>#REF!</v>
      </c>
      <c r="AC26" s="341"/>
      <c r="AD26" s="341" t="e">
        <f>IF(AND('Mapa final'!#REF!="Media",'Mapa final'!#REF!="Mayor"),CONCATENATE("R",'Mapa final'!#REF!),"")</f>
        <v>#REF!</v>
      </c>
      <c r="AE26" s="341"/>
      <c r="AF26" s="341" t="e">
        <f>IF(AND('Mapa final'!#REF!="Media",'Mapa final'!#REF!="Mayor"),CONCATENATE("R",'Mapa final'!#REF!),"")</f>
        <v>#REF!</v>
      </c>
      <c r="AG26" s="342"/>
      <c r="AH26" s="352" t="e">
        <f>IF(AND('Mapa final'!#REF!="Media",'Mapa final'!#REF!="Catastrófico"),CONCATENATE("R",'Mapa final'!#REF!),"")</f>
        <v>#REF!</v>
      </c>
      <c r="AI26" s="353"/>
      <c r="AJ26" s="353" t="e">
        <f>IF(AND('Mapa final'!#REF!="Media",'Mapa final'!#REF!="Catastrófico"),CONCATENATE("R",'Mapa final'!#REF!),"")</f>
        <v>#REF!</v>
      </c>
      <c r="AK26" s="353"/>
      <c r="AL26" s="353" t="e">
        <f>IF(AND('Mapa final'!#REF!="Media",'Mapa final'!#REF!="Catastrófico"),CONCATENATE("R",'Mapa final'!#REF!),"")</f>
        <v>#REF!</v>
      </c>
      <c r="AM26" s="354"/>
      <c r="AN26" s="75"/>
      <c r="AO26" s="317"/>
      <c r="AP26" s="318"/>
      <c r="AQ26" s="318"/>
      <c r="AR26" s="318"/>
      <c r="AS26" s="318"/>
      <c r="AT26" s="319"/>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row>
    <row r="27" spans="1:80" x14ac:dyDescent="0.25">
      <c r="A27" s="75"/>
      <c r="B27" s="294"/>
      <c r="C27" s="294"/>
      <c r="D27" s="295"/>
      <c r="E27" s="335"/>
      <c r="F27" s="336"/>
      <c r="G27" s="336"/>
      <c r="H27" s="336"/>
      <c r="I27" s="337"/>
      <c r="J27" s="361"/>
      <c r="K27" s="362"/>
      <c r="L27" s="362"/>
      <c r="M27" s="362"/>
      <c r="N27" s="362"/>
      <c r="O27" s="363"/>
      <c r="P27" s="361"/>
      <c r="Q27" s="362"/>
      <c r="R27" s="362"/>
      <c r="S27" s="362"/>
      <c r="T27" s="362"/>
      <c r="U27" s="363"/>
      <c r="V27" s="361"/>
      <c r="W27" s="362"/>
      <c r="X27" s="362"/>
      <c r="Y27" s="362"/>
      <c r="Z27" s="362"/>
      <c r="AA27" s="363"/>
      <c r="AB27" s="345"/>
      <c r="AC27" s="341"/>
      <c r="AD27" s="341"/>
      <c r="AE27" s="341"/>
      <c r="AF27" s="341"/>
      <c r="AG27" s="342"/>
      <c r="AH27" s="352"/>
      <c r="AI27" s="353"/>
      <c r="AJ27" s="353"/>
      <c r="AK27" s="353"/>
      <c r="AL27" s="353"/>
      <c r="AM27" s="354"/>
      <c r="AN27" s="75"/>
      <c r="AO27" s="317"/>
      <c r="AP27" s="318"/>
      <c r="AQ27" s="318"/>
      <c r="AR27" s="318"/>
      <c r="AS27" s="318"/>
      <c r="AT27" s="319"/>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row>
    <row r="28" spans="1:80" x14ac:dyDescent="0.25">
      <c r="A28" s="75"/>
      <c r="B28" s="294"/>
      <c r="C28" s="294"/>
      <c r="D28" s="295"/>
      <c r="E28" s="335"/>
      <c r="F28" s="336"/>
      <c r="G28" s="336"/>
      <c r="H28" s="336"/>
      <c r="I28" s="337"/>
      <c r="J28" s="361" t="e">
        <f>IF(AND('Mapa final'!#REF!="Media",'Mapa final'!#REF!="Leve"),CONCATENATE("R",'Mapa final'!#REF!),"")</f>
        <v>#REF!</v>
      </c>
      <c r="K28" s="362"/>
      <c r="L28" s="362" t="str">
        <f>IF(AND('Mapa final'!$L$23="Media",'Mapa final'!$P$23="Leve"),CONCATENATE("R",'Mapa final'!$A$23),"")</f>
        <v/>
      </c>
      <c r="M28" s="362"/>
      <c r="N28" s="362" t="str">
        <f>IF(AND('Mapa final'!$L$25="Media",'Mapa final'!$P$25="Leve"),CONCATENATE("R",'Mapa final'!$A$25),"")</f>
        <v/>
      </c>
      <c r="O28" s="363"/>
      <c r="P28" s="361" t="e">
        <f>IF(AND('Mapa final'!#REF!="Media",'Mapa final'!#REF!="Menor"),CONCATENATE("R",'Mapa final'!#REF!),"")</f>
        <v>#REF!</v>
      </c>
      <c r="Q28" s="362"/>
      <c r="R28" s="362" t="str">
        <f>IF(AND('Mapa final'!$L$23="Media",'Mapa final'!$P$23="Menor"),CONCATENATE("R",'Mapa final'!$A$23),"")</f>
        <v/>
      </c>
      <c r="S28" s="362"/>
      <c r="T28" s="362" t="str">
        <f>IF(AND('Mapa final'!$L$25="Media",'Mapa final'!$P$25="Menor"),CONCATENATE("R",'Mapa final'!$A$25),"")</f>
        <v/>
      </c>
      <c r="U28" s="363"/>
      <c r="V28" s="361" t="e">
        <f>IF(AND('Mapa final'!#REF!="Media",'Mapa final'!#REF!="Moderado"),CONCATENATE("R",'Mapa final'!#REF!),"")</f>
        <v>#REF!</v>
      </c>
      <c r="W28" s="362"/>
      <c r="X28" s="362" t="str">
        <f>IF(AND('Mapa final'!$L$23="Media",'Mapa final'!$P$23="Moderado"),CONCATENATE("R",'Mapa final'!$A$23),"")</f>
        <v/>
      </c>
      <c r="Y28" s="362"/>
      <c r="Z28" s="362" t="str">
        <f>IF(AND('Mapa final'!$L$25="Media",'Mapa final'!$P$25="Moderado"),CONCATENATE("R",'Mapa final'!$A$25),"")</f>
        <v/>
      </c>
      <c r="AA28" s="363"/>
      <c r="AB28" s="345" t="e">
        <f>IF(AND('Mapa final'!#REF!="Media",'Mapa final'!#REF!="Mayor"),CONCATENATE("R",'Mapa final'!#REF!),"")</f>
        <v>#REF!</v>
      </c>
      <c r="AC28" s="341"/>
      <c r="AD28" s="341" t="str">
        <f>IF(AND('Mapa final'!$L$23="Media",'Mapa final'!$P$23="Mayor"),CONCATENATE("R",'Mapa final'!$A$23),"")</f>
        <v/>
      </c>
      <c r="AE28" s="341"/>
      <c r="AF28" s="341" t="str">
        <f>IF(AND('Mapa final'!$L$25="Media",'Mapa final'!$P$25="Mayor"),CONCATENATE("R",'Mapa final'!$A$25),"")</f>
        <v/>
      </c>
      <c r="AG28" s="342"/>
      <c r="AH28" s="352" t="e">
        <f>IF(AND('Mapa final'!#REF!="Media",'Mapa final'!#REF!="Catastrófico"),CONCATENATE("R",'Mapa final'!#REF!),"")</f>
        <v>#REF!</v>
      </c>
      <c r="AI28" s="353"/>
      <c r="AJ28" s="353" t="str">
        <f>IF(AND('Mapa final'!$L$23="Media",'Mapa final'!$P$23="Catastrófico"),CONCATENATE("R",'Mapa final'!$A$23),"")</f>
        <v/>
      </c>
      <c r="AK28" s="353"/>
      <c r="AL28" s="353" t="str">
        <f>IF(AND('Mapa final'!$L$25="Media",'Mapa final'!$P$25="Catastrófico"),CONCATENATE("R",'Mapa final'!$A$25),"")</f>
        <v/>
      </c>
      <c r="AM28" s="354"/>
      <c r="AN28" s="75"/>
      <c r="AO28" s="317"/>
      <c r="AP28" s="318"/>
      <c r="AQ28" s="318"/>
      <c r="AR28" s="318"/>
      <c r="AS28" s="318"/>
      <c r="AT28" s="319"/>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row>
    <row r="29" spans="1:80" ht="15.75" thickBot="1" x14ac:dyDescent="0.3">
      <c r="A29" s="75"/>
      <c r="B29" s="294"/>
      <c r="C29" s="294"/>
      <c r="D29" s="295"/>
      <c r="E29" s="338"/>
      <c r="F29" s="339"/>
      <c r="G29" s="339"/>
      <c r="H29" s="339"/>
      <c r="I29" s="340"/>
      <c r="J29" s="361"/>
      <c r="K29" s="362"/>
      <c r="L29" s="362"/>
      <c r="M29" s="362"/>
      <c r="N29" s="362"/>
      <c r="O29" s="363"/>
      <c r="P29" s="364"/>
      <c r="Q29" s="365"/>
      <c r="R29" s="365"/>
      <c r="S29" s="365"/>
      <c r="T29" s="365"/>
      <c r="U29" s="366"/>
      <c r="V29" s="364"/>
      <c r="W29" s="365"/>
      <c r="X29" s="365"/>
      <c r="Y29" s="365"/>
      <c r="Z29" s="365"/>
      <c r="AA29" s="366"/>
      <c r="AB29" s="349"/>
      <c r="AC29" s="350"/>
      <c r="AD29" s="350"/>
      <c r="AE29" s="350"/>
      <c r="AF29" s="350"/>
      <c r="AG29" s="351"/>
      <c r="AH29" s="355"/>
      <c r="AI29" s="356"/>
      <c r="AJ29" s="356"/>
      <c r="AK29" s="356"/>
      <c r="AL29" s="356"/>
      <c r="AM29" s="357"/>
      <c r="AN29" s="75"/>
      <c r="AO29" s="320"/>
      <c r="AP29" s="321"/>
      <c r="AQ29" s="321"/>
      <c r="AR29" s="321"/>
      <c r="AS29" s="321"/>
      <c r="AT29" s="322"/>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row>
    <row r="30" spans="1:80" x14ac:dyDescent="0.25">
      <c r="A30" s="75"/>
      <c r="B30" s="294"/>
      <c r="C30" s="294"/>
      <c r="D30" s="295"/>
      <c r="E30" s="332" t="s">
        <v>113</v>
      </c>
      <c r="F30" s="333"/>
      <c r="G30" s="333"/>
      <c r="H30" s="333"/>
      <c r="I30" s="333"/>
      <c r="J30" s="376" t="e">
        <f>IF(AND('Mapa final'!#REF!="Baja",'Mapa final'!#REF!="Leve"),CONCATENATE("R",'Mapa final'!#REF!),"")</f>
        <v>#REF!</v>
      </c>
      <c r="K30" s="377"/>
      <c r="L30" s="377" t="str">
        <f>IF(AND('Mapa final'!$L$12="Baja",'Mapa final'!$P$12="Leve"),CONCATENATE("R",'Mapa final'!$A$12),"")</f>
        <v/>
      </c>
      <c r="M30" s="377"/>
      <c r="N30" s="377" t="e">
        <f>IF(AND('Mapa final'!#REF!="Baja",'Mapa final'!#REF!="Leve"),CONCATENATE("R",'Mapa final'!#REF!),"")</f>
        <v>#REF!</v>
      </c>
      <c r="O30" s="378"/>
      <c r="P30" s="368" t="e">
        <f>IF(AND('Mapa final'!#REF!="Baja",'Mapa final'!#REF!="Menor"),CONCATENATE("R",'Mapa final'!#REF!),"")</f>
        <v>#REF!</v>
      </c>
      <c r="Q30" s="368"/>
      <c r="R30" s="368" t="str">
        <f>IF(AND('Mapa final'!$L$12="Baja",'Mapa final'!$P$12="Menor"),CONCATENATE("R",'Mapa final'!$A$12),"")</f>
        <v/>
      </c>
      <c r="S30" s="368"/>
      <c r="T30" s="368" t="e">
        <f>IF(AND('Mapa final'!#REF!="Baja",'Mapa final'!#REF!="Menor"),CONCATENATE("R",'Mapa final'!#REF!),"")</f>
        <v>#REF!</v>
      </c>
      <c r="U30" s="369"/>
      <c r="V30" s="367" t="e">
        <f>IF(AND('Mapa final'!#REF!="Baja",'Mapa final'!#REF!="Moderado"),CONCATENATE("R",'Mapa final'!#REF!),"")</f>
        <v>#REF!</v>
      </c>
      <c r="W30" s="368"/>
      <c r="X30" s="368" t="str">
        <f>IF(AND('Mapa final'!$L$12="Baja",'Mapa final'!$P$12="Moderado"),CONCATENATE("R",'Mapa final'!$A$12),"")</f>
        <v/>
      </c>
      <c r="Y30" s="368"/>
      <c r="Z30" s="368" t="e">
        <f>IF(AND('Mapa final'!#REF!="Baja",'Mapa final'!#REF!="Moderado"),CONCATENATE("R",'Mapa final'!#REF!),"")</f>
        <v>#REF!</v>
      </c>
      <c r="AA30" s="369"/>
      <c r="AB30" s="343" t="e">
        <f>IF(AND('Mapa final'!#REF!="Baja",'Mapa final'!#REF!="Mayor"),CONCATENATE("R",'Mapa final'!#REF!),"")</f>
        <v>#REF!</v>
      </c>
      <c r="AC30" s="344"/>
      <c r="AD30" s="344" t="str">
        <f>IF(AND('Mapa final'!$L$12="Baja",'Mapa final'!$P$12="Mayor"),CONCATENATE("R",'Mapa final'!$A$12),"")</f>
        <v/>
      </c>
      <c r="AE30" s="344"/>
      <c r="AF30" s="344" t="e">
        <f>IF(AND('Mapa final'!#REF!="Baja",'Mapa final'!#REF!="Mayor"),CONCATENATE("R",'Mapa final'!#REF!),"")</f>
        <v>#REF!</v>
      </c>
      <c r="AG30" s="346"/>
      <c r="AH30" s="358" t="e">
        <f>IF(AND('Mapa final'!#REF!="Baja",'Mapa final'!#REF!="Catastrófico"),CONCATENATE("R",'Mapa final'!#REF!),"")</f>
        <v>#REF!</v>
      </c>
      <c r="AI30" s="359"/>
      <c r="AJ30" s="359" t="str">
        <f>IF(AND('Mapa final'!$L$12="Baja",'Mapa final'!$P$12="Catastrófico"),CONCATENATE("R",'Mapa final'!$A$12),"")</f>
        <v/>
      </c>
      <c r="AK30" s="359"/>
      <c r="AL30" s="359" t="e">
        <f>IF(AND('Mapa final'!#REF!="Baja",'Mapa final'!#REF!="Catastrófico"),CONCATENATE("R",'Mapa final'!#REF!),"")</f>
        <v>#REF!</v>
      </c>
      <c r="AM30" s="360"/>
      <c r="AN30" s="75"/>
      <c r="AO30" s="323" t="s">
        <v>81</v>
      </c>
      <c r="AP30" s="324"/>
      <c r="AQ30" s="324"/>
      <c r="AR30" s="324"/>
      <c r="AS30" s="324"/>
      <c r="AT30" s="32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row>
    <row r="31" spans="1:80" x14ac:dyDescent="0.25">
      <c r="A31" s="75"/>
      <c r="B31" s="294"/>
      <c r="C31" s="294"/>
      <c r="D31" s="295"/>
      <c r="E31" s="335"/>
      <c r="F31" s="336"/>
      <c r="G31" s="336"/>
      <c r="H31" s="336"/>
      <c r="I31" s="336"/>
      <c r="J31" s="372"/>
      <c r="K31" s="370"/>
      <c r="L31" s="370"/>
      <c r="M31" s="370"/>
      <c r="N31" s="370"/>
      <c r="O31" s="371"/>
      <c r="P31" s="362"/>
      <c r="Q31" s="362"/>
      <c r="R31" s="362"/>
      <c r="S31" s="362"/>
      <c r="T31" s="362"/>
      <c r="U31" s="363"/>
      <c r="V31" s="361"/>
      <c r="W31" s="362"/>
      <c r="X31" s="362"/>
      <c r="Y31" s="362"/>
      <c r="Z31" s="362"/>
      <c r="AA31" s="363"/>
      <c r="AB31" s="345"/>
      <c r="AC31" s="341"/>
      <c r="AD31" s="341"/>
      <c r="AE31" s="341"/>
      <c r="AF31" s="341"/>
      <c r="AG31" s="342"/>
      <c r="AH31" s="352"/>
      <c r="AI31" s="353"/>
      <c r="AJ31" s="353"/>
      <c r="AK31" s="353"/>
      <c r="AL31" s="353"/>
      <c r="AM31" s="354"/>
      <c r="AN31" s="75"/>
      <c r="AO31" s="326"/>
      <c r="AP31" s="327"/>
      <c r="AQ31" s="327"/>
      <c r="AR31" s="327"/>
      <c r="AS31" s="327"/>
      <c r="AT31" s="328"/>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row>
    <row r="32" spans="1:80" x14ac:dyDescent="0.25">
      <c r="A32" s="75"/>
      <c r="B32" s="294"/>
      <c r="C32" s="294"/>
      <c r="D32" s="295"/>
      <c r="E32" s="335"/>
      <c r="F32" s="336"/>
      <c r="G32" s="336"/>
      <c r="H32" s="336"/>
      <c r="I32" s="336"/>
      <c r="J32" s="372" t="e">
        <f>IF(AND('Mapa final'!#REF!="Baja",'Mapa final'!#REF!="Leve"),CONCATENATE("R",'Mapa final'!#REF!),"")</f>
        <v>#REF!</v>
      </c>
      <c r="K32" s="370"/>
      <c r="L32" s="370" t="e">
        <f>IF(AND('Mapa final'!#REF!="Baja",'Mapa final'!#REF!="Leve"),CONCATENATE("R",'Mapa final'!#REF!),"")</f>
        <v>#REF!</v>
      </c>
      <c r="M32" s="370"/>
      <c r="N32" s="370" t="e">
        <f>IF(AND('Mapa final'!#REF!="Baja",'Mapa final'!#REF!="Leve"),CONCATENATE("R",'Mapa final'!#REF!),"")</f>
        <v>#REF!</v>
      </c>
      <c r="O32" s="371"/>
      <c r="P32" s="362" t="e">
        <f>IF(AND('Mapa final'!#REF!="Baja",'Mapa final'!#REF!="Menor"),CONCATENATE("R",'Mapa final'!#REF!),"")</f>
        <v>#REF!</v>
      </c>
      <c r="Q32" s="362"/>
      <c r="R32" s="362" t="e">
        <f>IF(AND('Mapa final'!#REF!="Baja",'Mapa final'!#REF!="Menor"),CONCATENATE("R",'Mapa final'!#REF!),"")</f>
        <v>#REF!</v>
      </c>
      <c r="S32" s="362"/>
      <c r="T32" s="362" t="e">
        <f>IF(AND('Mapa final'!#REF!="Baja",'Mapa final'!#REF!="Menor"),CONCATENATE("R",'Mapa final'!#REF!),"")</f>
        <v>#REF!</v>
      </c>
      <c r="U32" s="363"/>
      <c r="V32" s="361" t="e">
        <f>IF(AND('Mapa final'!#REF!="Baja",'Mapa final'!#REF!="Moderado"),CONCATENATE("R",'Mapa final'!#REF!),"")</f>
        <v>#REF!</v>
      </c>
      <c r="W32" s="362"/>
      <c r="X32" s="362" t="e">
        <f>IF(AND('Mapa final'!#REF!="Baja",'Mapa final'!#REF!="Moderado"),CONCATENATE("R",'Mapa final'!#REF!),"")</f>
        <v>#REF!</v>
      </c>
      <c r="Y32" s="362"/>
      <c r="Z32" s="362" t="e">
        <f>IF(AND('Mapa final'!#REF!="Baja",'Mapa final'!#REF!="Moderado"),CONCATENATE("R",'Mapa final'!#REF!),"")</f>
        <v>#REF!</v>
      </c>
      <c r="AA32" s="363"/>
      <c r="AB32" s="345" t="e">
        <f>IF(AND('Mapa final'!#REF!="Baja",'Mapa final'!#REF!="Mayor"),CONCATENATE("R",'Mapa final'!#REF!),"")</f>
        <v>#REF!</v>
      </c>
      <c r="AC32" s="341"/>
      <c r="AD32" s="341" t="e">
        <f>IF(AND('Mapa final'!#REF!="Baja",'Mapa final'!#REF!="Mayor"),CONCATENATE("R",'Mapa final'!#REF!),"")</f>
        <v>#REF!</v>
      </c>
      <c r="AE32" s="341"/>
      <c r="AF32" s="341" t="e">
        <f>IF(AND('Mapa final'!#REF!="Baja",'Mapa final'!#REF!="Mayor"),CONCATENATE("R",'Mapa final'!#REF!),"")</f>
        <v>#REF!</v>
      </c>
      <c r="AG32" s="342"/>
      <c r="AH32" s="352" t="e">
        <f>IF(AND('Mapa final'!#REF!="Baja",'Mapa final'!#REF!="Catastrófico"),CONCATENATE("R",'Mapa final'!#REF!),"")</f>
        <v>#REF!</v>
      </c>
      <c r="AI32" s="353"/>
      <c r="AJ32" s="353" t="e">
        <f>IF(AND('Mapa final'!#REF!="Baja",'Mapa final'!#REF!="Catastrófico"),CONCATENATE("R",'Mapa final'!#REF!),"")</f>
        <v>#REF!</v>
      </c>
      <c r="AK32" s="353"/>
      <c r="AL32" s="353" t="e">
        <f>IF(AND('Mapa final'!#REF!="Baja",'Mapa final'!#REF!="Catastrófico"),CONCATENATE("R",'Mapa final'!#REF!),"")</f>
        <v>#REF!</v>
      </c>
      <c r="AM32" s="354"/>
      <c r="AN32" s="75"/>
      <c r="AO32" s="326"/>
      <c r="AP32" s="327"/>
      <c r="AQ32" s="327"/>
      <c r="AR32" s="327"/>
      <c r="AS32" s="327"/>
      <c r="AT32" s="328"/>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row>
    <row r="33" spans="1:80" x14ac:dyDescent="0.25">
      <c r="A33" s="75"/>
      <c r="B33" s="294"/>
      <c r="C33" s="294"/>
      <c r="D33" s="295"/>
      <c r="E33" s="335"/>
      <c r="F33" s="336"/>
      <c r="G33" s="336"/>
      <c r="H33" s="336"/>
      <c r="I33" s="336"/>
      <c r="J33" s="372"/>
      <c r="K33" s="370"/>
      <c r="L33" s="370"/>
      <c r="M33" s="370"/>
      <c r="N33" s="370"/>
      <c r="O33" s="371"/>
      <c r="P33" s="362"/>
      <c r="Q33" s="362"/>
      <c r="R33" s="362"/>
      <c r="S33" s="362"/>
      <c r="T33" s="362"/>
      <c r="U33" s="363"/>
      <c r="V33" s="361"/>
      <c r="W33" s="362"/>
      <c r="X33" s="362"/>
      <c r="Y33" s="362"/>
      <c r="Z33" s="362"/>
      <c r="AA33" s="363"/>
      <c r="AB33" s="345"/>
      <c r="AC33" s="341"/>
      <c r="AD33" s="341"/>
      <c r="AE33" s="341"/>
      <c r="AF33" s="341"/>
      <c r="AG33" s="342"/>
      <c r="AH33" s="352"/>
      <c r="AI33" s="353"/>
      <c r="AJ33" s="353"/>
      <c r="AK33" s="353"/>
      <c r="AL33" s="353"/>
      <c r="AM33" s="354"/>
      <c r="AN33" s="75"/>
      <c r="AO33" s="326"/>
      <c r="AP33" s="327"/>
      <c r="AQ33" s="327"/>
      <c r="AR33" s="327"/>
      <c r="AS33" s="327"/>
      <c r="AT33" s="328"/>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row>
    <row r="34" spans="1:80" x14ac:dyDescent="0.25">
      <c r="A34" s="75"/>
      <c r="B34" s="294"/>
      <c r="C34" s="294"/>
      <c r="D34" s="295"/>
      <c r="E34" s="335"/>
      <c r="F34" s="336"/>
      <c r="G34" s="336"/>
      <c r="H34" s="336"/>
      <c r="I34" s="336"/>
      <c r="J34" s="372" t="e">
        <f>IF(AND('Mapa final'!#REF!="Baja",'Mapa final'!#REF!="Leve"),CONCATENATE("R",'Mapa final'!#REF!),"")</f>
        <v>#REF!</v>
      </c>
      <c r="K34" s="370"/>
      <c r="L34" s="370" t="e">
        <f>IF(AND('Mapa final'!#REF!="Baja",'Mapa final'!#REF!="Leve"),CONCATENATE("R",'Mapa final'!#REF!),"")</f>
        <v>#REF!</v>
      </c>
      <c r="M34" s="370"/>
      <c r="N34" s="370" t="e">
        <f>IF(AND('Mapa final'!#REF!="Baja",'Mapa final'!#REF!="Leve"),CONCATENATE("R",'Mapa final'!#REF!),"")</f>
        <v>#REF!</v>
      </c>
      <c r="O34" s="371"/>
      <c r="P34" s="362" t="e">
        <f>IF(AND('Mapa final'!#REF!="Baja",'Mapa final'!#REF!="Menor"),CONCATENATE("R",'Mapa final'!#REF!),"")</f>
        <v>#REF!</v>
      </c>
      <c r="Q34" s="362"/>
      <c r="R34" s="362" t="e">
        <f>IF(AND('Mapa final'!#REF!="Baja",'Mapa final'!#REF!="Menor"),CONCATENATE("R",'Mapa final'!#REF!),"")</f>
        <v>#REF!</v>
      </c>
      <c r="S34" s="362"/>
      <c r="T34" s="362" t="e">
        <f>IF(AND('Mapa final'!#REF!="Baja",'Mapa final'!#REF!="Menor"),CONCATENATE("R",'Mapa final'!#REF!),"")</f>
        <v>#REF!</v>
      </c>
      <c r="U34" s="363"/>
      <c r="V34" s="361" t="e">
        <f>IF(AND('Mapa final'!#REF!="Baja",'Mapa final'!#REF!="Moderado"),CONCATENATE("R",'Mapa final'!#REF!),"")</f>
        <v>#REF!</v>
      </c>
      <c r="W34" s="362"/>
      <c r="X34" s="362" t="e">
        <f>IF(AND('Mapa final'!#REF!="Baja",'Mapa final'!#REF!="Moderado"),CONCATENATE("R",'Mapa final'!#REF!),"")</f>
        <v>#REF!</v>
      </c>
      <c r="Y34" s="362"/>
      <c r="Z34" s="362" t="e">
        <f>IF(AND('Mapa final'!#REF!="Baja",'Mapa final'!#REF!="Moderado"),CONCATENATE("R",'Mapa final'!#REF!),"")</f>
        <v>#REF!</v>
      </c>
      <c r="AA34" s="363"/>
      <c r="AB34" s="345" t="e">
        <f>IF(AND('Mapa final'!#REF!="Baja",'Mapa final'!#REF!="Mayor"),CONCATENATE("R",'Mapa final'!#REF!),"")</f>
        <v>#REF!</v>
      </c>
      <c r="AC34" s="341"/>
      <c r="AD34" s="341" t="e">
        <f>IF(AND('Mapa final'!#REF!="Baja",'Mapa final'!#REF!="Mayor"),CONCATENATE("R",'Mapa final'!#REF!),"")</f>
        <v>#REF!</v>
      </c>
      <c r="AE34" s="341"/>
      <c r="AF34" s="341" t="e">
        <f>IF(AND('Mapa final'!#REF!="Baja",'Mapa final'!#REF!="Mayor"),CONCATENATE("R",'Mapa final'!#REF!),"")</f>
        <v>#REF!</v>
      </c>
      <c r="AG34" s="342"/>
      <c r="AH34" s="352" t="e">
        <f>IF(AND('Mapa final'!#REF!="Baja",'Mapa final'!#REF!="Catastrófico"),CONCATENATE("R",'Mapa final'!#REF!),"")</f>
        <v>#REF!</v>
      </c>
      <c r="AI34" s="353"/>
      <c r="AJ34" s="353" t="e">
        <f>IF(AND('Mapa final'!#REF!="Baja",'Mapa final'!#REF!="Catastrófico"),CONCATENATE("R",'Mapa final'!#REF!),"")</f>
        <v>#REF!</v>
      </c>
      <c r="AK34" s="353"/>
      <c r="AL34" s="353" t="e">
        <f>IF(AND('Mapa final'!#REF!="Baja",'Mapa final'!#REF!="Catastrófico"),CONCATENATE("R",'Mapa final'!#REF!),"")</f>
        <v>#REF!</v>
      </c>
      <c r="AM34" s="354"/>
      <c r="AN34" s="75"/>
      <c r="AO34" s="326"/>
      <c r="AP34" s="327"/>
      <c r="AQ34" s="327"/>
      <c r="AR34" s="327"/>
      <c r="AS34" s="327"/>
      <c r="AT34" s="328"/>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row>
    <row r="35" spans="1:80" x14ac:dyDescent="0.25">
      <c r="A35" s="75"/>
      <c r="B35" s="294"/>
      <c r="C35" s="294"/>
      <c r="D35" s="295"/>
      <c r="E35" s="335"/>
      <c r="F35" s="336"/>
      <c r="G35" s="336"/>
      <c r="H35" s="336"/>
      <c r="I35" s="336"/>
      <c r="J35" s="372"/>
      <c r="K35" s="370"/>
      <c r="L35" s="370"/>
      <c r="M35" s="370"/>
      <c r="N35" s="370"/>
      <c r="O35" s="371"/>
      <c r="P35" s="362"/>
      <c r="Q35" s="362"/>
      <c r="R35" s="362"/>
      <c r="S35" s="362"/>
      <c r="T35" s="362"/>
      <c r="U35" s="363"/>
      <c r="V35" s="361"/>
      <c r="W35" s="362"/>
      <c r="X35" s="362"/>
      <c r="Y35" s="362"/>
      <c r="Z35" s="362"/>
      <c r="AA35" s="363"/>
      <c r="AB35" s="345"/>
      <c r="AC35" s="341"/>
      <c r="AD35" s="341"/>
      <c r="AE35" s="341"/>
      <c r="AF35" s="341"/>
      <c r="AG35" s="342"/>
      <c r="AH35" s="352"/>
      <c r="AI35" s="353"/>
      <c r="AJ35" s="353"/>
      <c r="AK35" s="353"/>
      <c r="AL35" s="353"/>
      <c r="AM35" s="354"/>
      <c r="AN35" s="75"/>
      <c r="AO35" s="326"/>
      <c r="AP35" s="327"/>
      <c r="AQ35" s="327"/>
      <c r="AR35" s="327"/>
      <c r="AS35" s="327"/>
      <c r="AT35" s="328"/>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row>
    <row r="36" spans="1:80" x14ac:dyDescent="0.25">
      <c r="A36" s="75"/>
      <c r="B36" s="294"/>
      <c r="C36" s="294"/>
      <c r="D36" s="295"/>
      <c r="E36" s="335"/>
      <c r="F36" s="336"/>
      <c r="G36" s="336"/>
      <c r="H36" s="336"/>
      <c r="I36" s="336"/>
      <c r="J36" s="372" t="e">
        <f>IF(AND('Mapa final'!#REF!="Baja",'Mapa final'!#REF!="Leve"),CONCATENATE("R",'Mapa final'!#REF!),"")</f>
        <v>#REF!</v>
      </c>
      <c r="K36" s="370"/>
      <c r="L36" s="370" t="str">
        <f>IF(AND('Mapa final'!$L$23="Baja",'Mapa final'!$P$23="Leve"),CONCATENATE("R",'Mapa final'!$A$23),"")</f>
        <v/>
      </c>
      <c r="M36" s="370"/>
      <c r="N36" s="370" t="str">
        <f>IF(AND('Mapa final'!$L$25="Baja",'Mapa final'!$P$25="Leve"),CONCATENATE("R",'Mapa final'!$A$25),"")</f>
        <v/>
      </c>
      <c r="O36" s="371"/>
      <c r="P36" s="362" t="e">
        <f>IF(AND('Mapa final'!#REF!="Baja",'Mapa final'!#REF!="Menor"),CONCATENATE("R",'Mapa final'!#REF!),"")</f>
        <v>#REF!</v>
      </c>
      <c r="Q36" s="362"/>
      <c r="R36" s="362" t="str">
        <f>IF(AND('Mapa final'!$L$23="Baja",'Mapa final'!$P$23="Menor"),CONCATENATE("R",'Mapa final'!$A$23),"")</f>
        <v/>
      </c>
      <c r="S36" s="362"/>
      <c r="T36" s="362" t="str">
        <f>IF(AND('Mapa final'!$L$25="Baja",'Mapa final'!$P$25="Menor"),CONCATENATE("R",'Mapa final'!$A$25),"")</f>
        <v/>
      </c>
      <c r="U36" s="363"/>
      <c r="V36" s="361" t="e">
        <f>IF(AND('Mapa final'!#REF!="Baja",'Mapa final'!#REF!="Moderado"),CONCATENATE("R",'Mapa final'!#REF!),"")</f>
        <v>#REF!</v>
      </c>
      <c r="W36" s="362"/>
      <c r="X36" s="362" t="str">
        <f>IF(AND('Mapa final'!$L$23="Baja",'Mapa final'!$P$23="Moderado"),CONCATENATE("R",'Mapa final'!$A$23),"")</f>
        <v/>
      </c>
      <c r="Y36" s="362"/>
      <c r="Z36" s="362" t="str">
        <f>IF(AND('Mapa final'!$L$25="Baja",'Mapa final'!$P$25="Moderado"),CONCATENATE("R",'Mapa final'!$A$25),"")</f>
        <v/>
      </c>
      <c r="AA36" s="363"/>
      <c r="AB36" s="345" t="e">
        <f>IF(AND('Mapa final'!#REF!="Baja",'Mapa final'!#REF!="Mayor"),CONCATENATE("R",'Mapa final'!#REF!),"")</f>
        <v>#REF!</v>
      </c>
      <c r="AC36" s="341"/>
      <c r="AD36" s="341" t="str">
        <f>IF(AND('Mapa final'!$L$23="Baja",'Mapa final'!$P$23="Mayor"),CONCATENATE("R",'Mapa final'!$A$23),"")</f>
        <v/>
      </c>
      <c r="AE36" s="341"/>
      <c r="AF36" s="341" t="str">
        <f>IF(AND('Mapa final'!$L$25="Baja",'Mapa final'!$P$25="Mayor"),CONCATENATE("R",'Mapa final'!$A$25),"")</f>
        <v/>
      </c>
      <c r="AG36" s="342"/>
      <c r="AH36" s="352" t="e">
        <f>IF(AND('Mapa final'!#REF!="Baja",'Mapa final'!#REF!="Catastrófico"),CONCATENATE("R",'Mapa final'!#REF!),"")</f>
        <v>#REF!</v>
      </c>
      <c r="AI36" s="353"/>
      <c r="AJ36" s="353" t="str">
        <f>IF(AND('Mapa final'!$L$23="Baja",'Mapa final'!$P$23="Catastrófico"),CONCATENATE("R",'Mapa final'!$A$23),"")</f>
        <v/>
      </c>
      <c r="AK36" s="353"/>
      <c r="AL36" s="353" t="str">
        <f>IF(AND('Mapa final'!$L$25="Baja",'Mapa final'!$P$25="Catastrófico"),CONCATENATE("R",'Mapa final'!$A$25),"")</f>
        <v/>
      </c>
      <c r="AM36" s="354"/>
      <c r="AN36" s="75"/>
      <c r="AO36" s="326"/>
      <c r="AP36" s="327"/>
      <c r="AQ36" s="327"/>
      <c r="AR36" s="327"/>
      <c r="AS36" s="327"/>
      <c r="AT36" s="328"/>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row>
    <row r="37" spans="1:80" ht="15.75" thickBot="1" x14ac:dyDescent="0.3">
      <c r="A37" s="75"/>
      <c r="B37" s="294"/>
      <c r="C37" s="294"/>
      <c r="D37" s="295"/>
      <c r="E37" s="338"/>
      <c r="F37" s="339"/>
      <c r="G37" s="339"/>
      <c r="H37" s="339"/>
      <c r="I37" s="339"/>
      <c r="J37" s="373"/>
      <c r="K37" s="374"/>
      <c r="L37" s="374"/>
      <c r="M37" s="374"/>
      <c r="N37" s="374"/>
      <c r="O37" s="375"/>
      <c r="P37" s="365"/>
      <c r="Q37" s="365"/>
      <c r="R37" s="365"/>
      <c r="S37" s="365"/>
      <c r="T37" s="365"/>
      <c r="U37" s="366"/>
      <c r="V37" s="364"/>
      <c r="W37" s="365"/>
      <c r="X37" s="365"/>
      <c r="Y37" s="365"/>
      <c r="Z37" s="365"/>
      <c r="AA37" s="366"/>
      <c r="AB37" s="349"/>
      <c r="AC37" s="350"/>
      <c r="AD37" s="350"/>
      <c r="AE37" s="350"/>
      <c r="AF37" s="350"/>
      <c r="AG37" s="351"/>
      <c r="AH37" s="355"/>
      <c r="AI37" s="356"/>
      <c r="AJ37" s="356"/>
      <c r="AK37" s="356"/>
      <c r="AL37" s="356"/>
      <c r="AM37" s="357"/>
      <c r="AN37" s="75"/>
      <c r="AO37" s="329"/>
      <c r="AP37" s="330"/>
      <c r="AQ37" s="330"/>
      <c r="AR37" s="330"/>
      <c r="AS37" s="330"/>
      <c r="AT37" s="331"/>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row>
    <row r="38" spans="1:80" x14ac:dyDescent="0.25">
      <c r="A38" s="75"/>
      <c r="B38" s="294"/>
      <c r="C38" s="294"/>
      <c r="D38" s="295"/>
      <c r="E38" s="332" t="s">
        <v>112</v>
      </c>
      <c r="F38" s="333"/>
      <c r="G38" s="333"/>
      <c r="H38" s="333"/>
      <c r="I38" s="334"/>
      <c r="J38" s="376" t="e">
        <f>IF(AND('Mapa final'!#REF!="Muy Baja",'Mapa final'!#REF!="Leve"),CONCATENATE("R",'Mapa final'!#REF!),"")</f>
        <v>#REF!</v>
      </c>
      <c r="K38" s="377"/>
      <c r="L38" s="377" t="str">
        <f>IF(AND('Mapa final'!$L$12="Muy Baja",'Mapa final'!$P$12="Leve"),CONCATENATE("R",'Mapa final'!$A$12),"")</f>
        <v/>
      </c>
      <c r="M38" s="377"/>
      <c r="N38" s="377" t="e">
        <f>IF(AND('Mapa final'!#REF!="Muy Baja",'Mapa final'!#REF!="Leve"),CONCATENATE("R",'Mapa final'!#REF!),"")</f>
        <v>#REF!</v>
      </c>
      <c r="O38" s="378"/>
      <c r="P38" s="376" t="e">
        <f>IF(AND('Mapa final'!#REF!="Muy Baja",'Mapa final'!#REF!="Menor"),CONCATENATE("R",'Mapa final'!#REF!),"")</f>
        <v>#REF!</v>
      </c>
      <c r="Q38" s="377"/>
      <c r="R38" s="377" t="str">
        <f>IF(AND('Mapa final'!$L$12="Muy Baja",'Mapa final'!$P$12="Menor"),CONCATENATE("R",'Mapa final'!$A$12),"")</f>
        <v/>
      </c>
      <c r="S38" s="377"/>
      <c r="T38" s="377" t="e">
        <f>IF(AND('Mapa final'!#REF!="Muy Baja",'Mapa final'!#REF!="Menor"),CONCATENATE("R",'Mapa final'!#REF!),"")</f>
        <v>#REF!</v>
      </c>
      <c r="U38" s="378"/>
      <c r="V38" s="367" t="e">
        <f>IF(AND('Mapa final'!#REF!="Muy Baja",'Mapa final'!#REF!="Moderado"),CONCATENATE("R",'Mapa final'!#REF!),"")</f>
        <v>#REF!</v>
      </c>
      <c r="W38" s="368"/>
      <c r="X38" s="368" t="str">
        <f>IF(AND('Mapa final'!$L$12="Muy Baja",'Mapa final'!$P$12="Moderado"),CONCATENATE("R",'Mapa final'!$A$12),"")</f>
        <v/>
      </c>
      <c r="Y38" s="368"/>
      <c r="Z38" s="368" t="e">
        <f>IF(AND('Mapa final'!#REF!="Muy Baja",'Mapa final'!#REF!="Moderado"),CONCATENATE("R",'Mapa final'!#REF!),"")</f>
        <v>#REF!</v>
      </c>
      <c r="AA38" s="369"/>
      <c r="AB38" s="343" t="e">
        <f>IF(AND('Mapa final'!#REF!="Muy Baja",'Mapa final'!#REF!="Mayor"),CONCATENATE("R",'Mapa final'!#REF!),"")</f>
        <v>#REF!</v>
      </c>
      <c r="AC38" s="344"/>
      <c r="AD38" s="344" t="str">
        <f>IF(AND('Mapa final'!$L$12="Muy Baja",'Mapa final'!$P$12="Mayor"),CONCATENATE("R",'Mapa final'!$A$12),"")</f>
        <v/>
      </c>
      <c r="AE38" s="344"/>
      <c r="AF38" s="344" t="e">
        <f>IF(AND('Mapa final'!#REF!="Muy Baja",'Mapa final'!#REF!="Mayor"),CONCATENATE("R",'Mapa final'!#REF!),"")</f>
        <v>#REF!</v>
      </c>
      <c r="AG38" s="346"/>
      <c r="AH38" s="358" t="e">
        <f>IF(AND('Mapa final'!#REF!="Muy Baja",'Mapa final'!#REF!="Catastrófico"),CONCATENATE("R",'Mapa final'!#REF!),"")</f>
        <v>#REF!</v>
      </c>
      <c r="AI38" s="359"/>
      <c r="AJ38" s="359" t="str">
        <f>IF(AND('Mapa final'!$L$12="Muy Baja",'Mapa final'!$P$12="Catastrófico"),CONCATENATE("R",'Mapa final'!$A$12),"")</f>
        <v/>
      </c>
      <c r="AK38" s="359"/>
      <c r="AL38" s="359" t="e">
        <f>IF(AND('Mapa final'!#REF!="Muy Baja",'Mapa final'!#REF!="Catastrófico"),CONCATENATE("R",'Mapa final'!#REF!),"")</f>
        <v>#REF!</v>
      </c>
      <c r="AM38" s="360"/>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row>
    <row r="39" spans="1:80" x14ac:dyDescent="0.25">
      <c r="A39" s="75"/>
      <c r="B39" s="294"/>
      <c r="C39" s="294"/>
      <c r="D39" s="295"/>
      <c r="E39" s="335"/>
      <c r="F39" s="336"/>
      <c r="G39" s="336"/>
      <c r="H39" s="336"/>
      <c r="I39" s="337"/>
      <c r="J39" s="372"/>
      <c r="K39" s="370"/>
      <c r="L39" s="370"/>
      <c r="M39" s="370"/>
      <c r="N39" s="370"/>
      <c r="O39" s="371"/>
      <c r="P39" s="372"/>
      <c r="Q39" s="370"/>
      <c r="R39" s="370"/>
      <c r="S39" s="370"/>
      <c r="T39" s="370"/>
      <c r="U39" s="371"/>
      <c r="V39" s="361"/>
      <c r="W39" s="362"/>
      <c r="X39" s="362"/>
      <c r="Y39" s="362"/>
      <c r="Z39" s="362"/>
      <c r="AA39" s="363"/>
      <c r="AB39" s="345"/>
      <c r="AC39" s="341"/>
      <c r="AD39" s="341"/>
      <c r="AE39" s="341"/>
      <c r="AF39" s="341"/>
      <c r="AG39" s="342"/>
      <c r="AH39" s="352"/>
      <c r="AI39" s="353"/>
      <c r="AJ39" s="353"/>
      <c r="AK39" s="353"/>
      <c r="AL39" s="353"/>
      <c r="AM39" s="354"/>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row>
    <row r="40" spans="1:80" x14ac:dyDescent="0.25">
      <c r="A40" s="75"/>
      <c r="B40" s="294"/>
      <c r="C40" s="294"/>
      <c r="D40" s="295"/>
      <c r="E40" s="335"/>
      <c r="F40" s="336"/>
      <c r="G40" s="336"/>
      <c r="H40" s="336"/>
      <c r="I40" s="337"/>
      <c r="J40" s="372" t="e">
        <f>IF(AND('Mapa final'!#REF!="Muy Baja",'Mapa final'!#REF!="Leve"),CONCATENATE("R",'Mapa final'!#REF!),"")</f>
        <v>#REF!</v>
      </c>
      <c r="K40" s="370"/>
      <c r="L40" s="370" t="e">
        <f>IF(AND('Mapa final'!#REF!="Muy Baja",'Mapa final'!#REF!="Leve"),CONCATENATE("R",'Mapa final'!#REF!),"")</f>
        <v>#REF!</v>
      </c>
      <c r="M40" s="370"/>
      <c r="N40" s="370" t="e">
        <f>IF(AND('Mapa final'!#REF!="Muy Baja",'Mapa final'!#REF!="Leve"),CONCATENATE("R",'Mapa final'!#REF!),"")</f>
        <v>#REF!</v>
      </c>
      <c r="O40" s="371"/>
      <c r="P40" s="372" t="e">
        <f>IF(AND('Mapa final'!#REF!="Muy Baja",'Mapa final'!#REF!="Menor"),CONCATENATE("R",'Mapa final'!#REF!),"")</f>
        <v>#REF!</v>
      </c>
      <c r="Q40" s="370"/>
      <c r="R40" s="370" t="e">
        <f>IF(AND('Mapa final'!#REF!="Muy Baja",'Mapa final'!#REF!="Menor"),CONCATENATE("R",'Mapa final'!#REF!),"")</f>
        <v>#REF!</v>
      </c>
      <c r="S40" s="370"/>
      <c r="T40" s="370" t="e">
        <f>IF(AND('Mapa final'!#REF!="Muy Baja",'Mapa final'!#REF!="Menor"),CONCATENATE("R",'Mapa final'!#REF!),"")</f>
        <v>#REF!</v>
      </c>
      <c r="U40" s="371"/>
      <c r="V40" s="361" t="e">
        <f>IF(AND('Mapa final'!#REF!="Muy Baja",'Mapa final'!#REF!="Moderado"),CONCATENATE("R",'Mapa final'!#REF!),"")</f>
        <v>#REF!</v>
      </c>
      <c r="W40" s="362"/>
      <c r="X40" s="362" t="e">
        <f>IF(AND('Mapa final'!#REF!="Muy Baja",'Mapa final'!#REF!="Moderado"),CONCATENATE("R",'Mapa final'!#REF!),"")</f>
        <v>#REF!</v>
      </c>
      <c r="Y40" s="362"/>
      <c r="Z40" s="362" t="e">
        <f>IF(AND('Mapa final'!#REF!="Muy Baja",'Mapa final'!#REF!="Moderado"),CONCATENATE("R",'Mapa final'!#REF!),"")</f>
        <v>#REF!</v>
      </c>
      <c r="AA40" s="363"/>
      <c r="AB40" s="345" t="e">
        <f>IF(AND('Mapa final'!#REF!="Muy Baja",'Mapa final'!#REF!="Mayor"),CONCATENATE("R",'Mapa final'!#REF!),"")</f>
        <v>#REF!</v>
      </c>
      <c r="AC40" s="341"/>
      <c r="AD40" s="341" t="e">
        <f>IF(AND('Mapa final'!#REF!="Muy Baja",'Mapa final'!#REF!="Mayor"),CONCATENATE("R",'Mapa final'!#REF!),"")</f>
        <v>#REF!</v>
      </c>
      <c r="AE40" s="341"/>
      <c r="AF40" s="341" t="e">
        <f>IF(AND('Mapa final'!#REF!="Muy Baja",'Mapa final'!#REF!="Mayor"),CONCATENATE("R",'Mapa final'!#REF!),"")</f>
        <v>#REF!</v>
      </c>
      <c r="AG40" s="342"/>
      <c r="AH40" s="352" t="e">
        <f>IF(AND('Mapa final'!#REF!="Muy Baja",'Mapa final'!#REF!="Catastrófico"),CONCATENATE("R",'Mapa final'!#REF!),"")</f>
        <v>#REF!</v>
      </c>
      <c r="AI40" s="353"/>
      <c r="AJ40" s="353" t="e">
        <f>IF(AND('Mapa final'!#REF!="Muy Baja",'Mapa final'!#REF!="Catastrófico"),CONCATENATE("R",'Mapa final'!#REF!),"")</f>
        <v>#REF!</v>
      </c>
      <c r="AK40" s="353"/>
      <c r="AL40" s="353" t="e">
        <f>IF(AND('Mapa final'!#REF!="Muy Baja",'Mapa final'!#REF!="Catastrófico"),CONCATENATE("R",'Mapa final'!#REF!),"")</f>
        <v>#REF!</v>
      </c>
      <c r="AM40" s="354"/>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row>
    <row r="41" spans="1:80" x14ac:dyDescent="0.25">
      <c r="A41" s="75"/>
      <c r="B41" s="294"/>
      <c r="C41" s="294"/>
      <c r="D41" s="295"/>
      <c r="E41" s="335"/>
      <c r="F41" s="336"/>
      <c r="G41" s="336"/>
      <c r="H41" s="336"/>
      <c r="I41" s="337"/>
      <c r="J41" s="372"/>
      <c r="K41" s="370"/>
      <c r="L41" s="370"/>
      <c r="M41" s="370"/>
      <c r="N41" s="370"/>
      <c r="O41" s="371"/>
      <c r="P41" s="372"/>
      <c r="Q41" s="370"/>
      <c r="R41" s="370"/>
      <c r="S41" s="370"/>
      <c r="T41" s="370"/>
      <c r="U41" s="371"/>
      <c r="V41" s="361"/>
      <c r="W41" s="362"/>
      <c r="X41" s="362"/>
      <c r="Y41" s="362"/>
      <c r="Z41" s="362"/>
      <c r="AA41" s="363"/>
      <c r="AB41" s="345"/>
      <c r="AC41" s="341"/>
      <c r="AD41" s="341"/>
      <c r="AE41" s="341"/>
      <c r="AF41" s="341"/>
      <c r="AG41" s="342"/>
      <c r="AH41" s="352"/>
      <c r="AI41" s="353"/>
      <c r="AJ41" s="353"/>
      <c r="AK41" s="353"/>
      <c r="AL41" s="353"/>
      <c r="AM41" s="354"/>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row>
    <row r="42" spans="1:80" x14ac:dyDescent="0.25">
      <c r="A42" s="75"/>
      <c r="B42" s="294"/>
      <c r="C42" s="294"/>
      <c r="D42" s="295"/>
      <c r="E42" s="335"/>
      <c r="F42" s="336"/>
      <c r="G42" s="336"/>
      <c r="H42" s="336"/>
      <c r="I42" s="337"/>
      <c r="J42" s="372" t="e">
        <f>IF(AND('Mapa final'!#REF!="Muy Baja",'Mapa final'!#REF!="Leve"),CONCATENATE("R",'Mapa final'!#REF!),"")</f>
        <v>#REF!</v>
      </c>
      <c r="K42" s="370"/>
      <c r="L42" s="370" t="e">
        <f>IF(AND('Mapa final'!#REF!="Muy Baja",'Mapa final'!#REF!="Leve"),CONCATENATE("R",'Mapa final'!#REF!),"")</f>
        <v>#REF!</v>
      </c>
      <c r="M42" s="370"/>
      <c r="N42" s="370" t="e">
        <f>IF(AND('Mapa final'!#REF!="Muy Baja",'Mapa final'!#REF!="Leve"),CONCATENATE("R",'Mapa final'!#REF!),"")</f>
        <v>#REF!</v>
      </c>
      <c r="O42" s="371"/>
      <c r="P42" s="372" t="e">
        <f>IF(AND('Mapa final'!#REF!="Muy Baja",'Mapa final'!#REF!="Menor"),CONCATENATE("R",'Mapa final'!#REF!),"")</f>
        <v>#REF!</v>
      </c>
      <c r="Q42" s="370"/>
      <c r="R42" s="370" t="e">
        <f>IF(AND('Mapa final'!#REF!="Muy Baja",'Mapa final'!#REF!="Menor"),CONCATENATE("R",'Mapa final'!#REF!),"")</f>
        <v>#REF!</v>
      </c>
      <c r="S42" s="370"/>
      <c r="T42" s="370" t="e">
        <f>IF(AND('Mapa final'!#REF!="Muy Baja",'Mapa final'!#REF!="Menor"),CONCATENATE("R",'Mapa final'!#REF!),"")</f>
        <v>#REF!</v>
      </c>
      <c r="U42" s="371"/>
      <c r="V42" s="361" t="e">
        <f>IF(AND('Mapa final'!#REF!="Muy Baja",'Mapa final'!#REF!="Moderado"),CONCATENATE("R",'Mapa final'!#REF!),"")</f>
        <v>#REF!</v>
      </c>
      <c r="W42" s="362"/>
      <c r="X42" s="362" t="e">
        <f>IF(AND('Mapa final'!#REF!="Muy Baja",'Mapa final'!#REF!="Moderado"),CONCATENATE("R",'Mapa final'!#REF!),"")</f>
        <v>#REF!</v>
      </c>
      <c r="Y42" s="362"/>
      <c r="Z42" s="362" t="e">
        <f>IF(AND('Mapa final'!#REF!="Muy Baja",'Mapa final'!#REF!="Moderado"),CONCATENATE("R",'Mapa final'!#REF!),"")</f>
        <v>#REF!</v>
      </c>
      <c r="AA42" s="363"/>
      <c r="AB42" s="345" t="e">
        <f>IF(AND('Mapa final'!#REF!="Muy Baja",'Mapa final'!#REF!="Mayor"),CONCATENATE("R",'Mapa final'!#REF!),"")</f>
        <v>#REF!</v>
      </c>
      <c r="AC42" s="341"/>
      <c r="AD42" s="341" t="e">
        <f>IF(AND('Mapa final'!#REF!="Muy Baja",'Mapa final'!#REF!="Mayor"),CONCATENATE("R",'Mapa final'!#REF!),"")</f>
        <v>#REF!</v>
      </c>
      <c r="AE42" s="341"/>
      <c r="AF42" s="341" t="e">
        <f>IF(AND('Mapa final'!#REF!="Muy Baja",'Mapa final'!#REF!="Mayor"),CONCATENATE("R",'Mapa final'!#REF!),"")</f>
        <v>#REF!</v>
      </c>
      <c r="AG42" s="342"/>
      <c r="AH42" s="352" t="e">
        <f>IF(AND('Mapa final'!#REF!="Muy Baja",'Mapa final'!#REF!="Catastrófico"),CONCATENATE("R",'Mapa final'!#REF!),"")</f>
        <v>#REF!</v>
      </c>
      <c r="AI42" s="353"/>
      <c r="AJ42" s="353" t="e">
        <f>IF(AND('Mapa final'!#REF!="Muy Baja",'Mapa final'!#REF!="Catastrófico"),CONCATENATE("R",'Mapa final'!#REF!),"")</f>
        <v>#REF!</v>
      </c>
      <c r="AK42" s="353"/>
      <c r="AL42" s="353" t="e">
        <f>IF(AND('Mapa final'!#REF!="Muy Baja",'Mapa final'!#REF!="Catastrófico"),CONCATENATE("R",'Mapa final'!#REF!),"")</f>
        <v>#REF!</v>
      </c>
      <c r="AM42" s="354"/>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row>
    <row r="43" spans="1:80" x14ac:dyDescent="0.25">
      <c r="A43" s="75"/>
      <c r="B43" s="294"/>
      <c r="C43" s="294"/>
      <c r="D43" s="295"/>
      <c r="E43" s="335"/>
      <c r="F43" s="336"/>
      <c r="G43" s="336"/>
      <c r="H43" s="336"/>
      <c r="I43" s="337"/>
      <c r="J43" s="372"/>
      <c r="K43" s="370"/>
      <c r="L43" s="370"/>
      <c r="M43" s="370"/>
      <c r="N43" s="370"/>
      <c r="O43" s="371"/>
      <c r="P43" s="372"/>
      <c r="Q43" s="370"/>
      <c r="R43" s="370"/>
      <c r="S43" s="370"/>
      <c r="T43" s="370"/>
      <c r="U43" s="371"/>
      <c r="V43" s="361"/>
      <c r="W43" s="362"/>
      <c r="X43" s="362"/>
      <c r="Y43" s="362"/>
      <c r="Z43" s="362"/>
      <c r="AA43" s="363"/>
      <c r="AB43" s="345"/>
      <c r="AC43" s="341"/>
      <c r="AD43" s="341"/>
      <c r="AE43" s="341"/>
      <c r="AF43" s="341"/>
      <c r="AG43" s="342"/>
      <c r="AH43" s="352"/>
      <c r="AI43" s="353"/>
      <c r="AJ43" s="353"/>
      <c r="AK43" s="353"/>
      <c r="AL43" s="353"/>
      <c r="AM43" s="354"/>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row>
    <row r="44" spans="1:80" x14ac:dyDescent="0.25">
      <c r="A44" s="75"/>
      <c r="B44" s="294"/>
      <c r="C44" s="294"/>
      <c r="D44" s="295"/>
      <c r="E44" s="335"/>
      <c r="F44" s="336"/>
      <c r="G44" s="336"/>
      <c r="H44" s="336"/>
      <c r="I44" s="337"/>
      <c r="J44" s="372" t="e">
        <f>IF(AND('Mapa final'!#REF!="Muy Baja",'Mapa final'!#REF!="Leve"),CONCATENATE("R",'Mapa final'!#REF!),"")</f>
        <v>#REF!</v>
      </c>
      <c r="K44" s="370"/>
      <c r="L44" s="370" t="str">
        <f>IF(AND('Mapa final'!$L$23="Muy Baja",'Mapa final'!$P$23="Leve"),CONCATENATE("R",'Mapa final'!$A$23),"")</f>
        <v/>
      </c>
      <c r="M44" s="370"/>
      <c r="N44" s="370" t="str">
        <f>IF(AND('Mapa final'!$L$25="Muy Baja",'Mapa final'!$P$25="Leve"),CONCATENATE("R",'Mapa final'!$A$25),"")</f>
        <v/>
      </c>
      <c r="O44" s="371"/>
      <c r="P44" s="372" t="e">
        <f>IF(AND('Mapa final'!#REF!="Muy Baja",'Mapa final'!#REF!="Menor"),CONCATENATE("R",'Mapa final'!#REF!),"")</f>
        <v>#REF!</v>
      </c>
      <c r="Q44" s="370"/>
      <c r="R44" s="370" t="str">
        <f>IF(AND('Mapa final'!$L$23="Muy Baja",'Mapa final'!$P$23="Menor"),CONCATENATE("R",'Mapa final'!$A$23),"")</f>
        <v/>
      </c>
      <c r="S44" s="370"/>
      <c r="T44" s="370" t="str">
        <f>IF(AND('Mapa final'!$L$25="Muy Baja",'Mapa final'!$P$25="Menor"),CONCATENATE("R",'Mapa final'!$A$25),"")</f>
        <v/>
      </c>
      <c r="U44" s="371"/>
      <c r="V44" s="361" t="e">
        <f>IF(AND('Mapa final'!#REF!="Muy Baja",'Mapa final'!#REF!="Moderado"),CONCATENATE("R",'Mapa final'!#REF!),"")</f>
        <v>#REF!</v>
      </c>
      <c r="W44" s="362"/>
      <c r="X44" s="362" t="str">
        <f>IF(AND('Mapa final'!$L$23="Muy Baja",'Mapa final'!$P$23="Moderado"),CONCATENATE("R",'Mapa final'!$A$23),"")</f>
        <v/>
      </c>
      <c r="Y44" s="362"/>
      <c r="Z44" s="362" t="str">
        <f>IF(AND('Mapa final'!$L$25="Muy Baja",'Mapa final'!$P$25="Moderado"),CONCATENATE("R",'Mapa final'!$A$25),"")</f>
        <v/>
      </c>
      <c r="AA44" s="363"/>
      <c r="AB44" s="345" t="e">
        <f>IF(AND('Mapa final'!#REF!="Muy Baja",'Mapa final'!#REF!="Mayor"),CONCATENATE("R",'Mapa final'!#REF!),"")</f>
        <v>#REF!</v>
      </c>
      <c r="AC44" s="341"/>
      <c r="AD44" s="341" t="str">
        <f>IF(AND('Mapa final'!$L$23="Muy Baja",'Mapa final'!$P$23="Mayor"),CONCATENATE("R",'Mapa final'!$A$23),"")</f>
        <v/>
      </c>
      <c r="AE44" s="341"/>
      <c r="AF44" s="341" t="str">
        <f>IF(AND('Mapa final'!$L$25="Muy Baja",'Mapa final'!$P$25="Mayor"),CONCATENATE("R",'Mapa final'!$A$25),"")</f>
        <v/>
      </c>
      <c r="AG44" s="342"/>
      <c r="AH44" s="352" t="e">
        <f>IF(AND('Mapa final'!#REF!="Muy Baja",'Mapa final'!#REF!="Catastrófico"),CONCATENATE("R",'Mapa final'!#REF!),"")</f>
        <v>#REF!</v>
      </c>
      <c r="AI44" s="353"/>
      <c r="AJ44" s="353" t="str">
        <f>IF(AND('Mapa final'!$L$23="Muy Baja",'Mapa final'!$P$23="Catastrófico"),CONCATENATE("R",'Mapa final'!$A$23),"")</f>
        <v/>
      </c>
      <c r="AK44" s="353"/>
      <c r="AL44" s="353" t="str">
        <f>IF(AND('Mapa final'!$L$25="Muy Baja",'Mapa final'!$P$25="Catastrófico"),CONCATENATE("R",'Mapa final'!$A$25),"")</f>
        <v/>
      </c>
      <c r="AM44" s="354"/>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row>
    <row r="45" spans="1:80" ht="15.75" thickBot="1" x14ac:dyDescent="0.3">
      <c r="A45" s="75"/>
      <c r="B45" s="294"/>
      <c r="C45" s="294"/>
      <c r="D45" s="295"/>
      <c r="E45" s="338"/>
      <c r="F45" s="339"/>
      <c r="G45" s="339"/>
      <c r="H45" s="339"/>
      <c r="I45" s="340"/>
      <c r="J45" s="373"/>
      <c r="K45" s="374"/>
      <c r="L45" s="374"/>
      <c r="M45" s="374"/>
      <c r="N45" s="374"/>
      <c r="O45" s="375"/>
      <c r="P45" s="373"/>
      <c r="Q45" s="374"/>
      <c r="R45" s="374"/>
      <c r="S45" s="374"/>
      <c r="T45" s="374"/>
      <c r="U45" s="375"/>
      <c r="V45" s="364"/>
      <c r="W45" s="365"/>
      <c r="X45" s="365"/>
      <c r="Y45" s="365"/>
      <c r="Z45" s="365"/>
      <c r="AA45" s="366"/>
      <c r="AB45" s="349"/>
      <c r="AC45" s="350"/>
      <c r="AD45" s="350"/>
      <c r="AE45" s="350"/>
      <c r="AF45" s="350"/>
      <c r="AG45" s="351"/>
      <c r="AH45" s="355"/>
      <c r="AI45" s="356"/>
      <c r="AJ45" s="356"/>
      <c r="AK45" s="356"/>
      <c r="AL45" s="356"/>
      <c r="AM45" s="357"/>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row>
    <row r="46" spans="1:80" x14ac:dyDescent="0.25">
      <c r="A46" s="75"/>
      <c r="B46" s="75"/>
      <c r="C46" s="75"/>
      <c r="D46" s="75"/>
      <c r="E46" s="75"/>
      <c r="F46" s="75"/>
      <c r="G46" s="75"/>
      <c r="H46" s="75"/>
      <c r="I46" s="75"/>
      <c r="J46" s="332" t="s">
        <v>111</v>
      </c>
      <c r="K46" s="333"/>
      <c r="L46" s="333"/>
      <c r="M46" s="333"/>
      <c r="N46" s="333"/>
      <c r="O46" s="334"/>
      <c r="P46" s="332" t="s">
        <v>110</v>
      </c>
      <c r="Q46" s="333"/>
      <c r="R46" s="333"/>
      <c r="S46" s="333"/>
      <c r="T46" s="333"/>
      <c r="U46" s="334"/>
      <c r="V46" s="332" t="s">
        <v>109</v>
      </c>
      <c r="W46" s="333"/>
      <c r="X46" s="333"/>
      <c r="Y46" s="333"/>
      <c r="Z46" s="333"/>
      <c r="AA46" s="334"/>
      <c r="AB46" s="332" t="s">
        <v>108</v>
      </c>
      <c r="AC46" s="348"/>
      <c r="AD46" s="333"/>
      <c r="AE46" s="333"/>
      <c r="AF46" s="333"/>
      <c r="AG46" s="334"/>
      <c r="AH46" s="332" t="s">
        <v>107</v>
      </c>
      <c r="AI46" s="333"/>
      <c r="AJ46" s="333"/>
      <c r="AK46" s="333"/>
      <c r="AL46" s="333"/>
      <c r="AM46" s="334"/>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x14ac:dyDescent="0.25">
      <c r="A47" s="75"/>
      <c r="B47" s="75"/>
      <c r="C47" s="75"/>
      <c r="D47" s="75"/>
      <c r="E47" s="75"/>
      <c r="F47" s="75"/>
      <c r="G47" s="75"/>
      <c r="H47" s="75"/>
      <c r="I47" s="75"/>
      <c r="J47" s="335"/>
      <c r="K47" s="336"/>
      <c r="L47" s="336"/>
      <c r="M47" s="336"/>
      <c r="N47" s="336"/>
      <c r="O47" s="337"/>
      <c r="P47" s="335"/>
      <c r="Q47" s="336"/>
      <c r="R47" s="336"/>
      <c r="S47" s="336"/>
      <c r="T47" s="336"/>
      <c r="U47" s="337"/>
      <c r="V47" s="335"/>
      <c r="W47" s="336"/>
      <c r="X47" s="336"/>
      <c r="Y47" s="336"/>
      <c r="Z47" s="336"/>
      <c r="AA47" s="337"/>
      <c r="AB47" s="335"/>
      <c r="AC47" s="336"/>
      <c r="AD47" s="336"/>
      <c r="AE47" s="336"/>
      <c r="AF47" s="336"/>
      <c r="AG47" s="337"/>
      <c r="AH47" s="335"/>
      <c r="AI47" s="336"/>
      <c r="AJ47" s="336"/>
      <c r="AK47" s="336"/>
      <c r="AL47" s="336"/>
      <c r="AM47" s="337"/>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x14ac:dyDescent="0.25">
      <c r="A48" s="75"/>
      <c r="B48" s="75"/>
      <c r="C48" s="75"/>
      <c r="D48" s="75"/>
      <c r="E48" s="75"/>
      <c r="F48" s="75"/>
      <c r="G48" s="75"/>
      <c r="H48" s="75"/>
      <c r="I48" s="75"/>
      <c r="J48" s="335"/>
      <c r="K48" s="336"/>
      <c r="L48" s="336"/>
      <c r="M48" s="336"/>
      <c r="N48" s="336"/>
      <c r="O48" s="337"/>
      <c r="P48" s="335"/>
      <c r="Q48" s="336"/>
      <c r="R48" s="336"/>
      <c r="S48" s="336"/>
      <c r="T48" s="336"/>
      <c r="U48" s="337"/>
      <c r="V48" s="335"/>
      <c r="W48" s="336"/>
      <c r="X48" s="336"/>
      <c r="Y48" s="336"/>
      <c r="Z48" s="336"/>
      <c r="AA48" s="337"/>
      <c r="AB48" s="335"/>
      <c r="AC48" s="336"/>
      <c r="AD48" s="336"/>
      <c r="AE48" s="336"/>
      <c r="AF48" s="336"/>
      <c r="AG48" s="337"/>
      <c r="AH48" s="335"/>
      <c r="AI48" s="336"/>
      <c r="AJ48" s="336"/>
      <c r="AK48" s="336"/>
      <c r="AL48" s="336"/>
      <c r="AM48" s="337"/>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x14ac:dyDescent="0.25">
      <c r="A49" s="75"/>
      <c r="B49" s="75"/>
      <c r="C49" s="75"/>
      <c r="D49" s="75"/>
      <c r="E49" s="75"/>
      <c r="F49" s="75"/>
      <c r="G49" s="75"/>
      <c r="H49" s="75"/>
      <c r="I49" s="75"/>
      <c r="J49" s="335"/>
      <c r="K49" s="336"/>
      <c r="L49" s="336"/>
      <c r="M49" s="336"/>
      <c r="N49" s="336"/>
      <c r="O49" s="337"/>
      <c r="P49" s="335"/>
      <c r="Q49" s="336"/>
      <c r="R49" s="336"/>
      <c r="S49" s="336"/>
      <c r="T49" s="336"/>
      <c r="U49" s="337"/>
      <c r="V49" s="335"/>
      <c r="W49" s="336"/>
      <c r="X49" s="336"/>
      <c r="Y49" s="336"/>
      <c r="Z49" s="336"/>
      <c r="AA49" s="337"/>
      <c r="AB49" s="335"/>
      <c r="AC49" s="336"/>
      <c r="AD49" s="336"/>
      <c r="AE49" s="336"/>
      <c r="AF49" s="336"/>
      <c r="AG49" s="337"/>
      <c r="AH49" s="335"/>
      <c r="AI49" s="336"/>
      <c r="AJ49" s="336"/>
      <c r="AK49" s="336"/>
      <c r="AL49" s="336"/>
      <c r="AM49" s="337"/>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x14ac:dyDescent="0.25">
      <c r="A50" s="75"/>
      <c r="B50" s="75"/>
      <c r="C50" s="75"/>
      <c r="D50" s="75"/>
      <c r="E50" s="75"/>
      <c r="F50" s="75"/>
      <c r="G50" s="75"/>
      <c r="H50" s="75"/>
      <c r="I50" s="75"/>
      <c r="J50" s="335"/>
      <c r="K50" s="336"/>
      <c r="L50" s="336"/>
      <c r="M50" s="336"/>
      <c r="N50" s="336"/>
      <c r="O50" s="337"/>
      <c r="P50" s="335"/>
      <c r="Q50" s="336"/>
      <c r="R50" s="336"/>
      <c r="S50" s="336"/>
      <c r="T50" s="336"/>
      <c r="U50" s="337"/>
      <c r="V50" s="335"/>
      <c r="W50" s="336"/>
      <c r="X50" s="336"/>
      <c r="Y50" s="336"/>
      <c r="Z50" s="336"/>
      <c r="AA50" s="337"/>
      <c r="AB50" s="335"/>
      <c r="AC50" s="336"/>
      <c r="AD50" s="336"/>
      <c r="AE50" s="336"/>
      <c r="AF50" s="336"/>
      <c r="AG50" s="337"/>
      <c r="AH50" s="335"/>
      <c r="AI50" s="336"/>
      <c r="AJ50" s="336"/>
      <c r="AK50" s="336"/>
      <c r="AL50" s="336"/>
      <c r="AM50" s="337"/>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75" thickBot="1" x14ac:dyDescent="0.3">
      <c r="A51" s="75"/>
      <c r="B51" s="75"/>
      <c r="C51" s="75"/>
      <c r="D51" s="75"/>
      <c r="E51" s="75"/>
      <c r="F51" s="75"/>
      <c r="G51" s="75"/>
      <c r="H51" s="75"/>
      <c r="I51" s="75"/>
      <c r="J51" s="338"/>
      <c r="K51" s="339"/>
      <c r="L51" s="339"/>
      <c r="M51" s="339"/>
      <c r="N51" s="339"/>
      <c r="O51" s="340"/>
      <c r="P51" s="338"/>
      <c r="Q51" s="339"/>
      <c r="R51" s="339"/>
      <c r="S51" s="339"/>
      <c r="T51" s="339"/>
      <c r="U51" s="340"/>
      <c r="V51" s="338"/>
      <c r="W51" s="339"/>
      <c r="X51" s="339"/>
      <c r="Y51" s="339"/>
      <c r="Z51" s="339"/>
      <c r="AA51" s="340"/>
      <c r="AB51" s="338"/>
      <c r="AC51" s="339"/>
      <c r="AD51" s="339"/>
      <c r="AE51" s="339"/>
      <c r="AF51" s="339"/>
      <c r="AG51" s="340"/>
      <c r="AH51" s="338"/>
      <c r="AI51" s="339"/>
      <c r="AJ51" s="339"/>
      <c r="AK51" s="339"/>
      <c r="AL51" s="339"/>
      <c r="AM51" s="340"/>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x14ac:dyDescent="0.25">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x14ac:dyDescent="0.25">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x14ac:dyDescent="0.25">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row>
    <row r="63" spans="1:80" x14ac:dyDescent="0.25">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row>
    <row r="64" spans="1:80" x14ac:dyDescent="0.25">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row>
    <row r="65" spans="1:8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row>
    <row r="66" spans="1:8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row>
    <row r="67" spans="1:8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row>
    <row r="68" spans="1:8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row>
    <row r="69" spans="1:8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row>
    <row r="70" spans="1:8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row>
    <row r="71" spans="1:8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row>
    <row r="72" spans="1:8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row>
    <row r="73" spans="1:8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row>
    <row r="74" spans="1:8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row>
    <row r="75" spans="1:8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row>
    <row r="76" spans="1:8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row>
    <row r="77" spans="1:8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row>
    <row r="78" spans="1:8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row>
    <row r="79" spans="1:8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row>
    <row r="80" spans="1:8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row>
    <row r="81" spans="1:63"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row>
    <row r="82" spans="1:63"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row>
    <row r="83" spans="1:63"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row>
    <row r="84" spans="1:63"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row>
    <row r="85" spans="1:63"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row>
    <row r="86" spans="1:63"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row>
    <row r="87" spans="1:63"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row>
    <row r="88" spans="1:63"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row>
    <row r="89" spans="1:63"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row>
    <row r="90" spans="1:63"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row>
    <row r="91" spans="1:63"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row>
    <row r="92" spans="1:63"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row>
    <row r="93" spans="1:63"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row>
    <row r="94" spans="1:63"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row>
    <row r="95" spans="1:63"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row>
    <row r="96" spans="1:63"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row>
    <row r="97" spans="1:63"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row>
    <row r="98" spans="1:63"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row>
    <row r="99" spans="1:63"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row>
    <row r="100" spans="1:63"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row>
    <row r="101" spans="1:63"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row>
    <row r="102" spans="1:63"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row>
    <row r="103" spans="1:63"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row>
    <row r="104" spans="1:63"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row>
    <row r="105" spans="1:63"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row>
    <row r="106" spans="1:63"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row>
    <row r="107" spans="1:63"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row>
    <row r="108" spans="1:63"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row>
    <row r="109" spans="1:63"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row>
    <row r="110" spans="1:63"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row>
    <row r="111" spans="1:63"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row>
    <row r="112" spans="1:63"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row>
    <row r="113" spans="1:63"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row>
    <row r="114" spans="1:63"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row>
    <row r="115" spans="1:63"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row>
    <row r="116" spans="1:63"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row>
    <row r="117" spans="1:63"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row>
    <row r="118" spans="1:63"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row>
    <row r="119" spans="1:63"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row>
    <row r="120" spans="1:63"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row>
    <row r="121" spans="1:63"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row>
    <row r="122" spans="1:63" x14ac:dyDescent="0.2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row>
    <row r="123" spans="1:63" x14ac:dyDescent="0.2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row>
    <row r="124" spans="1:63" x14ac:dyDescent="0.2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row>
    <row r="125" spans="1:63" x14ac:dyDescent="0.2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row>
    <row r="126" spans="1:63" x14ac:dyDescent="0.2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row>
    <row r="127" spans="1:63" x14ac:dyDescent="0.2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row>
    <row r="128" spans="1:63" x14ac:dyDescent="0.2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row>
    <row r="129" spans="2:63" x14ac:dyDescent="0.2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row>
    <row r="130" spans="2:63" x14ac:dyDescent="0.2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row>
    <row r="131" spans="2:63" x14ac:dyDescent="0.2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row>
    <row r="132" spans="2:63" x14ac:dyDescent="0.2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row>
    <row r="133" spans="2:63" x14ac:dyDescent="0.2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row>
    <row r="134" spans="2:63" x14ac:dyDescent="0.2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row>
    <row r="135" spans="2:63" x14ac:dyDescent="0.2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row>
    <row r="136" spans="2:63" x14ac:dyDescent="0.2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row>
    <row r="137" spans="2:63" x14ac:dyDescent="0.25">
      <c r="B137" s="75"/>
      <c r="C137" s="75"/>
      <c r="D137" s="75"/>
      <c r="E137" s="75"/>
      <c r="F137" s="75"/>
      <c r="G137" s="75"/>
      <c r="H137" s="75"/>
      <c r="I137" s="75"/>
    </row>
    <row r="138" spans="2:63" x14ac:dyDescent="0.25">
      <c r="B138" s="75"/>
      <c r="C138" s="75"/>
      <c r="D138" s="75"/>
      <c r="E138" s="75"/>
      <c r="F138" s="75"/>
      <c r="G138" s="75"/>
      <c r="H138" s="75"/>
      <c r="I138" s="75"/>
    </row>
    <row r="139" spans="2:63" x14ac:dyDescent="0.25">
      <c r="B139" s="75"/>
      <c r="C139" s="75"/>
      <c r="D139" s="75"/>
      <c r="E139" s="75"/>
      <c r="F139" s="75"/>
      <c r="G139" s="75"/>
      <c r="H139" s="75"/>
      <c r="I139" s="75"/>
    </row>
    <row r="140" spans="2:63" x14ac:dyDescent="0.25">
      <c r="B140" s="75"/>
      <c r="C140" s="75"/>
      <c r="D140" s="75"/>
      <c r="E140" s="75"/>
      <c r="F140" s="75"/>
      <c r="G140" s="75"/>
      <c r="H140" s="75"/>
      <c r="I140" s="7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S36" sqref="S3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row>
    <row r="2" spans="1:91" ht="18" customHeight="1" x14ac:dyDescent="0.25">
      <c r="A2" s="75"/>
      <c r="B2" s="405" t="s">
        <v>157</v>
      </c>
      <c r="C2" s="406"/>
      <c r="D2" s="406"/>
      <c r="E2" s="406"/>
      <c r="F2" s="406"/>
      <c r="G2" s="406"/>
      <c r="H2" s="406"/>
      <c r="I2" s="406"/>
      <c r="J2" s="347" t="s">
        <v>2</v>
      </c>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7"/>
      <c r="AL2" s="347"/>
      <c r="AM2" s="347"/>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row>
    <row r="3" spans="1:91" ht="18.75" customHeight="1" x14ac:dyDescent="0.25">
      <c r="A3" s="75"/>
      <c r="B3" s="406"/>
      <c r="C3" s="406"/>
      <c r="D3" s="406"/>
      <c r="E3" s="406"/>
      <c r="F3" s="406"/>
      <c r="G3" s="406"/>
      <c r="H3" s="406"/>
      <c r="I3" s="406"/>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7"/>
      <c r="AL3" s="347"/>
      <c r="AM3" s="347"/>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row>
    <row r="4" spans="1:91" ht="15" customHeight="1" x14ac:dyDescent="0.25">
      <c r="A4" s="75"/>
      <c r="B4" s="406"/>
      <c r="C4" s="406"/>
      <c r="D4" s="406"/>
      <c r="E4" s="406"/>
      <c r="F4" s="406"/>
      <c r="G4" s="406"/>
      <c r="H4" s="406"/>
      <c r="I4" s="406"/>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347"/>
      <c r="AL4" s="347"/>
      <c r="AM4" s="347"/>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row>
    <row r="5" spans="1:91"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row>
    <row r="6" spans="1:91" ht="15" customHeight="1" x14ac:dyDescent="0.25">
      <c r="A6" s="75"/>
      <c r="B6" s="294" t="s">
        <v>4</v>
      </c>
      <c r="C6" s="294"/>
      <c r="D6" s="295"/>
      <c r="E6" s="389" t="s">
        <v>115</v>
      </c>
      <c r="F6" s="390"/>
      <c r="G6" s="390"/>
      <c r="H6" s="390"/>
      <c r="I6" s="407"/>
      <c r="J6" s="38" t="e">
        <f>IF(AND('Mapa final'!#REF!="Muy Alta",'Mapa final'!#REF!="Leve"),CONCATENATE("R1C",'Mapa final'!#REF!),"")</f>
        <v>#REF!</v>
      </c>
      <c r="K6" s="39" t="e">
        <f>IF(AND('Mapa final'!#REF!="Muy Alta",'Mapa final'!#REF!="Leve"),CONCATENATE("R1C",'Mapa final'!#REF!),"")</f>
        <v>#REF!</v>
      </c>
      <c r="L6" s="39" t="e">
        <f>IF(AND('Mapa final'!#REF!="Muy Alta",'Mapa final'!#REF!="Leve"),CONCATENATE("R1C",'Mapa final'!#REF!),"")</f>
        <v>#REF!</v>
      </c>
      <c r="M6" s="39" t="e">
        <f>IF(AND('Mapa final'!#REF!="Muy Alta",'Mapa final'!#REF!="Leve"),CONCATENATE("R1C",'Mapa final'!#REF!),"")</f>
        <v>#REF!</v>
      </c>
      <c r="N6" s="39" t="e">
        <f>IF(AND('Mapa final'!#REF!="Muy Alta",'Mapa final'!#REF!="Leve"),CONCATENATE("R1C",'Mapa final'!#REF!),"")</f>
        <v>#REF!</v>
      </c>
      <c r="O6" s="40" t="e">
        <f>IF(AND('Mapa final'!#REF!="Muy Alta",'Mapa final'!#REF!="Leve"),CONCATENATE("R1C",'Mapa final'!#REF!),"")</f>
        <v>#REF!</v>
      </c>
      <c r="P6" s="38" t="e">
        <f>IF(AND('Mapa final'!#REF!="Muy Alta",'Mapa final'!#REF!="Menor"),CONCATENATE("R1C",'Mapa final'!#REF!),"")</f>
        <v>#REF!</v>
      </c>
      <c r="Q6" s="39" t="e">
        <f>IF(AND('Mapa final'!#REF!="Muy Alta",'Mapa final'!#REF!="Menor"),CONCATENATE("R1C",'Mapa final'!#REF!),"")</f>
        <v>#REF!</v>
      </c>
      <c r="R6" s="39" t="e">
        <f>IF(AND('Mapa final'!#REF!="Muy Alta",'Mapa final'!#REF!="Menor"),CONCATENATE("R1C",'Mapa final'!#REF!),"")</f>
        <v>#REF!</v>
      </c>
      <c r="S6" s="39" t="e">
        <f>IF(AND('Mapa final'!#REF!="Muy Alta",'Mapa final'!#REF!="Menor"),CONCATENATE("R1C",'Mapa final'!#REF!),"")</f>
        <v>#REF!</v>
      </c>
      <c r="T6" s="39" t="e">
        <f>IF(AND('Mapa final'!#REF!="Muy Alta",'Mapa final'!#REF!="Menor"),CONCATENATE("R1C",'Mapa final'!#REF!),"")</f>
        <v>#REF!</v>
      </c>
      <c r="U6" s="40" t="e">
        <f>IF(AND('Mapa final'!#REF!="Muy Alta",'Mapa final'!#REF!="Menor"),CONCATENATE("R1C",'Mapa final'!#REF!),"")</f>
        <v>#REF!</v>
      </c>
      <c r="V6" s="38" t="e">
        <f>IF(AND('Mapa final'!#REF!="Muy Alta",'Mapa final'!#REF!="Moderado"),CONCATENATE("R1C",'Mapa final'!#REF!),"")</f>
        <v>#REF!</v>
      </c>
      <c r="W6" s="39" t="e">
        <f>IF(AND('Mapa final'!#REF!="Muy Alta",'Mapa final'!#REF!="Moderado"),CONCATENATE("R1C",'Mapa final'!#REF!),"")</f>
        <v>#REF!</v>
      </c>
      <c r="X6" s="39" t="e">
        <f>IF(AND('Mapa final'!#REF!="Muy Alta",'Mapa final'!#REF!="Moderado"),CONCATENATE("R1C",'Mapa final'!#REF!),"")</f>
        <v>#REF!</v>
      </c>
      <c r="Y6" s="39" t="e">
        <f>IF(AND('Mapa final'!#REF!="Muy Alta",'Mapa final'!#REF!="Moderado"),CONCATENATE("R1C",'Mapa final'!#REF!),"")</f>
        <v>#REF!</v>
      </c>
      <c r="Z6" s="39" t="e">
        <f>IF(AND('Mapa final'!#REF!="Muy Alta",'Mapa final'!#REF!="Moderado"),CONCATENATE("R1C",'Mapa final'!#REF!),"")</f>
        <v>#REF!</v>
      </c>
      <c r="AA6" s="40" t="e">
        <f>IF(AND('Mapa final'!#REF!="Muy Alta",'Mapa final'!#REF!="Moderado"),CONCATENATE("R1C",'Mapa final'!#REF!),"")</f>
        <v>#REF!</v>
      </c>
      <c r="AB6" s="38" t="e">
        <f>IF(AND('Mapa final'!#REF!="Muy Alta",'Mapa final'!#REF!="Mayor"),CONCATENATE("R1C",'Mapa final'!#REF!),"")</f>
        <v>#REF!</v>
      </c>
      <c r="AC6" s="39" t="e">
        <f>IF(AND('Mapa final'!#REF!="Muy Alta",'Mapa final'!#REF!="Mayor"),CONCATENATE("R1C",'Mapa final'!#REF!),"")</f>
        <v>#REF!</v>
      </c>
      <c r="AD6" s="39" t="e">
        <f>IF(AND('Mapa final'!#REF!="Muy Alta",'Mapa final'!#REF!="Mayor"),CONCATENATE("R1C",'Mapa final'!#REF!),"")</f>
        <v>#REF!</v>
      </c>
      <c r="AE6" s="39" t="e">
        <f>IF(AND('Mapa final'!#REF!="Muy Alta",'Mapa final'!#REF!="Mayor"),CONCATENATE("R1C",'Mapa final'!#REF!),"")</f>
        <v>#REF!</v>
      </c>
      <c r="AF6" s="39" t="e">
        <f>IF(AND('Mapa final'!#REF!="Muy Alta",'Mapa final'!#REF!="Mayor"),CONCATENATE("R1C",'Mapa final'!#REF!),"")</f>
        <v>#REF!</v>
      </c>
      <c r="AG6" s="40" t="e">
        <f>IF(AND('Mapa final'!#REF!="Muy Alta",'Mapa final'!#REF!="Mayor"),CONCATENATE("R1C",'Mapa final'!#REF!),"")</f>
        <v>#REF!</v>
      </c>
      <c r="AH6" s="41" t="e">
        <f>IF(AND('Mapa final'!#REF!="Muy Alta",'Mapa final'!#REF!="Catastrófico"),CONCATENATE("R1C",'Mapa final'!#REF!),"")</f>
        <v>#REF!</v>
      </c>
      <c r="AI6" s="42" t="e">
        <f>IF(AND('Mapa final'!#REF!="Muy Alta",'Mapa final'!#REF!="Catastrófico"),CONCATENATE("R1C",'Mapa final'!#REF!),"")</f>
        <v>#REF!</v>
      </c>
      <c r="AJ6" s="42" t="e">
        <f>IF(AND('Mapa final'!#REF!="Muy Alta",'Mapa final'!#REF!="Catastrófico"),CONCATENATE("R1C",'Mapa final'!#REF!),"")</f>
        <v>#REF!</v>
      </c>
      <c r="AK6" s="42" t="e">
        <f>IF(AND('Mapa final'!#REF!="Muy Alta",'Mapa final'!#REF!="Catastrófico"),CONCATENATE("R1C",'Mapa final'!#REF!),"")</f>
        <v>#REF!</v>
      </c>
      <c r="AL6" s="42" t="e">
        <f>IF(AND('Mapa final'!#REF!="Muy Alta",'Mapa final'!#REF!="Catastrófico"),CONCATENATE("R1C",'Mapa final'!#REF!),"")</f>
        <v>#REF!</v>
      </c>
      <c r="AM6" s="43" t="e">
        <f>IF(AND('Mapa final'!#REF!="Muy Alta",'Mapa final'!#REF!="Catastrófico"),CONCATENATE("R1C",'Mapa final'!#REF!),"")</f>
        <v>#REF!</v>
      </c>
      <c r="AN6" s="75"/>
      <c r="AO6" s="396" t="s">
        <v>78</v>
      </c>
      <c r="AP6" s="397"/>
      <c r="AQ6" s="397"/>
      <c r="AR6" s="397"/>
      <c r="AS6" s="397"/>
      <c r="AT6" s="398"/>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row>
    <row r="7" spans="1:91" ht="15" customHeight="1" x14ac:dyDescent="0.25">
      <c r="A7" s="75"/>
      <c r="B7" s="294"/>
      <c r="C7" s="294"/>
      <c r="D7" s="295"/>
      <c r="E7" s="393"/>
      <c r="F7" s="392"/>
      <c r="G7" s="392"/>
      <c r="H7" s="392"/>
      <c r="I7" s="408"/>
      <c r="J7" s="44" t="str">
        <f>IF(AND('Mapa final'!$AD$12="Muy Alta",'Mapa final'!$AF$12="Leve"),CONCATENATE("R2C",'Mapa final'!$S$12),"")</f>
        <v/>
      </c>
      <c r="K7" s="45" t="str">
        <f>IF(AND('Mapa final'!$AD$13="Muy Alta",'Mapa final'!$AF$13="Leve"),CONCATENATE("R2C",'Mapa final'!$S$13),"")</f>
        <v/>
      </c>
      <c r="L7" s="45" t="e">
        <f>IF(AND('Mapa final'!#REF!="Muy Alta",'Mapa final'!#REF!="Leve"),CONCATENATE("R2C",'Mapa final'!#REF!),"")</f>
        <v>#REF!</v>
      </c>
      <c r="M7" s="45" t="e">
        <f>IF(AND('Mapa final'!#REF!="Muy Alta",'Mapa final'!#REF!="Leve"),CONCATENATE("R2C",'Mapa final'!#REF!),"")</f>
        <v>#REF!</v>
      </c>
      <c r="N7" s="45" t="e">
        <f>IF(AND('Mapa final'!#REF!="Muy Alta",'Mapa final'!#REF!="Leve"),CONCATENATE("R2C",'Mapa final'!#REF!),"")</f>
        <v>#REF!</v>
      </c>
      <c r="O7" s="46" t="e">
        <f>IF(AND('Mapa final'!#REF!="Muy Alta",'Mapa final'!#REF!="Leve"),CONCATENATE("R2C",'Mapa final'!#REF!),"")</f>
        <v>#REF!</v>
      </c>
      <c r="P7" s="44" t="str">
        <f>IF(AND('Mapa final'!$AD$12="Muy Alta",'Mapa final'!$AF$12="Menor"),CONCATENATE("R2C",'Mapa final'!$S$12),"")</f>
        <v/>
      </c>
      <c r="Q7" s="45" t="str">
        <f>IF(AND('Mapa final'!$AD$13="Muy Alta",'Mapa final'!$AF$13="Menor"),CONCATENATE("R2C",'Mapa final'!$S$13),"")</f>
        <v/>
      </c>
      <c r="R7" s="45" t="e">
        <f>IF(AND('Mapa final'!#REF!="Muy Alta",'Mapa final'!#REF!="Menor"),CONCATENATE("R2C",'Mapa final'!#REF!),"")</f>
        <v>#REF!</v>
      </c>
      <c r="S7" s="45" t="e">
        <f>IF(AND('Mapa final'!#REF!="Muy Alta",'Mapa final'!#REF!="Menor"),CONCATENATE("R2C",'Mapa final'!#REF!),"")</f>
        <v>#REF!</v>
      </c>
      <c r="T7" s="45" t="e">
        <f>IF(AND('Mapa final'!#REF!="Muy Alta",'Mapa final'!#REF!="Menor"),CONCATENATE("R2C",'Mapa final'!#REF!),"")</f>
        <v>#REF!</v>
      </c>
      <c r="U7" s="46" t="e">
        <f>IF(AND('Mapa final'!#REF!="Muy Alta",'Mapa final'!#REF!="Menor"),CONCATENATE("R2C",'Mapa final'!#REF!),"")</f>
        <v>#REF!</v>
      </c>
      <c r="V7" s="44" t="str">
        <f>IF(AND('Mapa final'!$AD$12="Muy Alta",'Mapa final'!$AF$12="Moderado"),CONCATENATE("R2C",'Mapa final'!$S$12),"")</f>
        <v/>
      </c>
      <c r="W7" s="45" t="str">
        <f>IF(AND('Mapa final'!$AD$13="Muy Alta",'Mapa final'!$AF$13="Moderado"),CONCATENATE("R2C",'Mapa final'!$S$13),"")</f>
        <v/>
      </c>
      <c r="X7" s="45" t="e">
        <f>IF(AND('Mapa final'!#REF!="Muy Alta",'Mapa final'!#REF!="Moderado"),CONCATENATE("R2C",'Mapa final'!#REF!),"")</f>
        <v>#REF!</v>
      </c>
      <c r="Y7" s="45" t="e">
        <f>IF(AND('Mapa final'!#REF!="Muy Alta",'Mapa final'!#REF!="Moderado"),CONCATENATE("R2C",'Mapa final'!#REF!),"")</f>
        <v>#REF!</v>
      </c>
      <c r="Z7" s="45" t="e">
        <f>IF(AND('Mapa final'!#REF!="Muy Alta",'Mapa final'!#REF!="Moderado"),CONCATENATE("R2C",'Mapa final'!#REF!),"")</f>
        <v>#REF!</v>
      </c>
      <c r="AA7" s="46" t="e">
        <f>IF(AND('Mapa final'!#REF!="Muy Alta",'Mapa final'!#REF!="Moderado"),CONCATENATE("R2C",'Mapa final'!#REF!),"")</f>
        <v>#REF!</v>
      </c>
      <c r="AB7" s="44" t="str">
        <f>IF(AND('Mapa final'!$AD$12="Muy Alta",'Mapa final'!$AF$12="Mayor"),CONCATENATE("R2C",'Mapa final'!$S$12),"")</f>
        <v/>
      </c>
      <c r="AC7" s="45" t="str">
        <f>IF(AND('Mapa final'!$AD$13="Muy Alta",'Mapa final'!$AF$13="Mayor"),CONCATENATE("R2C",'Mapa final'!$S$13),"")</f>
        <v/>
      </c>
      <c r="AD7" s="45" t="e">
        <f>IF(AND('Mapa final'!#REF!="Muy Alta",'Mapa final'!#REF!="Mayor"),CONCATENATE("R2C",'Mapa final'!#REF!),"")</f>
        <v>#REF!</v>
      </c>
      <c r="AE7" s="45" t="e">
        <f>IF(AND('Mapa final'!#REF!="Muy Alta",'Mapa final'!#REF!="Mayor"),CONCATENATE("R2C",'Mapa final'!#REF!),"")</f>
        <v>#REF!</v>
      </c>
      <c r="AF7" s="45" t="e">
        <f>IF(AND('Mapa final'!#REF!="Muy Alta",'Mapa final'!#REF!="Mayor"),CONCATENATE("R2C",'Mapa final'!#REF!),"")</f>
        <v>#REF!</v>
      </c>
      <c r="AG7" s="46" t="e">
        <f>IF(AND('Mapa final'!#REF!="Muy Alta",'Mapa final'!#REF!="Mayor"),CONCATENATE("R2C",'Mapa final'!#REF!),"")</f>
        <v>#REF!</v>
      </c>
      <c r="AH7" s="47" t="str">
        <f>IF(AND('Mapa final'!$AD$12="Muy Alta",'Mapa final'!$AF$12="Catastrófico"),CONCATENATE("R2C",'Mapa final'!$S$12),"")</f>
        <v/>
      </c>
      <c r="AI7" s="48" t="str">
        <f>IF(AND('Mapa final'!$AD$13="Muy Alta",'Mapa final'!$AF$13="Catastrófico"),CONCATENATE("R2C",'Mapa final'!$S$13),"")</f>
        <v/>
      </c>
      <c r="AJ7" s="48" t="e">
        <f>IF(AND('Mapa final'!#REF!="Muy Alta",'Mapa final'!#REF!="Catastrófico"),CONCATENATE("R2C",'Mapa final'!#REF!),"")</f>
        <v>#REF!</v>
      </c>
      <c r="AK7" s="48" t="e">
        <f>IF(AND('Mapa final'!#REF!="Muy Alta",'Mapa final'!#REF!="Catastrófico"),CONCATENATE("R2C",'Mapa final'!#REF!),"")</f>
        <v>#REF!</v>
      </c>
      <c r="AL7" s="48" t="e">
        <f>IF(AND('Mapa final'!#REF!="Muy Alta",'Mapa final'!#REF!="Catastrófico"),CONCATENATE("R2C",'Mapa final'!#REF!),"")</f>
        <v>#REF!</v>
      </c>
      <c r="AM7" s="49" t="e">
        <f>IF(AND('Mapa final'!#REF!="Muy Alta",'Mapa final'!#REF!="Catastrófico"),CONCATENATE("R2C",'Mapa final'!#REF!),"")</f>
        <v>#REF!</v>
      </c>
      <c r="AN7" s="75"/>
      <c r="AO7" s="399"/>
      <c r="AP7" s="400"/>
      <c r="AQ7" s="400"/>
      <c r="AR7" s="400"/>
      <c r="AS7" s="400"/>
      <c r="AT7" s="401"/>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row>
    <row r="8" spans="1:91" ht="15" customHeight="1" x14ac:dyDescent="0.25">
      <c r="A8" s="75"/>
      <c r="B8" s="294"/>
      <c r="C8" s="294"/>
      <c r="D8" s="295"/>
      <c r="E8" s="393"/>
      <c r="F8" s="392"/>
      <c r="G8" s="392"/>
      <c r="H8" s="392"/>
      <c r="I8" s="408"/>
      <c r="J8" s="44" t="e">
        <f>IF(AND('Mapa final'!#REF!="Muy Alta",'Mapa final'!#REF!="Leve"),CONCATENATE("R3C",'Mapa final'!#REF!),"")</f>
        <v>#REF!</v>
      </c>
      <c r="K8" s="45" t="e">
        <f>IF(AND('Mapa final'!#REF!="Muy Alta",'Mapa final'!#REF!="Leve"),CONCATENATE("R3C",'Mapa final'!#REF!),"")</f>
        <v>#REF!</v>
      </c>
      <c r="L8" s="45" t="e">
        <f>IF(AND('Mapa final'!#REF!="Muy Alta",'Mapa final'!#REF!="Leve"),CONCATENATE("R3C",'Mapa final'!#REF!),"")</f>
        <v>#REF!</v>
      </c>
      <c r="M8" s="45" t="e">
        <f>IF(AND('Mapa final'!#REF!="Muy Alta",'Mapa final'!#REF!="Leve"),CONCATENATE("R3C",'Mapa final'!#REF!),"")</f>
        <v>#REF!</v>
      </c>
      <c r="N8" s="45" t="e">
        <f>IF(AND('Mapa final'!#REF!="Muy Alta",'Mapa final'!#REF!="Leve"),CONCATENATE("R3C",'Mapa final'!#REF!),"")</f>
        <v>#REF!</v>
      </c>
      <c r="O8" s="46" t="e">
        <f>IF(AND('Mapa final'!#REF!="Muy Alta",'Mapa final'!#REF!="Leve"),CONCATENATE("R3C",'Mapa final'!#REF!),"")</f>
        <v>#REF!</v>
      </c>
      <c r="P8" s="44" t="e">
        <f>IF(AND('Mapa final'!#REF!="Muy Alta",'Mapa final'!#REF!="Menor"),CONCATENATE("R3C",'Mapa final'!#REF!),"")</f>
        <v>#REF!</v>
      </c>
      <c r="Q8" s="45" t="e">
        <f>IF(AND('Mapa final'!#REF!="Muy Alta",'Mapa final'!#REF!="Menor"),CONCATENATE("R3C",'Mapa final'!#REF!),"")</f>
        <v>#REF!</v>
      </c>
      <c r="R8" s="45" t="e">
        <f>IF(AND('Mapa final'!#REF!="Muy Alta",'Mapa final'!#REF!="Menor"),CONCATENATE("R3C",'Mapa final'!#REF!),"")</f>
        <v>#REF!</v>
      </c>
      <c r="S8" s="45" t="e">
        <f>IF(AND('Mapa final'!#REF!="Muy Alta",'Mapa final'!#REF!="Menor"),CONCATENATE("R3C",'Mapa final'!#REF!),"")</f>
        <v>#REF!</v>
      </c>
      <c r="T8" s="45" t="e">
        <f>IF(AND('Mapa final'!#REF!="Muy Alta",'Mapa final'!#REF!="Menor"),CONCATENATE("R3C",'Mapa final'!#REF!),"")</f>
        <v>#REF!</v>
      </c>
      <c r="U8" s="46" t="e">
        <f>IF(AND('Mapa final'!#REF!="Muy Alta",'Mapa final'!#REF!="Menor"),CONCATENATE("R3C",'Mapa final'!#REF!),"")</f>
        <v>#REF!</v>
      </c>
      <c r="V8" s="44" t="e">
        <f>IF(AND('Mapa final'!#REF!="Muy Alta",'Mapa final'!#REF!="Moderado"),CONCATENATE("R3C",'Mapa final'!#REF!),"")</f>
        <v>#REF!</v>
      </c>
      <c r="W8" s="45" t="e">
        <f>IF(AND('Mapa final'!#REF!="Muy Alta",'Mapa final'!#REF!="Moderado"),CONCATENATE("R3C",'Mapa final'!#REF!),"")</f>
        <v>#REF!</v>
      </c>
      <c r="X8" s="45" t="e">
        <f>IF(AND('Mapa final'!#REF!="Muy Alta",'Mapa final'!#REF!="Moderado"),CONCATENATE("R3C",'Mapa final'!#REF!),"")</f>
        <v>#REF!</v>
      </c>
      <c r="Y8" s="45" t="e">
        <f>IF(AND('Mapa final'!#REF!="Muy Alta",'Mapa final'!#REF!="Moderado"),CONCATENATE("R3C",'Mapa final'!#REF!),"")</f>
        <v>#REF!</v>
      </c>
      <c r="Z8" s="45" t="e">
        <f>IF(AND('Mapa final'!#REF!="Muy Alta",'Mapa final'!#REF!="Moderado"),CONCATENATE("R3C",'Mapa final'!#REF!),"")</f>
        <v>#REF!</v>
      </c>
      <c r="AA8" s="46" t="e">
        <f>IF(AND('Mapa final'!#REF!="Muy Alta",'Mapa final'!#REF!="Moderado"),CONCATENATE("R3C",'Mapa final'!#REF!),"")</f>
        <v>#REF!</v>
      </c>
      <c r="AB8" s="44" t="e">
        <f>IF(AND('Mapa final'!#REF!="Muy Alta",'Mapa final'!#REF!="Mayor"),CONCATENATE("R3C",'Mapa final'!#REF!),"")</f>
        <v>#REF!</v>
      </c>
      <c r="AC8" s="45" t="e">
        <f>IF(AND('Mapa final'!#REF!="Muy Alta",'Mapa final'!#REF!="Mayor"),CONCATENATE("R3C",'Mapa final'!#REF!),"")</f>
        <v>#REF!</v>
      </c>
      <c r="AD8" s="45" t="e">
        <f>IF(AND('Mapa final'!#REF!="Muy Alta",'Mapa final'!#REF!="Mayor"),CONCATENATE("R3C",'Mapa final'!#REF!),"")</f>
        <v>#REF!</v>
      </c>
      <c r="AE8" s="45" t="e">
        <f>IF(AND('Mapa final'!#REF!="Muy Alta",'Mapa final'!#REF!="Mayor"),CONCATENATE("R3C",'Mapa final'!#REF!),"")</f>
        <v>#REF!</v>
      </c>
      <c r="AF8" s="45" t="e">
        <f>IF(AND('Mapa final'!#REF!="Muy Alta",'Mapa final'!#REF!="Mayor"),CONCATENATE("R3C",'Mapa final'!#REF!),"")</f>
        <v>#REF!</v>
      </c>
      <c r="AG8" s="46" t="e">
        <f>IF(AND('Mapa final'!#REF!="Muy Alta",'Mapa final'!#REF!="Mayor"),CONCATENATE("R3C",'Mapa final'!#REF!),"")</f>
        <v>#REF!</v>
      </c>
      <c r="AH8" s="47" t="e">
        <f>IF(AND('Mapa final'!#REF!="Muy Alta",'Mapa final'!#REF!="Catastrófico"),CONCATENATE("R3C",'Mapa final'!#REF!),"")</f>
        <v>#REF!</v>
      </c>
      <c r="AI8" s="48" t="e">
        <f>IF(AND('Mapa final'!#REF!="Muy Alta",'Mapa final'!#REF!="Catastrófico"),CONCATENATE("R3C",'Mapa final'!#REF!),"")</f>
        <v>#REF!</v>
      </c>
      <c r="AJ8" s="48" t="e">
        <f>IF(AND('Mapa final'!#REF!="Muy Alta",'Mapa final'!#REF!="Catastrófico"),CONCATENATE("R3C",'Mapa final'!#REF!),"")</f>
        <v>#REF!</v>
      </c>
      <c r="AK8" s="48" t="e">
        <f>IF(AND('Mapa final'!#REF!="Muy Alta",'Mapa final'!#REF!="Catastrófico"),CONCATENATE("R3C",'Mapa final'!#REF!),"")</f>
        <v>#REF!</v>
      </c>
      <c r="AL8" s="48" t="e">
        <f>IF(AND('Mapa final'!#REF!="Muy Alta",'Mapa final'!#REF!="Catastrófico"),CONCATENATE("R3C",'Mapa final'!#REF!),"")</f>
        <v>#REF!</v>
      </c>
      <c r="AM8" s="49" t="e">
        <f>IF(AND('Mapa final'!#REF!="Muy Alta",'Mapa final'!#REF!="Catastrófico"),CONCATENATE("R3C",'Mapa final'!#REF!),"")</f>
        <v>#REF!</v>
      </c>
      <c r="AN8" s="75"/>
      <c r="AO8" s="399"/>
      <c r="AP8" s="400"/>
      <c r="AQ8" s="400"/>
      <c r="AR8" s="400"/>
      <c r="AS8" s="400"/>
      <c r="AT8" s="401"/>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row>
    <row r="9" spans="1:91" ht="15" customHeight="1" x14ac:dyDescent="0.25">
      <c r="A9" s="75"/>
      <c r="B9" s="294"/>
      <c r="C9" s="294"/>
      <c r="D9" s="295"/>
      <c r="E9" s="393"/>
      <c r="F9" s="392"/>
      <c r="G9" s="392"/>
      <c r="H9" s="392"/>
      <c r="I9" s="408"/>
      <c r="J9" s="44" t="e">
        <f>IF(AND('Mapa final'!#REF!="Muy Alta",'Mapa final'!#REF!="Leve"),CONCATENATE("R4C",'Mapa final'!#REF!),"")</f>
        <v>#REF!</v>
      </c>
      <c r="K9" s="45" t="e">
        <f>IF(AND('Mapa final'!#REF!="Muy Alta",'Mapa final'!#REF!="Leve"),CONCATENATE("R4C",'Mapa final'!#REF!),"")</f>
        <v>#REF!</v>
      </c>
      <c r="L9" s="45" t="e">
        <f>IF(AND('Mapa final'!#REF!="Muy Alta",'Mapa final'!#REF!="Leve"),CONCATENATE("R4C",'Mapa final'!#REF!),"")</f>
        <v>#REF!</v>
      </c>
      <c r="M9" s="45" t="e">
        <f>IF(AND('Mapa final'!#REF!="Muy Alta",'Mapa final'!#REF!="Leve"),CONCATENATE("R4C",'Mapa final'!#REF!),"")</f>
        <v>#REF!</v>
      </c>
      <c r="N9" s="45" t="e">
        <f>IF(AND('Mapa final'!#REF!="Muy Alta",'Mapa final'!#REF!="Leve"),CONCATENATE("R4C",'Mapa final'!#REF!),"")</f>
        <v>#REF!</v>
      </c>
      <c r="O9" s="46" t="e">
        <f>IF(AND('Mapa final'!#REF!="Muy Alta",'Mapa final'!#REF!="Leve"),CONCATENATE("R4C",'Mapa final'!#REF!),"")</f>
        <v>#REF!</v>
      </c>
      <c r="P9" s="44" t="e">
        <f>IF(AND('Mapa final'!#REF!="Muy Alta",'Mapa final'!#REF!="Menor"),CONCATENATE("R4C",'Mapa final'!#REF!),"")</f>
        <v>#REF!</v>
      </c>
      <c r="Q9" s="45" t="e">
        <f>IF(AND('Mapa final'!#REF!="Muy Alta",'Mapa final'!#REF!="Menor"),CONCATENATE("R4C",'Mapa final'!#REF!),"")</f>
        <v>#REF!</v>
      </c>
      <c r="R9" s="45" t="e">
        <f>IF(AND('Mapa final'!#REF!="Muy Alta",'Mapa final'!#REF!="Menor"),CONCATENATE("R4C",'Mapa final'!#REF!),"")</f>
        <v>#REF!</v>
      </c>
      <c r="S9" s="45" t="e">
        <f>IF(AND('Mapa final'!#REF!="Muy Alta",'Mapa final'!#REF!="Menor"),CONCATENATE("R4C",'Mapa final'!#REF!),"")</f>
        <v>#REF!</v>
      </c>
      <c r="T9" s="45" t="e">
        <f>IF(AND('Mapa final'!#REF!="Muy Alta",'Mapa final'!#REF!="Menor"),CONCATENATE("R4C",'Mapa final'!#REF!),"")</f>
        <v>#REF!</v>
      </c>
      <c r="U9" s="46" t="e">
        <f>IF(AND('Mapa final'!#REF!="Muy Alta",'Mapa final'!#REF!="Menor"),CONCATENATE("R4C",'Mapa final'!#REF!),"")</f>
        <v>#REF!</v>
      </c>
      <c r="V9" s="44" t="e">
        <f>IF(AND('Mapa final'!#REF!="Muy Alta",'Mapa final'!#REF!="Moderado"),CONCATENATE("R4C",'Mapa final'!#REF!),"")</f>
        <v>#REF!</v>
      </c>
      <c r="W9" s="45" t="e">
        <f>IF(AND('Mapa final'!#REF!="Muy Alta",'Mapa final'!#REF!="Moderado"),CONCATENATE("R4C",'Mapa final'!#REF!),"")</f>
        <v>#REF!</v>
      </c>
      <c r="X9" s="45" t="e">
        <f>IF(AND('Mapa final'!#REF!="Muy Alta",'Mapa final'!#REF!="Moderado"),CONCATENATE("R4C",'Mapa final'!#REF!),"")</f>
        <v>#REF!</v>
      </c>
      <c r="Y9" s="45" t="e">
        <f>IF(AND('Mapa final'!#REF!="Muy Alta",'Mapa final'!#REF!="Moderado"),CONCATENATE("R4C",'Mapa final'!#REF!),"")</f>
        <v>#REF!</v>
      </c>
      <c r="Z9" s="45" t="e">
        <f>IF(AND('Mapa final'!#REF!="Muy Alta",'Mapa final'!#REF!="Moderado"),CONCATENATE("R4C",'Mapa final'!#REF!),"")</f>
        <v>#REF!</v>
      </c>
      <c r="AA9" s="46" t="e">
        <f>IF(AND('Mapa final'!#REF!="Muy Alta",'Mapa final'!#REF!="Moderado"),CONCATENATE("R4C",'Mapa final'!#REF!),"")</f>
        <v>#REF!</v>
      </c>
      <c r="AB9" s="44" t="e">
        <f>IF(AND('Mapa final'!#REF!="Muy Alta",'Mapa final'!#REF!="Mayor"),CONCATENATE("R4C",'Mapa final'!#REF!),"")</f>
        <v>#REF!</v>
      </c>
      <c r="AC9" s="45" t="e">
        <f>IF(AND('Mapa final'!#REF!="Muy Alta",'Mapa final'!#REF!="Mayor"),CONCATENATE("R4C",'Mapa final'!#REF!),"")</f>
        <v>#REF!</v>
      </c>
      <c r="AD9" s="45" t="e">
        <f>IF(AND('Mapa final'!#REF!="Muy Alta",'Mapa final'!#REF!="Mayor"),CONCATENATE("R4C",'Mapa final'!#REF!),"")</f>
        <v>#REF!</v>
      </c>
      <c r="AE9" s="45" t="e">
        <f>IF(AND('Mapa final'!#REF!="Muy Alta",'Mapa final'!#REF!="Mayor"),CONCATENATE("R4C",'Mapa final'!#REF!),"")</f>
        <v>#REF!</v>
      </c>
      <c r="AF9" s="45" t="e">
        <f>IF(AND('Mapa final'!#REF!="Muy Alta",'Mapa final'!#REF!="Mayor"),CONCATENATE("R4C",'Mapa final'!#REF!),"")</f>
        <v>#REF!</v>
      </c>
      <c r="AG9" s="46" t="e">
        <f>IF(AND('Mapa final'!#REF!="Muy Alta",'Mapa final'!#REF!="Mayor"),CONCATENATE("R4C",'Mapa final'!#REF!),"")</f>
        <v>#REF!</v>
      </c>
      <c r="AH9" s="47" t="e">
        <f>IF(AND('Mapa final'!#REF!="Muy Alta",'Mapa final'!#REF!="Catastrófico"),CONCATENATE("R4C",'Mapa final'!#REF!),"")</f>
        <v>#REF!</v>
      </c>
      <c r="AI9" s="48" t="e">
        <f>IF(AND('Mapa final'!#REF!="Muy Alta",'Mapa final'!#REF!="Catastrófico"),CONCATENATE("R4C",'Mapa final'!#REF!),"")</f>
        <v>#REF!</v>
      </c>
      <c r="AJ9" s="48" t="e">
        <f>IF(AND('Mapa final'!#REF!="Muy Alta",'Mapa final'!#REF!="Catastrófico"),CONCATENATE("R4C",'Mapa final'!#REF!),"")</f>
        <v>#REF!</v>
      </c>
      <c r="AK9" s="48" t="e">
        <f>IF(AND('Mapa final'!#REF!="Muy Alta",'Mapa final'!#REF!="Catastrófico"),CONCATENATE("R4C",'Mapa final'!#REF!),"")</f>
        <v>#REF!</v>
      </c>
      <c r="AL9" s="48" t="e">
        <f>IF(AND('Mapa final'!#REF!="Muy Alta",'Mapa final'!#REF!="Catastrófico"),CONCATENATE("R4C",'Mapa final'!#REF!),"")</f>
        <v>#REF!</v>
      </c>
      <c r="AM9" s="49" t="e">
        <f>IF(AND('Mapa final'!#REF!="Muy Alta",'Mapa final'!#REF!="Catastrófico"),CONCATENATE("R4C",'Mapa final'!#REF!),"")</f>
        <v>#REF!</v>
      </c>
      <c r="AN9" s="75"/>
      <c r="AO9" s="399"/>
      <c r="AP9" s="400"/>
      <c r="AQ9" s="400"/>
      <c r="AR9" s="400"/>
      <c r="AS9" s="400"/>
      <c r="AT9" s="401"/>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row>
    <row r="10" spans="1:91" ht="15" customHeight="1" x14ac:dyDescent="0.25">
      <c r="A10" s="75"/>
      <c r="B10" s="294"/>
      <c r="C10" s="294"/>
      <c r="D10" s="295"/>
      <c r="E10" s="393"/>
      <c r="F10" s="392"/>
      <c r="G10" s="392"/>
      <c r="H10" s="392"/>
      <c r="I10" s="408"/>
      <c r="J10" s="44" t="e">
        <f>IF(AND('Mapa final'!#REF!="Muy Alta",'Mapa final'!#REF!="Leve"),CONCATENATE("R5C",'Mapa final'!#REF!),"")</f>
        <v>#REF!</v>
      </c>
      <c r="K10" s="45" t="e">
        <f>IF(AND('Mapa final'!#REF!="Muy Alta",'Mapa final'!#REF!="Leve"),CONCATENATE("R5C",'Mapa final'!#REF!),"")</f>
        <v>#REF!</v>
      </c>
      <c r="L10" s="45" t="e">
        <f>IF(AND('Mapa final'!#REF!="Muy Alta",'Mapa final'!#REF!="Leve"),CONCATENATE("R5C",'Mapa final'!#REF!),"")</f>
        <v>#REF!</v>
      </c>
      <c r="M10" s="45" t="e">
        <f>IF(AND('Mapa final'!#REF!="Muy Alta",'Mapa final'!#REF!="Leve"),CONCATENATE("R5C",'Mapa final'!#REF!),"")</f>
        <v>#REF!</v>
      </c>
      <c r="N10" s="45" t="e">
        <f>IF(AND('Mapa final'!#REF!="Muy Alta",'Mapa final'!#REF!="Leve"),CONCATENATE("R5C",'Mapa final'!#REF!),"")</f>
        <v>#REF!</v>
      </c>
      <c r="O10" s="46" t="e">
        <f>IF(AND('Mapa final'!#REF!="Muy Alta",'Mapa final'!#REF!="Leve"),CONCATENATE("R5C",'Mapa final'!#REF!),"")</f>
        <v>#REF!</v>
      </c>
      <c r="P10" s="44" t="e">
        <f>IF(AND('Mapa final'!#REF!="Muy Alta",'Mapa final'!#REF!="Menor"),CONCATENATE("R5C",'Mapa final'!#REF!),"")</f>
        <v>#REF!</v>
      </c>
      <c r="Q10" s="45" t="e">
        <f>IF(AND('Mapa final'!#REF!="Muy Alta",'Mapa final'!#REF!="Menor"),CONCATENATE("R5C",'Mapa final'!#REF!),"")</f>
        <v>#REF!</v>
      </c>
      <c r="R10" s="45" t="e">
        <f>IF(AND('Mapa final'!#REF!="Muy Alta",'Mapa final'!#REF!="Menor"),CONCATENATE("R5C",'Mapa final'!#REF!),"")</f>
        <v>#REF!</v>
      </c>
      <c r="S10" s="45" t="e">
        <f>IF(AND('Mapa final'!#REF!="Muy Alta",'Mapa final'!#REF!="Menor"),CONCATENATE("R5C",'Mapa final'!#REF!),"")</f>
        <v>#REF!</v>
      </c>
      <c r="T10" s="45" t="e">
        <f>IF(AND('Mapa final'!#REF!="Muy Alta",'Mapa final'!#REF!="Menor"),CONCATENATE("R5C",'Mapa final'!#REF!),"")</f>
        <v>#REF!</v>
      </c>
      <c r="U10" s="46" t="e">
        <f>IF(AND('Mapa final'!#REF!="Muy Alta",'Mapa final'!#REF!="Menor"),CONCATENATE("R5C",'Mapa final'!#REF!),"")</f>
        <v>#REF!</v>
      </c>
      <c r="V10" s="44" t="e">
        <f>IF(AND('Mapa final'!#REF!="Muy Alta",'Mapa final'!#REF!="Moderado"),CONCATENATE("R5C",'Mapa final'!#REF!),"")</f>
        <v>#REF!</v>
      </c>
      <c r="W10" s="45" t="e">
        <f>IF(AND('Mapa final'!#REF!="Muy Alta",'Mapa final'!#REF!="Moderado"),CONCATENATE("R5C",'Mapa final'!#REF!),"")</f>
        <v>#REF!</v>
      </c>
      <c r="X10" s="45" t="e">
        <f>IF(AND('Mapa final'!#REF!="Muy Alta",'Mapa final'!#REF!="Moderado"),CONCATENATE("R5C",'Mapa final'!#REF!),"")</f>
        <v>#REF!</v>
      </c>
      <c r="Y10" s="45" t="e">
        <f>IF(AND('Mapa final'!#REF!="Muy Alta",'Mapa final'!#REF!="Moderado"),CONCATENATE("R5C",'Mapa final'!#REF!),"")</f>
        <v>#REF!</v>
      </c>
      <c r="Z10" s="45" t="e">
        <f>IF(AND('Mapa final'!#REF!="Muy Alta",'Mapa final'!#REF!="Moderado"),CONCATENATE("R5C",'Mapa final'!#REF!),"")</f>
        <v>#REF!</v>
      </c>
      <c r="AA10" s="46" t="e">
        <f>IF(AND('Mapa final'!#REF!="Muy Alta",'Mapa final'!#REF!="Moderado"),CONCATENATE("R5C",'Mapa final'!#REF!),"")</f>
        <v>#REF!</v>
      </c>
      <c r="AB10" s="44" t="e">
        <f>IF(AND('Mapa final'!#REF!="Muy Alta",'Mapa final'!#REF!="Mayor"),CONCATENATE("R5C",'Mapa final'!#REF!),"")</f>
        <v>#REF!</v>
      </c>
      <c r="AC10" s="45" t="e">
        <f>IF(AND('Mapa final'!#REF!="Muy Alta",'Mapa final'!#REF!="Mayor"),CONCATENATE("R5C",'Mapa final'!#REF!),"")</f>
        <v>#REF!</v>
      </c>
      <c r="AD10" s="45" t="e">
        <f>IF(AND('Mapa final'!#REF!="Muy Alta",'Mapa final'!#REF!="Mayor"),CONCATENATE("R5C",'Mapa final'!#REF!),"")</f>
        <v>#REF!</v>
      </c>
      <c r="AE10" s="45" t="e">
        <f>IF(AND('Mapa final'!#REF!="Muy Alta",'Mapa final'!#REF!="Mayor"),CONCATENATE("R5C",'Mapa final'!#REF!),"")</f>
        <v>#REF!</v>
      </c>
      <c r="AF10" s="45" t="e">
        <f>IF(AND('Mapa final'!#REF!="Muy Alta",'Mapa final'!#REF!="Mayor"),CONCATENATE("R5C",'Mapa final'!#REF!),"")</f>
        <v>#REF!</v>
      </c>
      <c r="AG10" s="46" t="e">
        <f>IF(AND('Mapa final'!#REF!="Muy Alta",'Mapa final'!#REF!="Mayor"),CONCATENATE("R5C",'Mapa final'!#REF!),"")</f>
        <v>#REF!</v>
      </c>
      <c r="AH10" s="47" t="e">
        <f>IF(AND('Mapa final'!#REF!="Muy Alta",'Mapa final'!#REF!="Catastrófico"),CONCATENATE("R5C",'Mapa final'!#REF!),"")</f>
        <v>#REF!</v>
      </c>
      <c r="AI10" s="48" t="e">
        <f>IF(AND('Mapa final'!#REF!="Muy Alta",'Mapa final'!#REF!="Catastrófico"),CONCATENATE("R5C",'Mapa final'!#REF!),"")</f>
        <v>#REF!</v>
      </c>
      <c r="AJ10" s="48" t="e">
        <f>IF(AND('Mapa final'!#REF!="Muy Alta",'Mapa final'!#REF!="Catastrófico"),CONCATENATE("R5C",'Mapa final'!#REF!),"")</f>
        <v>#REF!</v>
      </c>
      <c r="AK10" s="48" t="e">
        <f>IF(AND('Mapa final'!#REF!="Muy Alta",'Mapa final'!#REF!="Catastrófico"),CONCATENATE("R5C",'Mapa final'!#REF!),"")</f>
        <v>#REF!</v>
      </c>
      <c r="AL10" s="48" t="e">
        <f>IF(AND('Mapa final'!#REF!="Muy Alta",'Mapa final'!#REF!="Catastrófico"),CONCATENATE("R5C",'Mapa final'!#REF!),"")</f>
        <v>#REF!</v>
      </c>
      <c r="AM10" s="49" t="e">
        <f>IF(AND('Mapa final'!#REF!="Muy Alta",'Mapa final'!#REF!="Catastrófico"),CONCATENATE("R5C",'Mapa final'!#REF!),"")</f>
        <v>#REF!</v>
      </c>
      <c r="AN10" s="75"/>
      <c r="AO10" s="399"/>
      <c r="AP10" s="400"/>
      <c r="AQ10" s="400"/>
      <c r="AR10" s="400"/>
      <c r="AS10" s="400"/>
      <c r="AT10" s="401"/>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row>
    <row r="11" spans="1:91" ht="15" customHeight="1" x14ac:dyDescent="0.25">
      <c r="A11" s="75"/>
      <c r="B11" s="294"/>
      <c r="C11" s="294"/>
      <c r="D11" s="295"/>
      <c r="E11" s="393"/>
      <c r="F11" s="392"/>
      <c r="G11" s="392"/>
      <c r="H11" s="392"/>
      <c r="I11" s="408"/>
      <c r="J11" s="44" t="e">
        <f>IF(AND('Mapa final'!#REF!="Muy Alta",'Mapa final'!#REF!="Leve"),CONCATENATE("R6C",'Mapa final'!#REF!),"")</f>
        <v>#REF!</v>
      </c>
      <c r="K11" s="45" t="e">
        <f>IF(AND('Mapa final'!#REF!="Muy Alta",'Mapa final'!#REF!="Leve"),CONCATENATE("R6C",'Mapa final'!#REF!),"")</f>
        <v>#REF!</v>
      </c>
      <c r="L11" s="45" t="e">
        <f>IF(AND('Mapa final'!#REF!="Muy Alta",'Mapa final'!#REF!="Leve"),CONCATENATE("R6C",'Mapa final'!#REF!),"")</f>
        <v>#REF!</v>
      </c>
      <c r="M11" s="45" t="e">
        <f>IF(AND('Mapa final'!#REF!="Muy Alta",'Mapa final'!#REF!="Leve"),CONCATENATE("R6C",'Mapa final'!#REF!),"")</f>
        <v>#REF!</v>
      </c>
      <c r="N11" s="45" t="e">
        <f>IF(AND('Mapa final'!#REF!="Muy Alta",'Mapa final'!#REF!="Leve"),CONCATENATE("R6C",'Mapa final'!#REF!),"")</f>
        <v>#REF!</v>
      </c>
      <c r="O11" s="46" t="e">
        <f>IF(AND('Mapa final'!#REF!="Muy Alta",'Mapa final'!#REF!="Leve"),CONCATENATE("R6C",'Mapa final'!#REF!),"")</f>
        <v>#REF!</v>
      </c>
      <c r="P11" s="44" t="e">
        <f>IF(AND('Mapa final'!#REF!="Muy Alta",'Mapa final'!#REF!="Menor"),CONCATENATE("R6C",'Mapa final'!#REF!),"")</f>
        <v>#REF!</v>
      </c>
      <c r="Q11" s="45" t="e">
        <f>IF(AND('Mapa final'!#REF!="Muy Alta",'Mapa final'!#REF!="Menor"),CONCATENATE("R6C",'Mapa final'!#REF!),"")</f>
        <v>#REF!</v>
      </c>
      <c r="R11" s="45" t="e">
        <f>IF(AND('Mapa final'!#REF!="Muy Alta",'Mapa final'!#REF!="Menor"),CONCATENATE("R6C",'Mapa final'!#REF!),"")</f>
        <v>#REF!</v>
      </c>
      <c r="S11" s="45" t="e">
        <f>IF(AND('Mapa final'!#REF!="Muy Alta",'Mapa final'!#REF!="Menor"),CONCATENATE("R6C",'Mapa final'!#REF!),"")</f>
        <v>#REF!</v>
      </c>
      <c r="T11" s="45" t="e">
        <f>IF(AND('Mapa final'!#REF!="Muy Alta",'Mapa final'!#REF!="Menor"),CONCATENATE("R6C",'Mapa final'!#REF!),"")</f>
        <v>#REF!</v>
      </c>
      <c r="U11" s="46" t="e">
        <f>IF(AND('Mapa final'!#REF!="Muy Alta",'Mapa final'!#REF!="Menor"),CONCATENATE("R6C",'Mapa final'!#REF!),"")</f>
        <v>#REF!</v>
      </c>
      <c r="V11" s="44" t="e">
        <f>IF(AND('Mapa final'!#REF!="Muy Alta",'Mapa final'!#REF!="Moderado"),CONCATENATE("R6C",'Mapa final'!#REF!),"")</f>
        <v>#REF!</v>
      </c>
      <c r="W11" s="45" t="e">
        <f>IF(AND('Mapa final'!#REF!="Muy Alta",'Mapa final'!#REF!="Moderado"),CONCATENATE("R6C",'Mapa final'!#REF!),"")</f>
        <v>#REF!</v>
      </c>
      <c r="X11" s="45" t="e">
        <f>IF(AND('Mapa final'!#REF!="Muy Alta",'Mapa final'!#REF!="Moderado"),CONCATENATE("R6C",'Mapa final'!#REF!),"")</f>
        <v>#REF!</v>
      </c>
      <c r="Y11" s="45" t="e">
        <f>IF(AND('Mapa final'!#REF!="Muy Alta",'Mapa final'!#REF!="Moderado"),CONCATENATE("R6C",'Mapa final'!#REF!),"")</f>
        <v>#REF!</v>
      </c>
      <c r="Z11" s="45" t="e">
        <f>IF(AND('Mapa final'!#REF!="Muy Alta",'Mapa final'!#REF!="Moderado"),CONCATENATE("R6C",'Mapa final'!#REF!),"")</f>
        <v>#REF!</v>
      </c>
      <c r="AA11" s="46" t="e">
        <f>IF(AND('Mapa final'!#REF!="Muy Alta",'Mapa final'!#REF!="Moderado"),CONCATENATE("R6C",'Mapa final'!#REF!),"")</f>
        <v>#REF!</v>
      </c>
      <c r="AB11" s="44" t="e">
        <f>IF(AND('Mapa final'!#REF!="Muy Alta",'Mapa final'!#REF!="Mayor"),CONCATENATE("R6C",'Mapa final'!#REF!),"")</f>
        <v>#REF!</v>
      </c>
      <c r="AC11" s="45" t="e">
        <f>IF(AND('Mapa final'!#REF!="Muy Alta",'Mapa final'!#REF!="Mayor"),CONCATENATE("R6C",'Mapa final'!#REF!),"")</f>
        <v>#REF!</v>
      </c>
      <c r="AD11" s="45" t="e">
        <f>IF(AND('Mapa final'!#REF!="Muy Alta",'Mapa final'!#REF!="Mayor"),CONCATENATE("R6C",'Mapa final'!#REF!),"")</f>
        <v>#REF!</v>
      </c>
      <c r="AE11" s="45" t="e">
        <f>IF(AND('Mapa final'!#REF!="Muy Alta",'Mapa final'!#REF!="Mayor"),CONCATENATE("R6C",'Mapa final'!#REF!),"")</f>
        <v>#REF!</v>
      </c>
      <c r="AF11" s="45" t="e">
        <f>IF(AND('Mapa final'!#REF!="Muy Alta",'Mapa final'!#REF!="Mayor"),CONCATENATE("R6C",'Mapa final'!#REF!),"")</f>
        <v>#REF!</v>
      </c>
      <c r="AG11" s="46" t="e">
        <f>IF(AND('Mapa final'!#REF!="Muy Alta",'Mapa final'!#REF!="Mayor"),CONCATENATE("R6C",'Mapa final'!#REF!),"")</f>
        <v>#REF!</v>
      </c>
      <c r="AH11" s="47" t="e">
        <f>IF(AND('Mapa final'!#REF!="Muy Alta",'Mapa final'!#REF!="Catastrófico"),CONCATENATE("R6C",'Mapa final'!#REF!),"")</f>
        <v>#REF!</v>
      </c>
      <c r="AI11" s="48" t="e">
        <f>IF(AND('Mapa final'!#REF!="Muy Alta",'Mapa final'!#REF!="Catastrófico"),CONCATENATE("R6C",'Mapa final'!#REF!),"")</f>
        <v>#REF!</v>
      </c>
      <c r="AJ11" s="48" t="e">
        <f>IF(AND('Mapa final'!#REF!="Muy Alta",'Mapa final'!#REF!="Catastrófico"),CONCATENATE("R6C",'Mapa final'!#REF!),"")</f>
        <v>#REF!</v>
      </c>
      <c r="AK11" s="48" t="e">
        <f>IF(AND('Mapa final'!#REF!="Muy Alta",'Mapa final'!#REF!="Catastrófico"),CONCATENATE("R6C",'Mapa final'!#REF!),"")</f>
        <v>#REF!</v>
      </c>
      <c r="AL11" s="48" t="e">
        <f>IF(AND('Mapa final'!#REF!="Muy Alta",'Mapa final'!#REF!="Catastrófico"),CONCATENATE("R6C",'Mapa final'!#REF!),"")</f>
        <v>#REF!</v>
      </c>
      <c r="AM11" s="49" t="e">
        <f>IF(AND('Mapa final'!#REF!="Muy Alta",'Mapa final'!#REF!="Catastrófico"),CONCATENATE("R6C",'Mapa final'!#REF!),"")</f>
        <v>#REF!</v>
      </c>
      <c r="AN11" s="75"/>
      <c r="AO11" s="399"/>
      <c r="AP11" s="400"/>
      <c r="AQ11" s="400"/>
      <c r="AR11" s="400"/>
      <c r="AS11" s="400"/>
      <c r="AT11" s="401"/>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row>
    <row r="12" spans="1:91" ht="15" customHeight="1" x14ac:dyDescent="0.25">
      <c r="A12" s="75"/>
      <c r="B12" s="294"/>
      <c r="C12" s="294"/>
      <c r="D12" s="295"/>
      <c r="E12" s="393"/>
      <c r="F12" s="392"/>
      <c r="G12" s="392"/>
      <c r="H12" s="392"/>
      <c r="I12" s="408"/>
      <c r="J12" s="44" t="e">
        <f>IF(AND('Mapa final'!#REF!="Muy Alta",'Mapa final'!#REF!="Leve"),CONCATENATE("R7C",'Mapa final'!#REF!),"")</f>
        <v>#REF!</v>
      </c>
      <c r="K12" s="45" t="e">
        <f>IF(AND('Mapa final'!#REF!="Muy Alta",'Mapa final'!#REF!="Leve"),CONCATENATE("R7C",'Mapa final'!#REF!),"")</f>
        <v>#REF!</v>
      </c>
      <c r="L12" s="45" t="e">
        <f>IF(AND('Mapa final'!#REF!="Muy Alta",'Mapa final'!#REF!="Leve"),CONCATENATE("R7C",'Mapa final'!#REF!),"")</f>
        <v>#REF!</v>
      </c>
      <c r="M12" s="45" t="e">
        <f>IF(AND('Mapa final'!#REF!="Muy Alta",'Mapa final'!#REF!="Leve"),CONCATENATE("R7C",'Mapa final'!#REF!),"")</f>
        <v>#REF!</v>
      </c>
      <c r="N12" s="45" t="e">
        <f>IF(AND('Mapa final'!#REF!="Muy Alta",'Mapa final'!#REF!="Leve"),CONCATENATE("R7C",'Mapa final'!#REF!),"")</f>
        <v>#REF!</v>
      </c>
      <c r="O12" s="46" t="e">
        <f>IF(AND('Mapa final'!#REF!="Muy Alta",'Mapa final'!#REF!="Leve"),CONCATENATE("R7C",'Mapa final'!#REF!),"")</f>
        <v>#REF!</v>
      </c>
      <c r="P12" s="44" t="e">
        <f>IF(AND('Mapa final'!#REF!="Muy Alta",'Mapa final'!#REF!="Menor"),CONCATENATE("R7C",'Mapa final'!#REF!),"")</f>
        <v>#REF!</v>
      </c>
      <c r="Q12" s="45" t="e">
        <f>IF(AND('Mapa final'!#REF!="Muy Alta",'Mapa final'!#REF!="Menor"),CONCATENATE("R7C",'Mapa final'!#REF!),"")</f>
        <v>#REF!</v>
      </c>
      <c r="R12" s="45" t="e">
        <f>IF(AND('Mapa final'!#REF!="Muy Alta",'Mapa final'!#REF!="Menor"),CONCATENATE("R7C",'Mapa final'!#REF!),"")</f>
        <v>#REF!</v>
      </c>
      <c r="S12" s="45" t="e">
        <f>IF(AND('Mapa final'!#REF!="Muy Alta",'Mapa final'!#REF!="Menor"),CONCATENATE("R7C",'Mapa final'!#REF!),"")</f>
        <v>#REF!</v>
      </c>
      <c r="T12" s="45" t="e">
        <f>IF(AND('Mapa final'!#REF!="Muy Alta",'Mapa final'!#REF!="Menor"),CONCATENATE("R7C",'Mapa final'!#REF!),"")</f>
        <v>#REF!</v>
      </c>
      <c r="U12" s="46" t="e">
        <f>IF(AND('Mapa final'!#REF!="Muy Alta",'Mapa final'!#REF!="Menor"),CONCATENATE("R7C",'Mapa final'!#REF!),"")</f>
        <v>#REF!</v>
      </c>
      <c r="V12" s="44" t="e">
        <f>IF(AND('Mapa final'!#REF!="Muy Alta",'Mapa final'!#REF!="Moderado"),CONCATENATE("R7C",'Mapa final'!#REF!),"")</f>
        <v>#REF!</v>
      </c>
      <c r="W12" s="45" t="e">
        <f>IF(AND('Mapa final'!#REF!="Muy Alta",'Mapa final'!#REF!="Moderado"),CONCATENATE("R7C",'Mapa final'!#REF!),"")</f>
        <v>#REF!</v>
      </c>
      <c r="X12" s="45" t="e">
        <f>IF(AND('Mapa final'!#REF!="Muy Alta",'Mapa final'!#REF!="Moderado"),CONCATENATE("R7C",'Mapa final'!#REF!),"")</f>
        <v>#REF!</v>
      </c>
      <c r="Y12" s="45" t="e">
        <f>IF(AND('Mapa final'!#REF!="Muy Alta",'Mapa final'!#REF!="Moderado"),CONCATENATE("R7C",'Mapa final'!#REF!),"")</f>
        <v>#REF!</v>
      </c>
      <c r="Z12" s="45" t="e">
        <f>IF(AND('Mapa final'!#REF!="Muy Alta",'Mapa final'!#REF!="Moderado"),CONCATENATE("R7C",'Mapa final'!#REF!),"")</f>
        <v>#REF!</v>
      </c>
      <c r="AA12" s="46" t="e">
        <f>IF(AND('Mapa final'!#REF!="Muy Alta",'Mapa final'!#REF!="Moderado"),CONCATENATE("R7C",'Mapa final'!#REF!),"")</f>
        <v>#REF!</v>
      </c>
      <c r="AB12" s="44" t="e">
        <f>IF(AND('Mapa final'!#REF!="Muy Alta",'Mapa final'!#REF!="Mayor"),CONCATENATE("R7C",'Mapa final'!#REF!),"")</f>
        <v>#REF!</v>
      </c>
      <c r="AC12" s="45" t="e">
        <f>IF(AND('Mapa final'!#REF!="Muy Alta",'Mapa final'!#REF!="Mayor"),CONCATENATE("R7C",'Mapa final'!#REF!),"")</f>
        <v>#REF!</v>
      </c>
      <c r="AD12" s="45" t="e">
        <f>IF(AND('Mapa final'!#REF!="Muy Alta",'Mapa final'!#REF!="Mayor"),CONCATENATE("R7C",'Mapa final'!#REF!),"")</f>
        <v>#REF!</v>
      </c>
      <c r="AE12" s="45" t="e">
        <f>IF(AND('Mapa final'!#REF!="Muy Alta",'Mapa final'!#REF!="Mayor"),CONCATENATE("R7C",'Mapa final'!#REF!),"")</f>
        <v>#REF!</v>
      </c>
      <c r="AF12" s="45" t="e">
        <f>IF(AND('Mapa final'!#REF!="Muy Alta",'Mapa final'!#REF!="Mayor"),CONCATENATE("R7C",'Mapa final'!#REF!),"")</f>
        <v>#REF!</v>
      </c>
      <c r="AG12" s="46" t="e">
        <f>IF(AND('Mapa final'!#REF!="Muy Alta",'Mapa final'!#REF!="Mayor"),CONCATENATE("R7C",'Mapa final'!#REF!),"")</f>
        <v>#REF!</v>
      </c>
      <c r="AH12" s="47" t="e">
        <f>IF(AND('Mapa final'!#REF!="Muy Alta",'Mapa final'!#REF!="Catastrófico"),CONCATENATE("R7C",'Mapa final'!#REF!),"")</f>
        <v>#REF!</v>
      </c>
      <c r="AI12" s="48" t="e">
        <f>IF(AND('Mapa final'!#REF!="Muy Alta",'Mapa final'!#REF!="Catastrófico"),CONCATENATE("R7C",'Mapa final'!#REF!),"")</f>
        <v>#REF!</v>
      </c>
      <c r="AJ12" s="48" t="e">
        <f>IF(AND('Mapa final'!#REF!="Muy Alta",'Mapa final'!#REF!="Catastrófico"),CONCATENATE("R7C",'Mapa final'!#REF!),"")</f>
        <v>#REF!</v>
      </c>
      <c r="AK12" s="48" t="e">
        <f>IF(AND('Mapa final'!#REF!="Muy Alta",'Mapa final'!#REF!="Catastrófico"),CONCATENATE("R7C",'Mapa final'!#REF!),"")</f>
        <v>#REF!</v>
      </c>
      <c r="AL12" s="48" t="e">
        <f>IF(AND('Mapa final'!#REF!="Muy Alta",'Mapa final'!#REF!="Catastrófico"),CONCATENATE("R7C",'Mapa final'!#REF!),"")</f>
        <v>#REF!</v>
      </c>
      <c r="AM12" s="49" t="e">
        <f>IF(AND('Mapa final'!#REF!="Muy Alta",'Mapa final'!#REF!="Catastrófico"),CONCATENATE("R7C",'Mapa final'!#REF!),"")</f>
        <v>#REF!</v>
      </c>
      <c r="AN12" s="75"/>
      <c r="AO12" s="399"/>
      <c r="AP12" s="400"/>
      <c r="AQ12" s="400"/>
      <c r="AR12" s="400"/>
      <c r="AS12" s="400"/>
      <c r="AT12" s="401"/>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row>
    <row r="13" spans="1:91" ht="15" customHeight="1" x14ac:dyDescent="0.25">
      <c r="A13" s="75"/>
      <c r="B13" s="294"/>
      <c r="C13" s="294"/>
      <c r="D13" s="295"/>
      <c r="E13" s="393"/>
      <c r="F13" s="392"/>
      <c r="G13" s="392"/>
      <c r="H13" s="392"/>
      <c r="I13" s="408"/>
      <c r="J13" s="44" t="e">
        <f>IF(AND('Mapa final'!#REF!="Muy Alta",'Mapa final'!#REF!="Leve"),CONCATENATE("R8C",'Mapa final'!#REF!),"")</f>
        <v>#REF!</v>
      </c>
      <c r="K13" s="45" t="e">
        <f>IF(AND('Mapa final'!#REF!="Muy Alta",'Mapa final'!#REF!="Leve"),CONCATENATE("R8C",'Mapa final'!#REF!),"")</f>
        <v>#REF!</v>
      </c>
      <c r="L13" s="45" t="e">
        <f>IF(AND('Mapa final'!#REF!="Muy Alta",'Mapa final'!#REF!="Leve"),CONCATENATE("R8C",'Mapa final'!#REF!),"")</f>
        <v>#REF!</v>
      </c>
      <c r="M13" s="45" t="e">
        <f>IF(AND('Mapa final'!#REF!="Muy Alta",'Mapa final'!#REF!="Leve"),CONCATENATE("R8C",'Mapa final'!#REF!),"")</f>
        <v>#REF!</v>
      </c>
      <c r="N13" s="45" t="e">
        <f>IF(AND('Mapa final'!#REF!="Muy Alta",'Mapa final'!#REF!="Leve"),CONCATENATE("R8C",'Mapa final'!#REF!),"")</f>
        <v>#REF!</v>
      </c>
      <c r="O13" s="46" t="e">
        <f>IF(AND('Mapa final'!#REF!="Muy Alta",'Mapa final'!#REF!="Leve"),CONCATENATE("R8C",'Mapa final'!#REF!),"")</f>
        <v>#REF!</v>
      </c>
      <c r="P13" s="44" t="e">
        <f>IF(AND('Mapa final'!#REF!="Muy Alta",'Mapa final'!#REF!="Menor"),CONCATENATE("R8C",'Mapa final'!#REF!),"")</f>
        <v>#REF!</v>
      </c>
      <c r="Q13" s="45" t="e">
        <f>IF(AND('Mapa final'!#REF!="Muy Alta",'Mapa final'!#REF!="Menor"),CONCATENATE("R8C",'Mapa final'!#REF!),"")</f>
        <v>#REF!</v>
      </c>
      <c r="R13" s="45" t="e">
        <f>IF(AND('Mapa final'!#REF!="Muy Alta",'Mapa final'!#REF!="Menor"),CONCATENATE("R8C",'Mapa final'!#REF!),"")</f>
        <v>#REF!</v>
      </c>
      <c r="S13" s="45" t="e">
        <f>IF(AND('Mapa final'!#REF!="Muy Alta",'Mapa final'!#REF!="Menor"),CONCATENATE("R8C",'Mapa final'!#REF!),"")</f>
        <v>#REF!</v>
      </c>
      <c r="T13" s="45" t="e">
        <f>IF(AND('Mapa final'!#REF!="Muy Alta",'Mapa final'!#REF!="Menor"),CONCATENATE("R8C",'Mapa final'!#REF!),"")</f>
        <v>#REF!</v>
      </c>
      <c r="U13" s="46" t="e">
        <f>IF(AND('Mapa final'!#REF!="Muy Alta",'Mapa final'!#REF!="Menor"),CONCATENATE("R8C",'Mapa final'!#REF!),"")</f>
        <v>#REF!</v>
      </c>
      <c r="V13" s="44" t="e">
        <f>IF(AND('Mapa final'!#REF!="Muy Alta",'Mapa final'!#REF!="Moderado"),CONCATENATE("R8C",'Mapa final'!#REF!),"")</f>
        <v>#REF!</v>
      </c>
      <c r="W13" s="45" t="e">
        <f>IF(AND('Mapa final'!#REF!="Muy Alta",'Mapa final'!#REF!="Moderado"),CONCATENATE("R8C",'Mapa final'!#REF!),"")</f>
        <v>#REF!</v>
      </c>
      <c r="X13" s="45" t="e">
        <f>IF(AND('Mapa final'!#REF!="Muy Alta",'Mapa final'!#REF!="Moderado"),CONCATENATE("R8C",'Mapa final'!#REF!),"")</f>
        <v>#REF!</v>
      </c>
      <c r="Y13" s="45" t="e">
        <f>IF(AND('Mapa final'!#REF!="Muy Alta",'Mapa final'!#REF!="Moderado"),CONCATENATE("R8C",'Mapa final'!#REF!),"")</f>
        <v>#REF!</v>
      </c>
      <c r="Z13" s="45" t="e">
        <f>IF(AND('Mapa final'!#REF!="Muy Alta",'Mapa final'!#REF!="Moderado"),CONCATENATE("R8C",'Mapa final'!#REF!),"")</f>
        <v>#REF!</v>
      </c>
      <c r="AA13" s="46" t="e">
        <f>IF(AND('Mapa final'!#REF!="Muy Alta",'Mapa final'!#REF!="Moderado"),CONCATENATE("R8C",'Mapa final'!#REF!),"")</f>
        <v>#REF!</v>
      </c>
      <c r="AB13" s="44" t="e">
        <f>IF(AND('Mapa final'!#REF!="Muy Alta",'Mapa final'!#REF!="Mayor"),CONCATENATE("R8C",'Mapa final'!#REF!),"")</f>
        <v>#REF!</v>
      </c>
      <c r="AC13" s="45" t="e">
        <f>IF(AND('Mapa final'!#REF!="Muy Alta",'Mapa final'!#REF!="Mayor"),CONCATENATE("R8C",'Mapa final'!#REF!),"")</f>
        <v>#REF!</v>
      </c>
      <c r="AD13" s="45" t="e">
        <f>IF(AND('Mapa final'!#REF!="Muy Alta",'Mapa final'!#REF!="Mayor"),CONCATENATE("R8C",'Mapa final'!#REF!),"")</f>
        <v>#REF!</v>
      </c>
      <c r="AE13" s="45" t="e">
        <f>IF(AND('Mapa final'!#REF!="Muy Alta",'Mapa final'!#REF!="Mayor"),CONCATENATE("R8C",'Mapa final'!#REF!),"")</f>
        <v>#REF!</v>
      </c>
      <c r="AF13" s="45" t="e">
        <f>IF(AND('Mapa final'!#REF!="Muy Alta",'Mapa final'!#REF!="Mayor"),CONCATENATE("R8C",'Mapa final'!#REF!),"")</f>
        <v>#REF!</v>
      </c>
      <c r="AG13" s="46" t="e">
        <f>IF(AND('Mapa final'!#REF!="Muy Alta",'Mapa final'!#REF!="Mayor"),CONCATENATE("R8C",'Mapa final'!#REF!),"")</f>
        <v>#REF!</v>
      </c>
      <c r="AH13" s="47" t="e">
        <f>IF(AND('Mapa final'!#REF!="Muy Alta",'Mapa final'!#REF!="Catastrófico"),CONCATENATE("R8C",'Mapa final'!#REF!),"")</f>
        <v>#REF!</v>
      </c>
      <c r="AI13" s="48" t="e">
        <f>IF(AND('Mapa final'!#REF!="Muy Alta",'Mapa final'!#REF!="Catastrófico"),CONCATENATE("R8C",'Mapa final'!#REF!),"")</f>
        <v>#REF!</v>
      </c>
      <c r="AJ13" s="48" t="e">
        <f>IF(AND('Mapa final'!#REF!="Muy Alta",'Mapa final'!#REF!="Catastrófico"),CONCATENATE("R8C",'Mapa final'!#REF!),"")</f>
        <v>#REF!</v>
      </c>
      <c r="AK13" s="48" t="e">
        <f>IF(AND('Mapa final'!#REF!="Muy Alta",'Mapa final'!#REF!="Catastrófico"),CONCATENATE("R8C",'Mapa final'!#REF!),"")</f>
        <v>#REF!</v>
      </c>
      <c r="AL13" s="48" t="e">
        <f>IF(AND('Mapa final'!#REF!="Muy Alta",'Mapa final'!#REF!="Catastrófico"),CONCATENATE("R8C",'Mapa final'!#REF!),"")</f>
        <v>#REF!</v>
      </c>
      <c r="AM13" s="49" t="e">
        <f>IF(AND('Mapa final'!#REF!="Muy Alta",'Mapa final'!#REF!="Catastrófico"),CONCATENATE("R8C",'Mapa final'!#REF!),"")</f>
        <v>#REF!</v>
      </c>
      <c r="AN13" s="75"/>
      <c r="AO13" s="399"/>
      <c r="AP13" s="400"/>
      <c r="AQ13" s="400"/>
      <c r="AR13" s="400"/>
      <c r="AS13" s="400"/>
      <c r="AT13" s="401"/>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row>
    <row r="14" spans="1:91" ht="15" customHeight="1" x14ac:dyDescent="0.25">
      <c r="A14" s="75"/>
      <c r="B14" s="294"/>
      <c r="C14" s="294"/>
      <c r="D14" s="295"/>
      <c r="E14" s="393"/>
      <c r="F14" s="392"/>
      <c r="G14" s="392"/>
      <c r="H14" s="392"/>
      <c r="I14" s="408"/>
      <c r="J14" s="44" t="e">
        <f>IF(AND('Mapa final'!#REF!="Muy Alta",'Mapa final'!#REF!="Leve"),CONCATENATE("R9C",'Mapa final'!#REF!),"")</f>
        <v>#REF!</v>
      </c>
      <c r="K14" s="45" t="e">
        <f>IF(AND('Mapa final'!#REF!="Muy Alta",'Mapa final'!#REF!="Leve"),CONCATENATE("R9C",'Mapa final'!#REF!),"")</f>
        <v>#REF!</v>
      </c>
      <c r="L14" s="45" t="e">
        <f>IF(AND('Mapa final'!#REF!="Muy Alta",'Mapa final'!#REF!="Leve"),CONCATENATE("R9C",'Mapa final'!#REF!),"")</f>
        <v>#REF!</v>
      </c>
      <c r="M14" s="45" t="e">
        <f>IF(AND('Mapa final'!#REF!="Muy Alta",'Mapa final'!#REF!="Leve"),CONCATENATE("R9C",'Mapa final'!#REF!),"")</f>
        <v>#REF!</v>
      </c>
      <c r="N14" s="45" t="e">
        <f>IF(AND('Mapa final'!#REF!="Muy Alta",'Mapa final'!#REF!="Leve"),CONCATENATE("R9C",'Mapa final'!#REF!),"")</f>
        <v>#REF!</v>
      </c>
      <c r="O14" s="46" t="e">
        <f>IF(AND('Mapa final'!#REF!="Muy Alta",'Mapa final'!#REF!="Leve"),CONCATENATE("R9C",'Mapa final'!#REF!),"")</f>
        <v>#REF!</v>
      </c>
      <c r="P14" s="44" t="e">
        <f>IF(AND('Mapa final'!#REF!="Muy Alta",'Mapa final'!#REF!="Menor"),CONCATENATE("R9C",'Mapa final'!#REF!),"")</f>
        <v>#REF!</v>
      </c>
      <c r="Q14" s="45" t="e">
        <f>IF(AND('Mapa final'!#REF!="Muy Alta",'Mapa final'!#REF!="Menor"),CONCATENATE("R9C",'Mapa final'!#REF!),"")</f>
        <v>#REF!</v>
      </c>
      <c r="R14" s="45" t="e">
        <f>IF(AND('Mapa final'!#REF!="Muy Alta",'Mapa final'!#REF!="Menor"),CONCATENATE("R9C",'Mapa final'!#REF!),"")</f>
        <v>#REF!</v>
      </c>
      <c r="S14" s="45" t="e">
        <f>IF(AND('Mapa final'!#REF!="Muy Alta",'Mapa final'!#REF!="Menor"),CONCATENATE("R9C",'Mapa final'!#REF!),"")</f>
        <v>#REF!</v>
      </c>
      <c r="T14" s="45" t="e">
        <f>IF(AND('Mapa final'!#REF!="Muy Alta",'Mapa final'!#REF!="Menor"),CONCATENATE("R9C",'Mapa final'!#REF!),"")</f>
        <v>#REF!</v>
      </c>
      <c r="U14" s="46" t="e">
        <f>IF(AND('Mapa final'!#REF!="Muy Alta",'Mapa final'!#REF!="Menor"),CONCATENATE("R9C",'Mapa final'!#REF!),"")</f>
        <v>#REF!</v>
      </c>
      <c r="V14" s="44" t="e">
        <f>IF(AND('Mapa final'!#REF!="Muy Alta",'Mapa final'!#REF!="Moderado"),CONCATENATE("R9C",'Mapa final'!#REF!),"")</f>
        <v>#REF!</v>
      </c>
      <c r="W14" s="45" t="e">
        <f>IF(AND('Mapa final'!#REF!="Muy Alta",'Mapa final'!#REF!="Moderado"),CONCATENATE("R9C",'Mapa final'!#REF!),"")</f>
        <v>#REF!</v>
      </c>
      <c r="X14" s="45" t="e">
        <f>IF(AND('Mapa final'!#REF!="Muy Alta",'Mapa final'!#REF!="Moderado"),CONCATENATE("R9C",'Mapa final'!#REF!),"")</f>
        <v>#REF!</v>
      </c>
      <c r="Y14" s="45" t="e">
        <f>IF(AND('Mapa final'!#REF!="Muy Alta",'Mapa final'!#REF!="Moderado"),CONCATENATE("R9C",'Mapa final'!#REF!),"")</f>
        <v>#REF!</v>
      </c>
      <c r="Z14" s="45" t="e">
        <f>IF(AND('Mapa final'!#REF!="Muy Alta",'Mapa final'!#REF!="Moderado"),CONCATENATE("R9C",'Mapa final'!#REF!),"")</f>
        <v>#REF!</v>
      </c>
      <c r="AA14" s="46" t="e">
        <f>IF(AND('Mapa final'!#REF!="Muy Alta",'Mapa final'!#REF!="Moderado"),CONCATENATE("R9C",'Mapa final'!#REF!),"")</f>
        <v>#REF!</v>
      </c>
      <c r="AB14" s="44" t="e">
        <f>IF(AND('Mapa final'!#REF!="Muy Alta",'Mapa final'!#REF!="Mayor"),CONCATENATE("R9C",'Mapa final'!#REF!),"")</f>
        <v>#REF!</v>
      </c>
      <c r="AC14" s="45" t="e">
        <f>IF(AND('Mapa final'!#REF!="Muy Alta",'Mapa final'!#REF!="Mayor"),CONCATENATE("R9C",'Mapa final'!#REF!),"")</f>
        <v>#REF!</v>
      </c>
      <c r="AD14" s="45" t="e">
        <f>IF(AND('Mapa final'!#REF!="Muy Alta",'Mapa final'!#REF!="Mayor"),CONCATENATE("R9C",'Mapa final'!#REF!),"")</f>
        <v>#REF!</v>
      </c>
      <c r="AE14" s="45" t="e">
        <f>IF(AND('Mapa final'!#REF!="Muy Alta",'Mapa final'!#REF!="Mayor"),CONCATENATE("R9C",'Mapa final'!#REF!),"")</f>
        <v>#REF!</v>
      </c>
      <c r="AF14" s="45" t="e">
        <f>IF(AND('Mapa final'!#REF!="Muy Alta",'Mapa final'!#REF!="Mayor"),CONCATENATE("R9C",'Mapa final'!#REF!),"")</f>
        <v>#REF!</v>
      </c>
      <c r="AG14" s="46" t="e">
        <f>IF(AND('Mapa final'!#REF!="Muy Alta",'Mapa final'!#REF!="Mayor"),CONCATENATE("R9C",'Mapa final'!#REF!),"")</f>
        <v>#REF!</v>
      </c>
      <c r="AH14" s="47" t="e">
        <f>IF(AND('Mapa final'!#REF!="Muy Alta",'Mapa final'!#REF!="Catastrófico"),CONCATENATE("R9C",'Mapa final'!#REF!),"")</f>
        <v>#REF!</v>
      </c>
      <c r="AI14" s="48" t="e">
        <f>IF(AND('Mapa final'!#REF!="Muy Alta",'Mapa final'!#REF!="Catastrófico"),CONCATENATE("R9C",'Mapa final'!#REF!),"")</f>
        <v>#REF!</v>
      </c>
      <c r="AJ14" s="48" t="e">
        <f>IF(AND('Mapa final'!#REF!="Muy Alta",'Mapa final'!#REF!="Catastrófico"),CONCATENATE("R9C",'Mapa final'!#REF!),"")</f>
        <v>#REF!</v>
      </c>
      <c r="AK14" s="48" t="e">
        <f>IF(AND('Mapa final'!#REF!="Muy Alta",'Mapa final'!#REF!="Catastrófico"),CONCATENATE("R9C",'Mapa final'!#REF!),"")</f>
        <v>#REF!</v>
      </c>
      <c r="AL14" s="48" t="e">
        <f>IF(AND('Mapa final'!#REF!="Muy Alta",'Mapa final'!#REF!="Catastrófico"),CONCATENATE("R9C",'Mapa final'!#REF!),"")</f>
        <v>#REF!</v>
      </c>
      <c r="AM14" s="49" t="e">
        <f>IF(AND('Mapa final'!#REF!="Muy Alta",'Mapa final'!#REF!="Catastrófico"),CONCATENATE("R9C",'Mapa final'!#REF!),"")</f>
        <v>#REF!</v>
      </c>
      <c r="AN14" s="75"/>
      <c r="AO14" s="399"/>
      <c r="AP14" s="400"/>
      <c r="AQ14" s="400"/>
      <c r="AR14" s="400"/>
      <c r="AS14" s="400"/>
      <c r="AT14" s="401"/>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row>
    <row r="15" spans="1:91" ht="15.75" customHeight="1" thickBot="1" x14ac:dyDescent="0.3">
      <c r="A15" s="75"/>
      <c r="B15" s="294"/>
      <c r="C15" s="294"/>
      <c r="D15" s="295"/>
      <c r="E15" s="394"/>
      <c r="F15" s="395"/>
      <c r="G15" s="395"/>
      <c r="H15" s="395"/>
      <c r="I15" s="409"/>
      <c r="J15" s="50" t="e">
        <f>IF(AND('Mapa final'!#REF!="Muy Alta",'Mapa final'!#REF!="Leve"),CONCATENATE("R10C",'Mapa final'!#REF!),"")</f>
        <v>#REF!</v>
      </c>
      <c r="K15" s="51" t="e">
        <f>IF(AND('Mapa final'!#REF!="Muy Alta",'Mapa final'!#REF!="Leve"),CONCATENATE("R10C",'Mapa final'!#REF!),"")</f>
        <v>#REF!</v>
      </c>
      <c r="L15" s="51" t="e">
        <f>IF(AND('Mapa final'!#REF!="Muy Alta",'Mapa final'!#REF!="Leve"),CONCATENATE("R10C",'Mapa final'!#REF!),"")</f>
        <v>#REF!</v>
      </c>
      <c r="M15" s="51" t="e">
        <f>IF(AND('Mapa final'!#REF!="Muy Alta",'Mapa final'!#REF!="Leve"),CONCATENATE("R10C",'Mapa final'!#REF!),"")</f>
        <v>#REF!</v>
      </c>
      <c r="N15" s="51" t="e">
        <f>IF(AND('Mapa final'!#REF!="Muy Alta",'Mapa final'!#REF!="Leve"),CONCATENATE("R10C",'Mapa final'!#REF!),"")</f>
        <v>#REF!</v>
      </c>
      <c r="O15" s="52" t="e">
        <f>IF(AND('Mapa final'!#REF!="Muy Alta",'Mapa final'!#REF!="Leve"),CONCATENATE("R10C",'Mapa final'!#REF!),"")</f>
        <v>#REF!</v>
      </c>
      <c r="P15" s="44" t="e">
        <f>IF(AND('Mapa final'!#REF!="Muy Alta",'Mapa final'!#REF!="Menor"),CONCATENATE("R10C",'Mapa final'!#REF!),"")</f>
        <v>#REF!</v>
      </c>
      <c r="Q15" s="45" t="e">
        <f>IF(AND('Mapa final'!#REF!="Muy Alta",'Mapa final'!#REF!="Menor"),CONCATENATE("R10C",'Mapa final'!#REF!),"")</f>
        <v>#REF!</v>
      </c>
      <c r="R15" s="45" t="e">
        <f>IF(AND('Mapa final'!#REF!="Muy Alta",'Mapa final'!#REF!="Menor"),CONCATENATE("R10C",'Mapa final'!#REF!),"")</f>
        <v>#REF!</v>
      </c>
      <c r="S15" s="45" t="e">
        <f>IF(AND('Mapa final'!#REF!="Muy Alta",'Mapa final'!#REF!="Menor"),CONCATENATE("R10C",'Mapa final'!#REF!),"")</f>
        <v>#REF!</v>
      </c>
      <c r="T15" s="45" t="e">
        <f>IF(AND('Mapa final'!#REF!="Muy Alta",'Mapa final'!#REF!="Menor"),CONCATENATE("R10C",'Mapa final'!#REF!),"")</f>
        <v>#REF!</v>
      </c>
      <c r="U15" s="46" t="e">
        <f>IF(AND('Mapa final'!#REF!="Muy Alta",'Mapa final'!#REF!="Menor"),CONCATENATE("R10C",'Mapa final'!#REF!),"")</f>
        <v>#REF!</v>
      </c>
      <c r="V15" s="50" t="e">
        <f>IF(AND('Mapa final'!#REF!="Muy Alta",'Mapa final'!#REF!="Moderado"),CONCATENATE("R10C",'Mapa final'!#REF!),"")</f>
        <v>#REF!</v>
      </c>
      <c r="W15" s="51" t="e">
        <f>IF(AND('Mapa final'!#REF!="Muy Alta",'Mapa final'!#REF!="Moderado"),CONCATENATE("R10C",'Mapa final'!#REF!),"")</f>
        <v>#REF!</v>
      </c>
      <c r="X15" s="51" t="e">
        <f>IF(AND('Mapa final'!#REF!="Muy Alta",'Mapa final'!#REF!="Moderado"),CONCATENATE("R10C",'Mapa final'!#REF!),"")</f>
        <v>#REF!</v>
      </c>
      <c r="Y15" s="51" t="e">
        <f>IF(AND('Mapa final'!#REF!="Muy Alta",'Mapa final'!#REF!="Moderado"),CONCATENATE("R10C",'Mapa final'!#REF!),"")</f>
        <v>#REF!</v>
      </c>
      <c r="Z15" s="51" t="e">
        <f>IF(AND('Mapa final'!#REF!="Muy Alta",'Mapa final'!#REF!="Moderado"),CONCATENATE("R10C",'Mapa final'!#REF!),"")</f>
        <v>#REF!</v>
      </c>
      <c r="AA15" s="52" t="e">
        <f>IF(AND('Mapa final'!#REF!="Muy Alta",'Mapa final'!#REF!="Moderado"),CONCATENATE("R10C",'Mapa final'!#REF!),"")</f>
        <v>#REF!</v>
      </c>
      <c r="AB15" s="44" t="e">
        <f>IF(AND('Mapa final'!#REF!="Muy Alta",'Mapa final'!#REF!="Mayor"),CONCATENATE("R10C",'Mapa final'!#REF!),"")</f>
        <v>#REF!</v>
      </c>
      <c r="AC15" s="45" t="e">
        <f>IF(AND('Mapa final'!#REF!="Muy Alta",'Mapa final'!#REF!="Mayor"),CONCATENATE("R10C",'Mapa final'!#REF!),"")</f>
        <v>#REF!</v>
      </c>
      <c r="AD15" s="45" t="e">
        <f>IF(AND('Mapa final'!#REF!="Muy Alta",'Mapa final'!#REF!="Mayor"),CONCATENATE("R10C",'Mapa final'!#REF!),"")</f>
        <v>#REF!</v>
      </c>
      <c r="AE15" s="45" t="e">
        <f>IF(AND('Mapa final'!#REF!="Muy Alta",'Mapa final'!#REF!="Mayor"),CONCATENATE("R10C",'Mapa final'!#REF!),"")</f>
        <v>#REF!</v>
      </c>
      <c r="AF15" s="45" t="e">
        <f>IF(AND('Mapa final'!#REF!="Muy Alta",'Mapa final'!#REF!="Mayor"),CONCATENATE("R10C",'Mapa final'!#REF!),"")</f>
        <v>#REF!</v>
      </c>
      <c r="AG15" s="46" t="e">
        <f>IF(AND('Mapa final'!#REF!="Muy Alta",'Mapa final'!#REF!="Mayor"),CONCATENATE("R10C",'Mapa final'!#REF!),"")</f>
        <v>#REF!</v>
      </c>
      <c r="AH15" s="53" t="e">
        <f>IF(AND('Mapa final'!#REF!="Muy Alta",'Mapa final'!#REF!="Catastrófico"),CONCATENATE("R10C",'Mapa final'!#REF!),"")</f>
        <v>#REF!</v>
      </c>
      <c r="AI15" s="54" t="e">
        <f>IF(AND('Mapa final'!#REF!="Muy Alta",'Mapa final'!#REF!="Catastrófico"),CONCATENATE("R10C",'Mapa final'!#REF!),"")</f>
        <v>#REF!</v>
      </c>
      <c r="AJ15" s="54" t="e">
        <f>IF(AND('Mapa final'!#REF!="Muy Alta",'Mapa final'!#REF!="Catastrófico"),CONCATENATE("R10C",'Mapa final'!#REF!),"")</f>
        <v>#REF!</v>
      </c>
      <c r="AK15" s="54" t="e">
        <f>IF(AND('Mapa final'!#REF!="Muy Alta",'Mapa final'!#REF!="Catastrófico"),CONCATENATE("R10C",'Mapa final'!#REF!),"")</f>
        <v>#REF!</v>
      </c>
      <c r="AL15" s="54" t="e">
        <f>IF(AND('Mapa final'!#REF!="Muy Alta",'Mapa final'!#REF!="Catastrófico"),CONCATENATE("R10C",'Mapa final'!#REF!),"")</f>
        <v>#REF!</v>
      </c>
      <c r="AM15" s="55" t="e">
        <f>IF(AND('Mapa final'!#REF!="Muy Alta",'Mapa final'!#REF!="Catastrófico"),CONCATENATE("R10C",'Mapa final'!#REF!),"")</f>
        <v>#REF!</v>
      </c>
      <c r="AN15" s="75"/>
      <c r="AO15" s="402"/>
      <c r="AP15" s="403"/>
      <c r="AQ15" s="403"/>
      <c r="AR15" s="403"/>
      <c r="AS15" s="403"/>
      <c r="AT15" s="404"/>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row>
    <row r="16" spans="1:91" ht="15" customHeight="1" x14ac:dyDescent="0.25">
      <c r="A16" s="75"/>
      <c r="B16" s="294"/>
      <c r="C16" s="294"/>
      <c r="D16" s="295"/>
      <c r="E16" s="389" t="s">
        <v>114</v>
      </c>
      <c r="F16" s="390"/>
      <c r="G16" s="390"/>
      <c r="H16" s="390"/>
      <c r="I16" s="390"/>
      <c r="J16" s="56" t="e">
        <f>IF(AND('Mapa final'!#REF!="Alta",'Mapa final'!#REF!="Leve"),CONCATENATE("R1C",'Mapa final'!#REF!),"")</f>
        <v>#REF!</v>
      </c>
      <c r="K16" s="57" t="e">
        <f>IF(AND('Mapa final'!#REF!="Alta",'Mapa final'!#REF!="Leve"),CONCATENATE("R1C",'Mapa final'!#REF!),"")</f>
        <v>#REF!</v>
      </c>
      <c r="L16" s="57" t="e">
        <f>IF(AND('Mapa final'!#REF!="Alta",'Mapa final'!#REF!="Leve"),CONCATENATE("R1C",'Mapa final'!#REF!),"")</f>
        <v>#REF!</v>
      </c>
      <c r="M16" s="57" t="e">
        <f>IF(AND('Mapa final'!#REF!="Alta",'Mapa final'!#REF!="Leve"),CONCATENATE("R1C",'Mapa final'!#REF!),"")</f>
        <v>#REF!</v>
      </c>
      <c r="N16" s="57" t="e">
        <f>IF(AND('Mapa final'!#REF!="Alta",'Mapa final'!#REF!="Leve"),CONCATENATE("R1C",'Mapa final'!#REF!),"")</f>
        <v>#REF!</v>
      </c>
      <c r="O16" s="58" t="e">
        <f>IF(AND('Mapa final'!#REF!="Alta",'Mapa final'!#REF!="Leve"),CONCATENATE("R1C",'Mapa final'!#REF!),"")</f>
        <v>#REF!</v>
      </c>
      <c r="P16" s="56" t="e">
        <f>IF(AND('Mapa final'!#REF!="Alta",'Mapa final'!#REF!="Menor"),CONCATENATE("R1C",'Mapa final'!#REF!),"")</f>
        <v>#REF!</v>
      </c>
      <c r="Q16" s="57" t="e">
        <f>IF(AND('Mapa final'!#REF!="Alta",'Mapa final'!#REF!="Menor"),CONCATENATE("R1C",'Mapa final'!#REF!),"")</f>
        <v>#REF!</v>
      </c>
      <c r="R16" s="57" t="e">
        <f>IF(AND('Mapa final'!#REF!="Alta",'Mapa final'!#REF!="Menor"),CONCATENATE("R1C",'Mapa final'!#REF!),"")</f>
        <v>#REF!</v>
      </c>
      <c r="S16" s="57" t="e">
        <f>IF(AND('Mapa final'!#REF!="Alta",'Mapa final'!#REF!="Menor"),CONCATENATE("R1C",'Mapa final'!#REF!),"")</f>
        <v>#REF!</v>
      </c>
      <c r="T16" s="57" t="e">
        <f>IF(AND('Mapa final'!#REF!="Alta",'Mapa final'!#REF!="Menor"),CONCATENATE("R1C",'Mapa final'!#REF!),"")</f>
        <v>#REF!</v>
      </c>
      <c r="U16" s="58" t="e">
        <f>IF(AND('Mapa final'!#REF!="Alta",'Mapa final'!#REF!="Menor"),CONCATENATE("R1C",'Mapa final'!#REF!),"")</f>
        <v>#REF!</v>
      </c>
      <c r="V16" s="38" t="e">
        <f>IF(AND('Mapa final'!#REF!="Alta",'Mapa final'!#REF!="Moderado"),CONCATENATE("R1C",'Mapa final'!#REF!),"")</f>
        <v>#REF!</v>
      </c>
      <c r="W16" s="39" t="e">
        <f>IF(AND('Mapa final'!#REF!="Alta",'Mapa final'!#REF!="Moderado"),CONCATENATE("R1C",'Mapa final'!#REF!),"")</f>
        <v>#REF!</v>
      </c>
      <c r="X16" s="39" t="e">
        <f>IF(AND('Mapa final'!#REF!="Alta",'Mapa final'!#REF!="Moderado"),CONCATENATE("R1C",'Mapa final'!#REF!),"")</f>
        <v>#REF!</v>
      </c>
      <c r="Y16" s="39" t="e">
        <f>IF(AND('Mapa final'!#REF!="Alta",'Mapa final'!#REF!="Moderado"),CONCATENATE("R1C",'Mapa final'!#REF!),"")</f>
        <v>#REF!</v>
      </c>
      <c r="Z16" s="39" t="e">
        <f>IF(AND('Mapa final'!#REF!="Alta",'Mapa final'!#REF!="Moderado"),CONCATENATE("R1C",'Mapa final'!#REF!),"")</f>
        <v>#REF!</v>
      </c>
      <c r="AA16" s="40" t="e">
        <f>IF(AND('Mapa final'!#REF!="Alta",'Mapa final'!#REF!="Moderado"),CONCATENATE("R1C",'Mapa final'!#REF!),"")</f>
        <v>#REF!</v>
      </c>
      <c r="AB16" s="38" t="e">
        <f>IF(AND('Mapa final'!#REF!="Alta",'Mapa final'!#REF!="Mayor"),CONCATENATE("R1C",'Mapa final'!#REF!),"")</f>
        <v>#REF!</v>
      </c>
      <c r="AC16" s="39" t="e">
        <f>IF(AND('Mapa final'!#REF!="Alta",'Mapa final'!#REF!="Mayor"),CONCATENATE("R1C",'Mapa final'!#REF!),"")</f>
        <v>#REF!</v>
      </c>
      <c r="AD16" s="39" t="e">
        <f>IF(AND('Mapa final'!#REF!="Alta",'Mapa final'!#REF!="Mayor"),CONCATENATE("R1C",'Mapa final'!#REF!),"")</f>
        <v>#REF!</v>
      </c>
      <c r="AE16" s="39" t="e">
        <f>IF(AND('Mapa final'!#REF!="Alta",'Mapa final'!#REF!="Mayor"),CONCATENATE("R1C",'Mapa final'!#REF!),"")</f>
        <v>#REF!</v>
      </c>
      <c r="AF16" s="39" t="e">
        <f>IF(AND('Mapa final'!#REF!="Alta",'Mapa final'!#REF!="Mayor"),CONCATENATE("R1C",'Mapa final'!#REF!),"")</f>
        <v>#REF!</v>
      </c>
      <c r="AG16" s="40" t="e">
        <f>IF(AND('Mapa final'!#REF!="Alta",'Mapa final'!#REF!="Mayor"),CONCATENATE("R1C",'Mapa final'!#REF!),"")</f>
        <v>#REF!</v>
      </c>
      <c r="AH16" s="41" t="e">
        <f>IF(AND('Mapa final'!#REF!="Alta",'Mapa final'!#REF!="Catastrófico"),CONCATENATE("R1C",'Mapa final'!#REF!),"")</f>
        <v>#REF!</v>
      </c>
      <c r="AI16" s="42" t="e">
        <f>IF(AND('Mapa final'!#REF!="Alta",'Mapa final'!#REF!="Catastrófico"),CONCATENATE("R1C",'Mapa final'!#REF!),"")</f>
        <v>#REF!</v>
      </c>
      <c r="AJ16" s="42" t="e">
        <f>IF(AND('Mapa final'!#REF!="Alta",'Mapa final'!#REF!="Catastrófico"),CONCATENATE("R1C",'Mapa final'!#REF!),"")</f>
        <v>#REF!</v>
      </c>
      <c r="AK16" s="42" t="e">
        <f>IF(AND('Mapa final'!#REF!="Alta",'Mapa final'!#REF!="Catastrófico"),CONCATENATE("R1C",'Mapa final'!#REF!),"")</f>
        <v>#REF!</v>
      </c>
      <c r="AL16" s="42" t="e">
        <f>IF(AND('Mapa final'!#REF!="Alta",'Mapa final'!#REF!="Catastrófico"),CONCATENATE("R1C",'Mapa final'!#REF!),"")</f>
        <v>#REF!</v>
      </c>
      <c r="AM16" s="43" t="e">
        <f>IF(AND('Mapa final'!#REF!="Alta",'Mapa final'!#REF!="Catastrófico"),CONCATENATE("R1C",'Mapa final'!#REF!),"")</f>
        <v>#REF!</v>
      </c>
      <c r="AN16" s="75"/>
      <c r="AO16" s="380" t="s">
        <v>79</v>
      </c>
      <c r="AP16" s="381"/>
      <c r="AQ16" s="381"/>
      <c r="AR16" s="381"/>
      <c r="AS16" s="381"/>
      <c r="AT16" s="382"/>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row>
    <row r="17" spans="1:76" ht="15" customHeight="1" x14ac:dyDescent="0.25">
      <c r="A17" s="75"/>
      <c r="B17" s="294"/>
      <c r="C17" s="294"/>
      <c r="D17" s="295"/>
      <c r="E17" s="391"/>
      <c r="F17" s="392"/>
      <c r="G17" s="392"/>
      <c r="H17" s="392"/>
      <c r="I17" s="392"/>
      <c r="J17" s="59" t="str">
        <f>IF(AND('Mapa final'!$AD$12="Alta",'Mapa final'!$AF$12="Leve"),CONCATENATE("R2C",'Mapa final'!$S$12),"")</f>
        <v/>
      </c>
      <c r="K17" s="60" t="str">
        <f>IF(AND('Mapa final'!$AD$13="Alta",'Mapa final'!$AF$13="Leve"),CONCATENATE("R2C",'Mapa final'!$S$13),"")</f>
        <v/>
      </c>
      <c r="L17" s="60" t="e">
        <f>IF(AND('Mapa final'!#REF!="Alta",'Mapa final'!#REF!="Leve"),CONCATENATE("R2C",'Mapa final'!#REF!),"")</f>
        <v>#REF!</v>
      </c>
      <c r="M17" s="60" t="e">
        <f>IF(AND('Mapa final'!#REF!="Alta",'Mapa final'!#REF!="Leve"),CONCATENATE("R2C",'Mapa final'!#REF!),"")</f>
        <v>#REF!</v>
      </c>
      <c r="N17" s="60" t="e">
        <f>IF(AND('Mapa final'!#REF!="Alta",'Mapa final'!#REF!="Leve"),CONCATENATE("R2C",'Mapa final'!#REF!),"")</f>
        <v>#REF!</v>
      </c>
      <c r="O17" s="61" t="e">
        <f>IF(AND('Mapa final'!#REF!="Alta",'Mapa final'!#REF!="Leve"),CONCATENATE("R2C",'Mapa final'!#REF!),"")</f>
        <v>#REF!</v>
      </c>
      <c r="P17" s="59" t="str">
        <f>IF(AND('Mapa final'!$AD$12="Alta",'Mapa final'!$AF$12="Menor"),CONCATENATE("R2C",'Mapa final'!$S$12),"")</f>
        <v/>
      </c>
      <c r="Q17" s="60" t="str">
        <f>IF(AND('Mapa final'!$AD$13="Alta",'Mapa final'!$AF$13="Menor"),CONCATENATE("R2C",'Mapa final'!$S$13),"")</f>
        <v/>
      </c>
      <c r="R17" s="60" t="e">
        <f>IF(AND('Mapa final'!#REF!="Alta",'Mapa final'!#REF!="Menor"),CONCATENATE("R2C",'Mapa final'!#REF!),"")</f>
        <v>#REF!</v>
      </c>
      <c r="S17" s="60" t="e">
        <f>IF(AND('Mapa final'!#REF!="Alta",'Mapa final'!#REF!="Menor"),CONCATENATE("R2C",'Mapa final'!#REF!),"")</f>
        <v>#REF!</v>
      </c>
      <c r="T17" s="60" t="e">
        <f>IF(AND('Mapa final'!#REF!="Alta",'Mapa final'!#REF!="Menor"),CONCATENATE("R2C",'Mapa final'!#REF!),"")</f>
        <v>#REF!</v>
      </c>
      <c r="U17" s="61" t="e">
        <f>IF(AND('Mapa final'!#REF!="Alta",'Mapa final'!#REF!="Menor"),CONCATENATE("R2C",'Mapa final'!#REF!),"")</f>
        <v>#REF!</v>
      </c>
      <c r="V17" s="44" t="str">
        <f>IF(AND('Mapa final'!$AD$12="Alta",'Mapa final'!$AF$12="Moderado"),CONCATENATE("R2C",'Mapa final'!$S$12),"")</f>
        <v/>
      </c>
      <c r="W17" s="45" t="str">
        <f>IF(AND('Mapa final'!$AD$13="Alta",'Mapa final'!$AF$13="Moderado"),CONCATENATE("R2C",'Mapa final'!$S$13),"")</f>
        <v/>
      </c>
      <c r="X17" s="45" t="e">
        <f>IF(AND('Mapa final'!#REF!="Alta",'Mapa final'!#REF!="Moderado"),CONCATENATE("R2C",'Mapa final'!#REF!),"")</f>
        <v>#REF!</v>
      </c>
      <c r="Y17" s="45" t="e">
        <f>IF(AND('Mapa final'!#REF!="Alta",'Mapa final'!#REF!="Moderado"),CONCATENATE("R2C",'Mapa final'!#REF!),"")</f>
        <v>#REF!</v>
      </c>
      <c r="Z17" s="45" t="e">
        <f>IF(AND('Mapa final'!#REF!="Alta",'Mapa final'!#REF!="Moderado"),CONCATENATE("R2C",'Mapa final'!#REF!),"")</f>
        <v>#REF!</v>
      </c>
      <c r="AA17" s="46" t="e">
        <f>IF(AND('Mapa final'!#REF!="Alta",'Mapa final'!#REF!="Moderado"),CONCATENATE("R2C",'Mapa final'!#REF!),"")</f>
        <v>#REF!</v>
      </c>
      <c r="AB17" s="44" t="str">
        <f>IF(AND('Mapa final'!$AD$12="Alta",'Mapa final'!$AF$12="Mayor"),CONCATENATE("R2C",'Mapa final'!$S$12),"")</f>
        <v/>
      </c>
      <c r="AC17" s="45" t="str">
        <f>IF(AND('Mapa final'!$AD$13="Alta",'Mapa final'!$AF$13="Mayor"),CONCATENATE("R2C",'Mapa final'!$S$13),"")</f>
        <v/>
      </c>
      <c r="AD17" s="45" t="e">
        <f>IF(AND('Mapa final'!#REF!="Alta",'Mapa final'!#REF!="Mayor"),CONCATENATE("R2C",'Mapa final'!#REF!),"")</f>
        <v>#REF!</v>
      </c>
      <c r="AE17" s="45" t="e">
        <f>IF(AND('Mapa final'!#REF!="Alta",'Mapa final'!#REF!="Mayor"),CONCATENATE("R2C",'Mapa final'!#REF!),"")</f>
        <v>#REF!</v>
      </c>
      <c r="AF17" s="45" t="e">
        <f>IF(AND('Mapa final'!#REF!="Alta",'Mapa final'!#REF!="Mayor"),CONCATENATE("R2C",'Mapa final'!#REF!),"")</f>
        <v>#REF!</v>
      </c>
      <c r="AG17" s="46" t="e">
        <f>IF(AND('Mapa final'!#REF!="Alta",'Mapa final'!#REF!="Mayor"),CONCATENATE("R2C",'Mapa final'!#REF!),"")</f>
        <v>#REF!</v>
      </c>
      <c r="AH17" s="47" t="str">
        <f>IF(AND('Mapa final'!$AD$12="Alta",'Mapa final'!$AF$12="Catastrófico"),CONCATENATE("R2C",'Mapa final'!$S$12),"")</f>
        <v/>
      </c>
      <c r="AI17" s="48" t="str">
        <f>IF(AND('Mapa final'!$AD$13="Alta",'Mapa final'!$AF$13="Catastrófico"),CONCATENATE("R2C",'Mapa final'!$S$13),"")</f>
        <v/>
      </c>
      <c r="AJ17" s="48" t="e">
        <f>IF(AND('Mapa final'!#REF!="Alta",'Mapa final'!#REF!="Catastrófico"),CONCATENATE("R2C",'Mapa final'!#REF!),"")</f>
        <v>#REF!</v>
      </c>
      <c r="AK17" s="48" t="e">
        <f>IF(AND('Mapa final'!#REF!="Alta",'Mapa final'!#REF!="Catastrófico"),CONCATENATE("R2C",'Mapa final'!#REF!),"")</f>
        <v>#REF!</v>
      </c>
      <c r="AL17" s="48" t="e">
        <f>IF(AND('Mapa final'!#REF!="Alta",'Mapa final'!#REF!="Catastrófico"),CONCATENATE("R2C",'Mapa final'!#REF!),"")</f>
        <v>#REF!</v>
      </c>
      <c r="AM17" s="49" t="e">
        <f>IF(AND('Mapa final'!#REF!="Alta",'Mapa final'!#REF!="Catastrófico"),CONCATENATE("R2C",'Mapa final'!#REF!),"")</f>
        <v>#REF!</v>
      </c>
      <c r="AN17" s="75"/>
      <c r="AO17" s="383"/>
      <c r="AP17" s="384"/>
      <c r="AQ17" s="384"/>
      <c r="AR17" s="384"/>
      <c r="AS17" s="384"/>
      <c r="AT17" s="38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row>
    <row r="18" spans="1:76" ht="15" customHeight="1" x14ac:dyDescent="0.25">
      <c r="A18" s="75"/>
      <c r="B18" s="294"/>
      <c r="C18" s="294"/>
      <c r="D18" s="295"/>
      <c r="E18" s="393"/>
      <c r="F18" s="392"/>
      <c r="G18" s="392"/>
      <c r="H18" s="392"/>
      <c r="I18" s="392"/>
      <c r="J18" s="59" t="e">
        <f>IF(AND('Mapa final'!#REF!="Alta",'Mapa final'!#REF!="Leve"),CONCATENATE("R3C",'Mapa final'!#REF!),"")</f>
        <v>#REF!</v>
      </c>
      <c r="K18" s="60" t="e">
        <f>IF(AND('Mapa final'!#REF!="Alta",'Mapa final'!#REF!="Leve"),CONCATENATE("R3C",'Mapa final'!#REF!),"")</f>
        <v>#REF!</v>
      </c>
      <c r="L18" s="60" t="e">
        <f>IF(AND('Mapa final'!#REF!="Alta",'Mapa final'!#REF!="Leve"),CONCATENATE("R3C",'Mapa final'!#REF!),"")</f>
        <v>#REF!</v>
      </c>
      <c r="M18" s="60" t="e">
        <f>IF(AND('Mapa final'!#REF!="Alta",'Mapa final'!#REF!="Leve"),CONCATENATE("R3C",'Mapa final'!#REF!),"")</f>
        <v>#REF!</v>
      </c>
      <c r="N18" s="60" t="e">
        <f>IF(AND('Mapa final'!#REF!="Alta",'Mapa final'!#REF!="Leve"),CONCATENATE("R3C",'Mapa final'!#REF!),"")</f>
        <v>#REF!</v>
      </c>
      <c r="O18" s="61" t="e">
        <f>IF(AND('Mapa final'!#REF!="Alta",'Mapa final'!#REF!="Leve"),CONCATENATE("R3C",'Mapa final'!#REF!),"")</f>
        <v>#REF!</v>
      </c>
      <c r="P18" s="59" t="e">
        <f>IF(AND('Mapa final'!#REF!="Alta",'Mapa final'!#REF!="Menor"),CONCATENATE("R3C",'Mapa final'!#REF!),"")</f>
        <v>#REF!</v>
      </c>
      <c r="Q18" s="60" t="e">
        <f>IF(AND('Mapa final'!#REF!="Alta",'Mapa final'!#REF!="Menor"),CONCATENATE("R3C",'Mapa final'!#REF!),"")</f>
        <v>#REF!</v>
      </c>
      <c r="R18" s="60" t="e">
        <f>IF(AND('Mapa final'!#REF!="Alta",'Mapa final'!#REF!="Menor"),CONCATENATE("R3C",'Mapa final'!#REF!),"")</f>
        <v>#REF!</v>
      </c>
      <c r="S18" s="60" t="e">
        <f>IF(AND('Mapa final'!#REF!="Alta",'Mapa final'!#REF!="Menor"),CONCATENATE("R3C",'Mapa final'!#REF!),"")</f>
        <v>#REF!</v>
      </c>
      <c r="T18" s="60" t="e">
        <f>IF(AND('Mapa final'!#REF!="Alta",'Mapa final'!#REF!="Menor"),CONCATENATE("R3C",'Mapa final'!#REF!),"")</f>
        <v>#REF!</v>
      </c>
      <c r="U18" s="61" t="e">
        <f>IF(AND('Mapa final'!#REF!="Alta",'Mapa final'!#REF!="Menor"),CONCATENATE("R3C",'Mapa final'!#REF!),"")</f>
        <v>#REF!</v>
      </c>
      <c r="V18" s="44" t="e">
        <f>IF(AND('Mapa final'!#REF!="Alta",'Mapa final'!#REF!="Moderado"),CONCATENATE("R3C",'Mapa final'!#REF!),"")</f>
        <v>#REF!</v>
      </c>
      <c r="W18" s="45" t="e">
        <f>IF(AND('Mapa final'!#REF!="Alta",'Mapa final'!#REF!="Moderado"),CONCATENATE("R3C",'Mapa final'!#REF!),"")</f>
        <v>#REF!</v>
      </c>
      <c r="X18" s="45" t="e">
        <f>IF(AND('Mapa final'!#REF!="Alta",'Mapa final'!#REF!="Moderado"),CONCATENATE("R3C",'Mapa final'!#REF!),"")</f>
        <v>#REF!</v>
      </c>
      <c r="Y18" s="45" t="e">
        <f>IF(AND('Mapa final'!#REF!="Alta",'Mapa final'!#REF!="Moderado"),CONCATENATE("R3C",'Mapa final'!#REF!),"")</f>
        <v>#REF!</v>
      </c>
      <c r="Z18" s="45" t="e">
        <f>IF(AND('Mapa final'!#REF!="Alta",'Mapa final'!#REF!="Moderado"),CONCATENATE("R3C",'Mapa final'!#REF!),"")</f>
        <v>#REF!</v>
      </c>
      <c r="AA18" s="46" t="e">
        <f>IF(AND('Mapa final'!#REF!="Alta",'Mapa final'!#REF!="Moderado"),CONCATENATE("R3C",'Mapa final'!#REF!),"")</f>
        <v>#REF!</v>
      </c>
      <c r="AB18" s="44" t="e">
        <f>IF(AND('Mapa final'!#REF!="Alta",'Mapa final'!#REF!="Mayor"),CONCATENATE("R3C",'Mapa final'!#REF!),"")</f>
        <v>#REF!</v>
      </c>
      <c r="AC18" s="45" t="e">
        <f>IF(AND('Mapa final'!#REF!="Alta",'Mapa final'!#REF!="Mayor"),CONCATENATE("R3C",'Mapa final'!#REF!),"")</f>
        <v>#REF!</v>
      </c>
      <c r="AD18" s="45" t="e">
        <f>IF(AND('Mapa final'!#REF!="Alta",'Mapa final'!#REF!="Mayor"),CONCATENATE("R3C",'Mapa final'!#REF!),"")</f>
        <v>#REF!</v>
      </c>
      <c r="AE18" s="45" t="e">
        <f>IF(AND('Mapa final'!#REF!="Alta",'Mapa final'!#REF!="Mayor"),CONCATENATE("R3C",'Mapa final'!#REF!),"")</f>
        <v>#REF!</v>
      </c>
      <c r="AF18" s="45" t="e">
        <f>IF(AND('Mapa final'!#REF!="Alta",'Mapa final'!#REF!="Mayor"),CONCATENATE("R3C",'Mapa final'!#REF!),"")</f>
        <v>#REF!</v>
      </c>
      <c r="AG18" s="46" t="e">
        <f>IF(AND('Mapa final'!#REF!="Alta",'Mapa final'!#REF!="Mayor"),CONCATENATE("R3C",'Mapa final'!#REF!),"")</f>
        <v>#REF!</v>
      </c>
      <c r="AH18" s="47" t="e">
        <f>IF(AND('Mapa final'!#REF!="Alta",'Mapa final'!#REF!="Catastrófico"),CONCATENATE("R3C",'Mapa final'!#REF!),"")</f>
        <v>#REF!</v>
      </c>
      <c r="AI18" s="48" t="e">
        <f>IF(AND('Mapa final'!#REF!="Alta",'Mapa final'!#REF!="Catastrófico"),CONCATENATE("R3C",'Mapa final'!#REF!),"")</f>
        <v>#REF!</v>
      </c>
      <c r="AJ18" s="48" t="e">
        <f>IF(AND('Mapa final'!#REF!="Alta",'Mapa final'!#REF!="Catastrófico"),CONCATENATE("R3C",'Mapa final'!#REF!),"")</f>
        <v>#REF!</v>
      </c>
      <c r="AK18" s="48" t="e">
        <f>IF(AND('Mapa final'!#REF!="Alta",'Mapa final'!#REF!="Catastrófico"),CONCATENATE("R3C",'Mapa final'!#REF!),"")</f>
        <v>#REF!</v>
      </c>
      <c r="AL18" s="48" t="e">
        <f>IF(AND('Mapa final'!#REF!="Alta",'Mapa final'!#REF!="Catastrófico"),CONCATENATE("R3C",'Mapa final'!#REF!),"")</f>
        <v>#REF!</v>
      </c>
      <c r="AM18" s="49" t="e">
        <f>IF(AND('Mapa final'!#REF!="Alta",'Mapa final'!#REF!="Catastrófico"),CONCATENATE("R3C",'Mapa final'!#REF!),"")</f>
        <v>#REF!</v>
      </c>
      <c r="AN18" s="75"/>
      <c r="AO18" s="383"/>
      <c r="AP18" s="384"/>
      <c r="AQ18" s="384"/>
      <c r="AR18" s="384"/>
      <c r="AS18" s="384"/>
      <c r="AT18" s="38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row>
    <row r="19" spans="1:76" ht="15" customHeight="1" x14ac:dyDescent="0.25">
      <c r="A19" s="75"/>
      <c r="B19" s="294"/>
      <c r="C19" s="294"/>
      <c r="D19" s="295"/>
      <c r="E19" s="393"/>
      <c r="F19" s="392"/>
      <c r="G19" s="392"/>
      <c r="H19" s="392"/>
      <c r="I19" s="392"/>
      <c r="J19" s="59" t="e">
        <f>IF(AND('Mapa final'!#REF!="Alta",'Mapa final'!#REF!="Leve"),CONCATENATE("R4C",'Mapa final'!#REF!),"")</f>
        <v>#REF!</v>
      </c>
      <c r="K19" s="60" t="e">
        <f>IF(AND('Mapa final'!#REF!="Alta",'Mapa final'!#REF!="Leve"),CONCATENATE("R4C",'Mapa final'!#REF!),"")</f>
        <v>#REF!</v>
      </c>
      <c r="L19" s="60" t="e">
        <f>IF(AND('Mapa final'!#REF!="Alta",'Mapa final'!#REF!="Leve"),CONCATENATE("R4C",'Mapa final'!#REF!),"")</f>
        <v>#REF!</v>
      </c>
      <c r="M19" s="60" t="e">
        <f>IF(AND('Mapa final'!#REF!="Alta",'Mapa final'!#REF!="Leve"),CONCATENATE("R4C",'Mapa final'!#REF!),"")</f>
        <v>#REF!</v>
      </c>
      <c r="N19" s="60" t="e">
        <f>IF(AND('Mapa final'!#REF!="Alta",'Mapa final'!#REF!="Leve"),CONCATENATE("R4C",'Mapa final'!#REF!),"")</f>
        <v>#REF!</v>
      </c>
      <c r="O19" s="61" t="e">
        <f>IF(AND('Mapa final'!#REF!="Alta",'Mapa final'!#REF!="Leve"),CONCATENATE("R4C",'Mapa final'!#REF!),"")</f>
        <v>#REF!</v>
      </c>
      <c r="P19" s="59" t="e">
        <f>IF(AND('Mapa final'!#REF!="Alta",'Mapa final'!#REF!="Menor"),CONCATENATE("R4C",'Mapa final'!#REF!),"")</f>
        <v>#REF!</v>
      </c>
      <c r="Q19" s="60" t="e">
        <f>IF(AND('Mapa final'!#REF!="Alta",'Mapa final'!#REF!="Menor"),CONCATENATE("R4C",'Mapa final'!#REF!),"")</f>
        <v>#REF!</v>
      </c>
      <c r="R19" s="60" t="e">
        <f>IF(AND('Mapa final'!#REF!="Alta",'Mapa final'!#REF!="Menor"),CONCATENATE("R4C",'Mapa final'!#REF!),"")</f>
        <v>#REF!</v>
      </c>
      <c r="S19" s="60" t="e">
        <f>IF(AND('Mapa final'!#REF!="Alta",'Mapa final'!#REF!="Menor"),CONCATENATE("R4C",'Mapa final'!#REF!),"")</f>
        <v>#REF!</v>
      </c>
      <c r="T19" s="60" t="e">
        <f>IF(AND('Mapa final'!#REF!="Alta",'Mapa final'!#REF!="Menor"),CONCATENATE("R4C",'Mapa final'!#REF!),"")</f>
        <v>#REF!</v>
      </c>
      <c r="U19" s="61" t="e">
        <f>IF(AND('Mapa final'!#REF!="Alta",'Mapa final'!#REF!="Menor"),CONCATENATE("R4C",'Mapa final'!#REF!),"")</f>
        <v>#REF!</v>
      </c>
      <c r="V19" s="44" t="e">
        <f>IF(AND('Mapa final'!#REF!="Alta",'Mapa final'!#REF!="Moderado"),CONCATENATE("R4C",'Mapa final'!#REF!),"")</f>
        <v>#REF!</v>
      </c>
      <c r="W19" s="45" t="e">
        <f>IF(AND('Mapa final'!#REF!="Alta",'Mapa final'!#REF!="Moderado"),CONCATENATE("R4C",'Mapa final'!#REF!),"")</f>
        <v>#REF!</v>
      </c>
      <c r="X19" s="45" t="e">
        <f>IF(AND('Mapa final'!#REF!="Alta",'Mapa final'!#REF!="Moderado"),CONCATENATE("R4C",'Mapa final'!#REF!),"")</f>
        <v>#REF!</v>
      </c>
      <c r="Y19" s="45" t="e">
        <f>IF(AND('Mapa final'!#REF!="Alta",'Mapa final'!#REF!="Moderado"),CONCATENATE("R4C",'Mapa final'!#REF!),"")</f>
        <v>#REF!</v>
      </c>
      <c r="Z19" s="45" t="e">
        <f>IF(AND('Mapa final'!#REF!="Alta",'Mapa final'!#REF!="Moderado"),CONCATENATE("R4C",'Mapa final'!#REF!),"")</f>
        <v>#REF!</v>
      </c>
      <c r="AA19" s="46" t="e">
        <f>IF(AND('Mapa final'!#REF!="Alta",'Mapa final'!#REF!="Moderado"),CONCATENATE("R4C",'Mapa final'!#REF!),"")</f>
        <v>#REF!</v>
      </c>
      <c r="AB19" s="44" t="e">
        <f>IF(AND('Mapa final'!#REF!="Alta",'Mapa final'!#REF!="Mayor"),CONCATENATE("R4C",'Mapa final'!#REF!),"")</f>
        <v>#REF!</v>
      </c>
      <c r="AC19" s="45" t="e">
        <f>IF(AND('Mapa final'!#REF!="Alta",'Mapa final'!#REF!="Mayor"),CONCATENATE("R4C",'Mapa final'!#REF!),"")</f>
        <v>#REF!</v>
      </c>
      <c r="AD19" s="45" t="e">
        <f>IF(AND('Mapa final'!#REF!="Alta",'Mapa final'!#REF!="Mayor"),CONCATENATE("R4C",'Mapa final'!#REF!),"")</f>
        <v>#REF!</v>
      </c>
      <c r="AE19" s="45" t="e">
        <f>IF(AND('Mapa final'!#REF!="Alta",'Mapa final'!#REF!="Mayor"),CONCATENATE("R4C",'Mapa final'!#REF!),"")</f>
        <v>#REF!</v>
      </c>
      <c r="AF19" s="45" t="e">
        <f>IF(AND('Mapa final'!#REF!="Alta",'Mapa final'!#REF!="Mayor"),CONCATENATE("R4C",'Mapa final'!#REF!),"")</f>
        <v>#REF!</v>
      </c>
      <c r="AG19" s="46" t="e">
        <f>IF(AND('Mapa final'!#REF!="Alta",'Mapa final'!#REF!="Mayor"),CONCATENATE("R4C",'Mapa final'!#REF!),"")</f>
        <v>#REF!</v>
      </c>
      <c r="AH19" s="47" t="e">
        <f>IF(AND('Mapa final'!#REF!="Alta",'Mapa final'!#REF!="Catastrófico"),CONCATENATE("R4C",'Mapa final'!#REF!),"")</f>
        <v>#REF!</v>
      </c>
      <c r="AI19" s="48" t="e">
        <f>IF(AND('Mapa final'!#REF!="Alta",'Mapa final'!#REF!="Catastrófico"),CONCATENATE("R4C",'Mapa final'!#REF!),"")</f>
        <v>#REF!</v>
      </c>
      <c r="AJ19" s="48" t="e">
        <f>IF(AND('Mapa final'!#REF!="Alta",'Mapa final'!#REF!="Catastrófico"),CONCATENATE("R4C",'Mapa final'!#REF!),"")</f>
        <v>#REF!</v>
      </c>
      <c r="AK19" s="48" t="e">
        <f>IF(AND('Mapa final'!#REF!="Alta",'Mapa final'!#REF!="Catastrófico"),CONCATENATE("R4C",'Mapa final'!#REF!),"")</f>
        <v>#REF!</v>
      </c>
      <c r="AL19" s="48" t="e">
        <f>IF(AND('Mapa final'!#REF!="Alta",'Mapa final'!#REF!="Catastrófico"),CONCATENATE("R4C",'Mapa final'!#REF!),"")</f>
        <v>#REF!</v>
      </c>
      <c r="AM19" s="49" t="e">
        <f>IF(AND('Mapa final'!#REF!="Alta",'Mapa final'!#REF!="Catastrófico"),CONCATENATE("R4C",'Mapa final'!#REF!),"")</f>
        <v>#REF!</v>
      </c>
      <c r="AN19" s="75"/>
      <c r="AO19" s="383"/>
      <c r="AP19" s="384"/>
      <c r="AQ19" s="384"/>
      <c r="AR19" s="384"/>
      <c r="AS19" s="384"/>
      <c r="AT19" s="38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row>
    <row r="20" spans="1:76" ht="15" customHeight="1" x14ac:dyDescent="0.25">
      <c r="A20" s="75"/>
      <c r="B20" s="294"/>
      <c r="C20" s="294"/>
      <c r="D20" s="295"/>
      <c r="E20" s="393"/>
      <c r="F20" s="392"/>
      <c r="G20" s="392"/>
      <c r="H20" s="392"/>
      <c r="I20" s="392"/>
      <c r="J20" s="59" t="e">
        <f>IF(AND('Mapa final'!#REF!="Alta",'Mapa final'!#REF!="Leve"),CONCATENATE("R5C",'Mapa final'!#REF!),"")</f>
        <v>#REF!</v>
      </c>
      <c r="K20" s="60" t="e">
        <f>IF(AND('Mapa final'!#REF!="Alta",'Mapa final'!#REF!="Leve"),CONCATENATE("R5C",'Mapa final'!#REF!),"")</f>
        <v>#REF!</v>
      </c>
      <c r="L20" s="60" t="e">
        <f>IF(AND('Mapa final'!#REF!="Alta",'Mapa final'!#REF!="Leve"),CONCATENATE("R5C",'Mapa final'!#REF!),"")</f>
        <v>#REF!</v>
      </c>
      <c r="M20" s="60" t="e">
        <f>IF(AND('Mapa final'!#REF!="Alta",'Mapa final'!#REF!="Leve"),CONCATENATE("R5C",'Mapa final'!#REF!),"")</f>
        <v>#REF!</v>
      </c>
      <c r="N20" s="60" t="e">
        <f>IF(AND('Mapa final'!#REF!="Alta",'Mapa final'!#REF!="Leve"),CONCATENATE("R5C",'Mapa final'!#REF!),"")</f>
        <v>#REF!</v>
      </c>
      <c r="O20" s="61" t="e">
        <f>IF(AND('Mapa final'!#REF!="Alta",'Mapa final'!#REF!="Leve"),CONCATENATE("R5C",'Mapa final'!#REF!),"")</f>
        <v>#REF!</v>
      </c>
      <c r="P20" s="59" t="e">
        <f>IF(AND('Mapa final'!#REF!="Alta",'Mapa final'!#REF!="Menor"),CONCATENATE("R5C",'Mapa final'!#REF!),"")</f>
        <v>#REF!</v>
      </c>
      <c r="Q20" s="60" t="e">
        <f>IF(AND('Mapa final'!#REF!="Alta",'Mapa final'!#REF!="Menor"),CONCATENATE("R5C",'Mapa final'!#REF!),"")</f>
        <v>#REF!</v>
      </c>
      <c r="R20" s="60" t="e">
        <f>IF(AND('Mapa final'!#REF!="Alta",'Mapa final'!#REF!="Menor"),CONCATENATE("R5C",'Mapa final'!#REF!),"")</f>
        <v>#REF!</v>
      </c>
      <c r="S20" s="60" t="e">
        <f>IF(AND('Mapa final'!#REF!="Alta",'Mapa final'!#REF!="Menor"),CONCATENATE("R5C",'Mapa final'!#REF!),"")</f>
        <v>#REF!</v>
      </c>
      <c r="T20" s="60" t="e">
        <f>IF(AND('Mapa final'!#REF!="Alta",'Mapa final'!#REF!="Menor"),CONCATENATE("R5C",'Mapa final'!#REF!),"")</f>
        <v>#REF!</v>
      </c>
      <c r="U20" s="61" t="e">
        <f>IF(AND('Mapa final'!#REF!="Alta",'Mapa final'!#REF!="Menor"),CONCATENATE("R5C",'Mapa final'!#REF!),"")</f>
        <v>#REF!</v>
      </c>
      <c r="V20" s="44" t="e">
        <f>IF(AND('Mapa final'!#REF!="Alta",'Mapa final'!#REF!="Moderado"),CONCATENATE("R5C",'Mapa final'!#REF!),"")</f>
        <v>#REF!</v>
      </c>
      <c r="W20" s="45" t="e">
        <f>IF(AND('Mapa final'!#REF!="Alta",'Mapa final'!#REF!="Moderado"),CONCATENATE("R5C",'Mapa final'!#REF!),"")</f>
        <v>#REF!</v>
      </c>
      <c r="X20" s="45" t="e">
        <f>IF(AND('Mapa final'!#REF!="Alta",'Mapa final'!#REF!="Moderado"),CONCATENATE("R5C",'Mapa final'!#REF!),"")</f>
        <v>#REF!</v>
      </c>
      <c r="Y20" s="45" t="e">
        <f>IF(AND('Mapa final'!#REF!="Alta",'Mapa final'!#REF!="Moderado"),CONCATENATE("R5C",'Mapa final'!#REF!),"")</f>
        <v>#REF!</v>
      </c>
      <c r="Z20" s="45" t="e">
        <f>IF(AND('Mapa final'!#REF!="Alta",'Mapa final'!#REF!="Moderado"),CONCATENATE("R5C",'Mapa final'!#REF!),"")</f>
        <v>#REF!</v>
      </c>
      <c r="AA20" s="46" t="e">
        <f>IF(AND('Mapa final'!#REF!="Alta",'Mapa final'!#REF!="Moderado"),CONCATENATE("R5C",'Mapa final'!#REF!),"")</f>
        <v>#REF!</v>
      </c>
      <c r="AB20" s="44" t="e">
        <f>IF(AND('Mapa final'!#REF!="Alta",'Mapa final'!#REF!="Mayor"),CONCATENATE("R5C",'Mapa final'!#REF!),"")</f>
        <v>#REF!</v>
      </c>
      <c r="AC20" s="45" t="e">
        <f>IF(AND('Mapa final'!#REF!="Alta",'Mapa final'!#REF!="Mayor"),CONCATENATE("R5C",'Mapa final'!#REF!),"")</f>
        <v>#REF!</v>
      </c>
      <c r="AD20" s="45" t="e">
        <f>IF(AND('Mapa final'!#REF!="Alta",'Mapa final'!#REF!="Mayor"),CONCATENATE("R5C",'Mapa final'!#REF!),"")</f>
        <v>#REF!</v>
      </c>
      <c r="AE20" s="45" t="e">
        <f>IF(AND('Mapa final'!#REF!="Alta",'Mapa final'!#REF!="Mayor"),CONCATENATE("R5C",'Mapa final'!#REF!),"")</f>
        <v>#REF!</v>
      </c>
      <c r="AF20" s="45" t="e">
        <f>IF(AND('Mapa final'!#REF!="Alta",'Mapa final'!#REF!="Mayor"),CONCATENATE("R5C",'Mapa final'!#REF!),"")</f>
        <v>#REF!</v>
      </c>
      <c r="AG20" s="46" t="e">
        <f>IF(AND('Mapa final'!#REF!="Alta",'Mapa final'!#REF!="Mayor"),CONCATENATE("R5C",'Mapa final'!#REF!),"")</f>
        <v>#REF!</v>
      </c>
      <c r="AH20" s="47" t="e">
        <f>IF(AND('Mapa final'!#REF!="Alta",'Mapa final'!#REF!="Catastrófico"),CONCATENATE("R5C",'Mapa final'!#REF!),"")</f>
        <v>#REF!</v>
      </c>
      <c r="AI20" s="48" t="e">
        <f>IF(AND('Mapa final'!#REF!="Alta",'Mapa final'!#REF!="Catastrófico"),CONCATENATE("R5C",'Mapa final'!#REF!),"")</f>
        <v>#REF!</v>
      </c>
      <c r="AJ20" s="48" t="e">
        <f>IF(AND('Mapa final'!#REF!="Alta",'Mapa final'!#REF!="Catastrófico"),CONCATENATE("R5C",'Mapa final'!#REF!),"")</f>
        <v>#REF!</v>
      </c>
      <c r="AK20" s="48" t="e">
        <f>IF(AND('Mapa final'!#REF!="Alta",'Mapa final'!#REF!="Catastrófico"),CONCATENATE("R5C",'Mapa final'!#REF!),"")</f>
        <v>#REF!</v>
      </c>
      <c r="AL20" s="48" t="e">
        <f>IF(AND('Mapa final'!#REF!="Alta",'Mapa final'!#REF!="Catastrófico"),CONCATENATE("R5C",'Mapa final'!#REF!),"")</f>
        <v>#REF!</v>
      </c>
      <c r="AM20" s="49" t="e">
        <f>IF(AND('Mapa final'!#REF!="Alta",'Mapa final'!#REF!="Catastrófico"),CONCATENATE("R5C",'Mapa final'!#REF!),"")</f>
        <v>#REF!</v>
      </c>
      <c r="AN20" s="75"/>
      <c r="AO20" s="383"/>
      <c r="AP20" s="384"/>
      <c r="AQ20" s="384"/>
      <c r="AR20" s="384"/>
      <c r="AS20" s="384"/>
      <c r="AT20" s="38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row>
    <row r="21" spans="1:76" ht="15" customHeight="1" x14ac:dyDescent="0.25">
      <c r="A21" s="75"/>
      <c r="B21" s="294"/>
      <c r="C21" s="294"/>
      <c r="D21" s="295"/>
      <c r="E21" s="393"/>
      <c r="F21" s="392"/>
      <c r="G21" s="392"/>
      <c r="H21" s="392"/>
      <c r="I21" s="392"/>
      <c r="J21" s="59" t="e">
        <f>IF(AND('Mapa final'!#REF!="Alta",'Mapa final'!#REF!="Leve"),CONCATENATE("R6C",'Mapa final'!#REF!),"")</f>
        <v>#REF!</v>
      </c>
      <c r="K21" s="60" t="e">
        <f>IF(AND('Mapa final'!#REF!="Alta",'Mapa final'!#REF!="Leve"),CONCATENATE("R6C",'Mapa final'!#REF!),"")</f>
        <v>#REF!</v>
      </c>
      <c r="L21" s="60" t="e">
        <f>IF(AND('Mapa final'!#REF!="Alta",'Mapa final'!#REF!="Leve"),CONCATENATE("R6C",'Mapa final'!#REF!),"")</f>
        <v>#REF!</v>
      </c>
      <c r="M21" s="60" t="e">
        <f>IF(AND('Mapa final'!#REF!="Alta",'Mapa final'!#REF!="Leve"),CONCATENATE("R6C",'Mapa final'!#REF!),"")</f>
        <v>#REF!</v>
      </c>
      <c r="N21" s="60" t="e">
        <f>IF(AND('Mapa final'!#REF!="Alta",'Mapa final'!#REF!="Leve"),CONCATENATE("R6C",'Mapa final'!#REF!),"")</f>
        <v>#REF!</v>
      </c>
      <c r="O21" s="61" t="e">
        <f>IF(AND('Mapa final'!#REF!="Alta",'Mapa final'!#REF!="Leve"),CONCATENATE("R6C",'Mapa final'!#REF!),"")</f>
        <v>#REF!</v>
      </c>
      <c r="P21" s="59" t="e">
        <f>IF(AND('Mapa final'!#REF!="Alta",'Mapa final'!#REF!="Menor"),CONCATENATE("R6C",'Mapa final'!#REF!),"")</f>
        <v>#REF!</v>
      </c>
      <c r="Q21" s="60" t="e">
        <f>IF(AND('Mapa final'!#REF!="Alta",'Mapa final'!#REF!="Menor"),CONCATENATE("R6C",'Mapa final'!#REF!),"")</f>
        <v>#REF!</v>
      </c>
      <c r="R21" s="60" t="e">
        <f>IF(AND('Mapa final'!#REF!="Alta",'Mapa final'!#REF!="Menor"),CONCATENATE("R6C",'Mapa final'!#REF!),"")</f>
        <v>#REF!</v>
      </c>
      <c r="S21" s="60" t="e">
        <f>IF(AND('Mapa final'!#REF!="Alta",'Mapa final'!#REF!="Menor"),CONCATENATE("R6C",'Mapa final'!#REF!),"")</f>
        <v>#REF!</v>
      </c>
      <c r="T21" s="60" t="e">
        <f>IF(AND('Mapa final'!#REF!="Alta",'Mapa final'!#REF!="Menor"),CONCATENATE("R6C",'Mapa final'!#REF!),"")</f>
        <v>#REF!</v>
      </c>
      <c r="U21" s="61" t="e">
        <f>IF(AND('Mapa final'!#REF!="Alta",'Mapa final'!#REF!="Menor"),CONCATENATE("R6C",'Mapa final'!#REF!),"")</f>
        <v>#REF!</v>
      </c>
      <c r="V21" s="44" t="e">
        <f>IF(AND('Mapa final'!#REF!="Alta",'Mapa final'!#REF!="Moderado"),CONCATENATE("R6C",'Mapa final'!#REF!),"")</f>
        <v>#REF!</v>
      </c>
      <c r="W21" s="45" t="e">
        <f>IF(AND('Mapa final'!#REF!="Alta",'Mapa final'!#REF!="Moderado"),CONCATENATE("R6C",'Mapa final'!#REF!),"")</f>
        <v>#REF!</v>
      </c>
      <c r="X21" s="45" t="e">
        <f>IF(AND('Mapa final'!#REF!="Alta",'Mapa final'!#REF!="Moderado"),CONCATENATE("R6C",'Mapa final'!#REF!),"")</f>
        <v>#REF!</v>
      </c>
      <c r="Y21" s="45" t="e">
        <f>IF(AND('Mapa final'!#REF!="Alta",'Mapa final'!#REF!="Moderado"),CONCATENATE("R6C",'Mapa final'!#REF!),"")</f>
        <v>#REF!</v>
      </c>
      <c r="Z21" s="45" t="e">
        <f>IF(AND('Mapa final'!#REF!="Alta",'Mapa final'!#REF!="Moderado"),CONCATENATE("R6C",'Mapa final'!#REF!),"")</f>
        <v>#REF!</v>
      </c>
      <c r="AA21" s="46" t="e">
        <f>IF(AND('Mapa final'!#REF!="Alta",'Mapa final'!#REF!="Moderado"),CONCATENATE("R6C",'Mapa final'!#REF!),"")</f>
        <v>#REF!</v>
      </c>
      <c r="AB21" s="44" t="e">
        <f>IF(AND('Mapa final'!#REF!="Alta",'Mapa final'!#REF!="Mayor"),CONCATENATE("R6C",'Mapa final'!#REF!),"")</f>
        <v>#REF!</v>
      </c>
      <c r="AC21" s="45" t="e">
        <f>IF(AND('Mapa final'!#REF!="Alta",'Mapa final'!#REF!="Mayor"),CONCATENATE("R6C",'Mapa final'!#REF!),"")</f>
        <v>#REF!</v>
      </c>
      <c r="AD21" s="45" t="e">
        <f>IF(AND('Mapa final'!#REF!="Alta",'Mapa final'!#REF!="Mayor"),CONCATENATE("R6C",'Mapa final'!#REF!),"")</f>
        <v>#REF!</v>
      </c>
      <c r="AE21" s="45" t="e">
        <f>IF(AND('Mapa final'!#REF!="Alta",'Mapa final'!#REF!="Mayor"),CONCATENATE("R6C",'Mapa final'!#REF!),"")</f>
        <v>#REF!</v>
      </c>
      <c r="AF21" s="45" t="e">
        <f>IF(AND('Mapa final'!#REF!="Alta",'Mapa final'!#REF!="Mayor"),CONCATENATE("R6C",'Mapa final'!#REF!),"")</f>
        <v>#REF!</v>
      </c>
      <c r="AG21" s="46" t="e">
        <f>IF(AND('Mapa final'!#REF!="Alta",'Mapa final'!#REF!="Mayor"),CONCATENATE("R6C",'Mapa final'!#REF!),"")</f>
        <v>#REF!</v>
      </c>
      <c r="AH21" s="47" t="e">
        <f>IF(AND('Mapa final'!#REF!="Alta",'Mapa final'!#REF!="Catastrófico"),CONCATENATE("R6C",'Mapa final'!#REF!),"")</f>
        <v>#REF!</v>
      </c>
      <c r="AI21" s="48" t="e">
        <f>IF(AND('Mapa final'!#REF!="Alta",'Mapa final'!#REF!="Catastrófico"),CONCATENATE("R6C",'Mapa final'!#REF!),"")</f>
        <v>#REF!</v>
      </c>
      <c r="AJ21" s="48" t="e">
        <f>IF(AND('Mapa final'!#REF!="Alta",'Mapa final'!#REF!="Catastrófico"),CONCATENATE("R6C",'Mapa final'!#REF!),"")</f>
        <v>#REF!</v>
      </c>
      <c r="AK21" s="48" t="e">
        <f>IF(AND('Mapa final'!#REF!="Alta",'Mapa final'!#REF!="Catastrófico"),CONCATENATE("R6C",'Mapa final'!#REF!),"")</f>
        <v>#REF!</v>
      </c>
      <c r="AL21" s="48" t="e">
        <f>IF(AND('Mapa final'!#REF!="Alta",'Mapa final'!#REF!="Catastrófico"),CONCATENATE("R6C",'Mapa final'!#REF!),"")</f>
        <v>#REF!</v>
      </c>
      <c r="AM21" s="49" t="e">
        <f>IF(AND('Mapa final'!#REF!="Alta",'Mapa final'!#REF!="Catastrófico"),CONCATENATE("R6C",'Mapa final'!#REF!),"")</f>
        <v>#REF!</v>
      </c>
      <c r="AN21" s="75"/>
      <c r="AO21" s="383"/>
      <c r="AP21" s="384"/>
      <c r="AQ21" s="384"/>
      <c r="AR21" s="384"/>
      <c r="AS21" s="384"/>
      <c r="AT21" s="38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row>
    <row r="22" spans="1:76" ht="15" customHeight="1" x14ac:dyDescent="0.25">
      <c r="A22" s="75"/>
      <c r="B22" s="294"/>
      <c r="C22" s="294"/>
      <c r="D22" s="295"/>
      <c r="E22" s="393"/>
      <c r="F22" s="392"/>
      <c r="G22" s="392"/>
      <c r="H22" s="392"/>
      <c r="I22" s="392"/>
      <c r="J22" s="59" t="e">
        <f>IF(AND('Mapa final'!#REF!="Alta",'Mapa final'!#REF!="Leve"),CONCATENATE("R7C",'Mapa final'!#REF!),"")</f>
        <v>#REF!</v>
      </c>
      <c r="K22" s="60" t="e">
        <f>IF(AND('Mapa final'!#REF!="Alta",'Mapa final'!#REF!="Leve"),CONCATENATE("R7C",'Mapa final'!#REF!),"")</f>
        <v>#REF!</v>
      </c>
      <c r="L22" s="60" t="e">
        <f>IF(AND('Mapa final'!#REF!="Alta",'Mapa final'!#REF!="Leve"),CONCATENATE("R7C",'Mapa final'!#REF!),"")</f>
        <v>#REF!</v>
      </c>
      <c r="M22" s="60" t="e">
        <f>IF(AND('Mapa final'!#REF!="Alta",'Mapa final'!#REF!="Leve"),CONCATENATE("R7C",'Mapa final'!#REF!),"")</f>
        <v>#REF!</v>
      </c>
      <c r="N22" s="60" t="e">
        <f>IF(AND('Mapa final'!#REF!="Alta",'Mapa final'!#REF!="Leve"),CONCATENATE("R7C",'Mapa final'!#REF!),"")</f>
        <v>#REF!</v>
      </c>
      <c r="O22" s="61" t="e">
        <f>IF(AND('Mapa final'!#REF!="Alta",'Mapa final'!#REF!="Leve"),CONCATENATE("R7C",'Mapa final'!#REF!),"")</f>
        <v>#REF!</v>
      </c>
      <c r="P22" s="59" t="e">
        <f>IF(AND('Mapa final'!#REF!="Alta",'Mapa final'!#REF!="Menor"),CONCATENATE("R7C",'Mapa final'!#REF!),"")</f>
        <v>#REF!</v>
      </c>
      <c r="Q22" s="60" t="e">
        <f>IF(AND('Mapa final'!#REF!="Alta",'Mapa final'!#REF!="Menor"),CONCATENATE("R7C",'Mapa final'!#REF!),"")</f>
        <v>#REF!</v>
      </c>
      <c r="R22" s="60" t="e">
        <f>IF(AND('Mapa final'!#REF!="Alta",'Mapa final'!#REF!="Menor"),CONCATENATE("R7C",'Mapa final'!#REF!),"")</f>
        <v>#REF!</v>
      </c>
      <c r="S22" s="60" t="e">
        <f>IF(AND('Mapa final'!#REF!="Alta",'Mapa final'!#REF!="Menor"),CONCATENATE("R7C",'Mapa final'!#REF!),"")</f>
        <v>#REF!</v>
      </c>
      <c r="T22" s="60" t="e">
        <f>IF(AND('Mapa final'!#REF!="Alta",'Mapa final'!#REF!="Menor"),CONCATENATE("R7C",'Mapa final'!#REF!),"")</f>
        <v>#REF!</v>
      </c>
      <c r="U22" s="61" t="e">
        <f>IF(AND('Mapa final'!#REF!="Alta",'Mapa final'!#REF!="Menor"),CONCATENATE("R7C",'Mapa final'!#REF!),"")</f>
        <v>#REF!</v>
      </c>
      <c r="V22" s="44" t="e">
        <f>IF(AND('Mapa final'!#REF!="Alta",'Mapa final'!#REF!="Moderado"),CONCATENATE("R7C",'Mapa final'!#REF!),"")</f>
        <v>#REF!</v>
      </c>
      <c r="W22" s="45" t="e">
        <f>IF(AND('Mapa final'!#REF!="Alta",'Mapa final'!#REF!="Moderado"),CONCATENATE("R7C",'Mapa final'!#REF!),"")</f>
        <v>#REF!</v>
      </c>
      <c r="X22" s="45" t="e">
        <f>IF(AND('Mapa final'!#REF!="Alta",'Mapa final'!#REF!="Moderado"),CONCATENATE("R7C",'Mapa final'!#REF!),"")</f>
        <v>#REF!</v>
      </c>
      <c r="Y22" s="45" t="e">
        <f>IF(AND('Mapa final'!#REF!="Alta",'Mapa final'!#REF!="Moderado"),CONCATENATE("R7C",'Mapa final'!#REF!),"")</f>
        <v>#REF!</v>
      </c>
      <c r="Z22" s="45" t="e">
        <f>IF(AND('Mapa final'!#REF!="Alta",'Mapa final'!#REF!="Moderado"),CONCATENATE("R7C",'Mapa final'!#REF!),"")</f>
        <v>#REF!</v>
      </c>
      <c r="AA22" s="46" t="e">
        <f>IF(AND('Mapa final'!#REF!="Alta",'Mapa final'!#REF!="Moderado"),CONCATENATE("R7C",'Mapa final'!#REF!),"")</f>
        <v>#REF!</v>
      </c>
      <c r="AB22" s="44" t="e">
        <f>IF(AND('Mapa final'!#REF!="Alta",'Mapa final'!#REF!="Mayor"),CONCATENATE("R7C",'Mapa final'!#REF!),"")</f>
        <v>#REF!</v>
      </c>
      <c r="AC22" s="45" t="e">
        <f>IF(AND('Mapa final'!#REF!="Alta",'Mapa final'!#REF!="Mayor"),CONCATENATE("R7C",'Mapa final'!#REF!),"")</f>
        <v>#REF!</v>
      </c>
      <c r="AD22" s="45" t="e">
        <f>IF(AND('Mapa final'!#REF!="Alta",'Mapa final'!#REF!="Mayor"),CONCATENATE("R7C",'Mapa final'!#REF!),"")</f>
        <v>#REF!</v>
      </c>
      <c r="AE22" s="45" t="e">
        <f>IF(AND('Mapa final'!#REF!="Alta",'Mapa final'!#REF!="Mayor"),CONCATENATE("R7C",'Mapa final'!#REF!),"")</f>
        <v>#REF!</v>
      </c>
      <c r="AF22" s="45" t="e">
        <f>IF(AND('Mapa final'!#REF!="Alta",'Mapa final'!#REF!="Mayor"),CONCATENATE("R7C",'Mapa final'!#REF!),"")</f>
        <v>#REF!</v>
      </c>
      <c r="AG22" s="46" t="e">
        <f>IF(AND('Mapa final'!#REF!="Alta",'Mapa final'!#REF!="Mayor"),CONCATENATE("R7C",'Mapa final'!#REF!),"")</f>
        <v>#REF!</v>
      </c>
      <c r="AH22" s="47" t="e">
        <f>IF(AND('Mapa final'!#REF!="Alta",'Mapa final'!#REF!="Catastrófico"),CONCATENATE("R7C",'Mapa final'!#REF!),"")</f>
        <v>#REF!</v>
      </c>
      <c r="AI22" s="48" t="e">
        <f>IF(AND('Mapa final'!#REF!="Alta",'Mapa final'!#REF!="Catastrófico"),CONCATENATE("R7C",'Mapa final'!#REF!),"")</f>
        <v>#REF!</v>
      </c>
      <c r="AJ22" s="48" t="e">
        <f>IF(AND('Mapa final'!#REF!="Alta",'Mapa final'!#REF!="Catastrófico"),CONCATENATE("R7C",'Mapa final'!#REF!),"")</f>
        <v>#REF!</v>
      </c>
      <c r="AK22" s="48" t="e">
        <f>IF(AND('Mapa final'!#REF!="Alta",'Mapa final'!#REF!="Catastrófico"),CONCATENATE("R7C",'Mapa final'!#REF!),"")</f>
        <v>#REF!</v>
      </c>
      <c r="AL22" s="48" t="e">
        <f>IF(AND('Mapa final'!#REF!="Alta",'Mapa final'!#REF!="Catastrófico"),CONCATENATE("R7C",'Mapa final'!#REF!),"")</f>
        <v>#REF!</v>
      </c>
      <c r="AM22" s="49" t="e">
        <f>IF(AND('Mapa final'!#REF!="Alta",'Mapa final'!#REF!="Catastrófico"),CONCATENATE("R7C",'Mapa final'!#REF!),"")</f>
        <v>#REF!</v>
      </c>
      <c r="AN22" s="75"/>
      <c r="AO22" s="383"/>
      <c r="AP22" s="384"/>
      <c r="AQ22" s="384"/>
      <c r="AR22" s="384"/>
      <c r="AS22" s="384"/>
      <c r="AT22" s="38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row>
    <row r="23" spans="1:76" ht="15" customHeight="1" x14ac:dyDescent="0.25">
      <c r="A23" s="75"/>
      <c r="B23" s="294"/>
      <c r="C23" s="294"/>
      <c r="D23" s="295"/>
      <c r="E23" s="393"/>
      <c r="F23" s="392"/>
      <c r="G23" s="392"/>
      <c r="H23" s="392"/>
      <c r="I23" s="392"/>
      <c r="J23" s="59" t="e">
        <f>IF(AND('Mapa final'!#REF!="Alta",'Mapa final'!#REF!="Leve"),CONCATENATE("R8C",'Mapa final'!#REF!),"")</f>
        <v>#REF!</v>
      </c>
      <c r="K23" s="60" t="e">
        <f>IF(AND('Mapa final'!#REF!="Alta",'Mapa final'!#REF!="Leve"),CONCATENATE("R8C",'Mapa final'!#REF!),"")</f>
        <v>#REF!</v>
      </c>
      <c r="L23" s="60" t="e">
        <f>IF(AND('Mapa final'!#REF!="Alta",'Mapa final'!#REF!="Leve"),CONCATENATE("R8C",'Mapa final'!#REF!),"")</f>
        <v>#REF!</v>
      </c>
      <c r="M23" s="60" t="e">
        <f>IF(AND('Mapa final'!#REF!="Alta",'Mapa final'!#REF!="Leve"),CONCATENATE("R8C",'Mapa final'!#REF!),"")</f>
        <v>#REF!</v>
      </c>
      <c r="N23" s="60" t="e">
        <f>IF(AND('Mapa final'!#REF!="Alta",'Mapa final'!#REF!="Leve"),CONCATENATE("R8C",'Mapa final'!#REF!),"")</f>
        <v>#REF!</v>
      </c>
      <c r="O23" s="61" t="e">
        <f>IF(AND('Mapa final'!#REF!="Alta",'Mapa final'!#REF!="Leve"),CONCATENATE("R8C",'Mapa final'!#REF!),"")</f>
        <v>#REF!</v>
      </c>
      <c r="P23" s="59" t="e">
        <f>IF(AND('Mapa final'!#REF!="Alta",'Mapa final'!#REF!="Menor"),CONCATENATE("R8C",'Mapa final'!#REF!),"")</f>
        <v>#REF!</v>
      </c>
      <c r="Q23" s="60" t="e">
        <f>IF(AND('Mapa final'!#REF!="Alta",'Mapa final'!#REF!="Menor"),CONCATENATE("R8C",'Mapa final'!#REF!),"")</f>
        <v>#REF!</v>
      </c>
      <c r="R23" s="60" t="e">
        <f>IF(AND('Mapa final'!#REF!="Alta",'Mapa final'!#REF!="Menor"),CONCATENATE("R8C",'Mapa final'!#REF!),"")</f>
        <v>#REF!</v>
      </c>
      <c r="S23" s="60" t="e">
        <f>IF(AND('Mapa final'!#REF!="Alta",'Mapa final'!#REF!="Menor"),CONCATENATE("R8C",'Mapa final'!#REF!),"")</f>
        <v>#REF!</v>
      </c>
      <c r="T23" s="60" t="e">
        <f>IF(AND('Mapa final'!#REF!="Alta",'Mapa final'!#REF!="Menor"),CONCATENATE("R8C",'Mapa final'!#REF!),"")</f>
        <v>#REF!</v>
      </c>
      <c r="U23" s="61" t="e">
        <f>IF(AND('Mapa final'!#REF!="Alta",'Mapa final'!#REF!="Menor"),CONCATENATE("R8C",'Mapa final'!#REF!),"")</f>
        <v>#REF!</v>
      </c>
      <c r="V23" s="44" t="e">
        <f>IF(AND('Mapa final'!#REF!="Alta",'Mapa final'!#REF!="Moderado"),CONCATENATE("R8C",'Mapa final'!#REF!),"")</f>
        <v>#REF!</v>
      </c>
      <c r="W23" s="45" t="e">
        <f>IF(AND('Mapa final'!#REF!="Alta",'Mapa final'!#REF!="Moderado"),CONCATENATE("R8C",'Mapa final'!#REF!),"")</f>
        <v>#REF!</v>
      </c>
      <c r="X23" s="45" t="e">
        <f>IF(AND('Mapa final'!#REF!="Alta",'Mapa final'!#REF!="Moderado"),CONCATENATE("R8C",'Mapa final'!#REF!),"")</f>
        <v>#REF!</v>
      </c>
      <c r="Y23" s="45" t="e">
        <f>IF(AND('Mapa final'!#REF!="Alta",'Mapa final'!#REF!="Moderado"),CONCATENATE("R8C",'Mapa final'!#REF!),"")</f>
        <v>#REF!</v>
      </c>
      <c r="Z23" s="45" t="e">
        <f>IF(AND('Mapa final'!#REF!="Alta",'Mapa final'!#REF!="Moderado"),CONCATENATE("R8C",'Mapa final'!#REF!),"")</f>
        <v>#REF!</v>
      </c>
      <c r="AA23" s="46" t="e">
        <f>IF(AND('Mapa final'!#REF!="Alta",'Mapa final'!#REF!="Moderado"),CONCATENATE("R8C",'Mapa final'!#REF!),"")</f>
        <v>#REF!</v>
      </c>
      <c r="AB23" s="44" t="e">
        <f>IF(AND('Mapa final'!#REF!="Alta",'Mapa final'!#REF!="Mayor"),CONCATENATE("R8C",'Mapa final'!#REF!),"")</f>
        <v>#REF!</v>
      </c>
      <c r="AC23" s="45" t="e">
        <f>IF(AND('Mapa final'!#REF!="Alta",'Mapa final'!#REF!="Mayor"),CONCATENATE("R8C",'Mapa final'!#REF!),"")</f>
        <v>#REF!</v>
      </c>
      <c r="AD23" s="45" t="e">
        <f>IF(AND('Mapa final'!#REF!="Alta",'Mapa final'!#REF!="Mayor"),CONCATENATE("R8C",'Mapa final'!#REF!),"")</f>
        <v>#REF!</v>
      </c>
      <c r="AE23" s="45" t="e">
        <f>IF(AND('Mapa final'!#REF!="Alta",'Mapa final'!#REF!="Mayor"),CONCATENATE("R8C",'Mapa final'!#REF!),"")</f>
        <v>#REF!</v>
      </c>
      <c r="AF23" s="45" t="e">
        <f>IF(AND('Mapa final'!#REF!="Alta",'Mapa final'!#REF!="Mayor"),CONCATENATE("R8C",'Mapa final'!#REF!),"")</f>
        <v>#REF!</v>
      </c>
      <c r="AG23" s="46" t="e">
        <f>IF(AND('Mapa final'!#REF!="Alta",'Mapa final'!#REF!="Mayor"),CONCATENATE("R8C",'Mapa final'!#REF!),"")</f>
        <v>#REF!</v>
      </c>
      <c r="AH23" s="47" t="e">
        <f>IF(AND('Mapa final'!#REF!="Alta",'Mapa final'!#REF!="Catastrófico"),CONCATENATE("R8C",'Mapa final'!#REF!),"")</f>
        <v>#REF!</v>
      </c>
      <c r="AI23" s="48" t="e">
        <f>IF(AND('Mapa final'!#REF!="Alta",'Mapa final'!#REF!="Catastrófico"),CONCATENATE("R8C",'Mapa final'!#REF!),"")</f>
        <v>#REF!</v>
      </c>
      <c r="AJ23" s="48" t="e">
        <f>IF(AND('Mapa final'!#REF!="Alta",'Mapa final'!#REF!="Catastrófico"),CONCATENATE("R8C",'Mapa final'!#REF!),"")</f>
        <v>#REF!</v>
      </c>
      <c r="AK23" s="48" t="e">
        <f>IF(AND('Mapa final'!#REF!="Alta",'Mapa final'!#REF!="Catastrófico"),CONCATENATE("R8C",'Mapa final'!#REF!),"")</f>
        <v>#REF!</v>
      </c>
      <c r="AL23" s="48" t="e">
        <f>IF(AND('Mapa final'!#REF!="Alta",'Mapa final'!#REF!="Catastrófico"),CONCATENATE("R8C",'Mapa final'!#REF!),"")</f>
        <v>#REF!</v>
      </c>
      <c r="AM23" s="49" t="e">
        <f>IF(AND('Mapa final'!#REF!="Alta",'Mapa final'!#REF!="Catastrófico"),CONCATENATE("R8C",'Mapa final'!#REF!),"")</f>
        <v>#REF!</v>
      </c>
      <c r="AN23" s="75"/>
      <c r="AO23" s="383"/>
      <c r="AP23" s="384"/>
      <c r="AQ23" s="384"/>
      <c r="AR23" s="384"/>
      <c r="AS23" s="384"/>
      <c r="AT23" s="38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row>
    <row r="24" spans="1:76" ht="15" customHeight="1" x14ac:dyDescent="0.25">
      <c r="A24" s="75"/>
      <c r="B24" s="294"/>
      <c r="C24" s="294"/>
      <c r="D24" s="295"/>
      <c r="E24" s="393"/>
      <c r="F24" s="392"/>
      <c r="G24" s="392"/>
      <c r="H24" s="392"/>
      <c r="I24" s="392"/>
      <c r="J24" s="59" t="e">
        <f>IF(AND('Mapa final'!#REF!="Alta",'Mapa final'!#REF!="Leve"),CONCATENATE("R9C",'Mapa final'!#REF!),"")</f>
        <v>#REF!</v>
      </c>
      <c r="K24" s="60" t="e">
        <f>IF(AND('Mapa final'!#REF!="Alta",'Mapa final'!#REF!="Leve"),CONCATENATE("R9C",'Mapa final'!#REF!),"")</f>
        <v>#REF!</v>
      </c>
      <c r="L24" s="60" t="e">
        <f>IF(AND('Mapa final'!#REF!="Alta",'Mapa final'!#REF!="Leve"),CONCATENATE("R9C",'Mapa final'!#REF!),"")</f>
        <v>#REF!</v>
      </c>
      <c r="M24" s="60" t="e">
        <f>IF(AND('Mapa final'!#REF!="Alta",'Mapa final'!#REF!="Leve"),CONCATENATE("R9C",'Mapa final'!#REF!),"")</f>
        <v>#REF!</v>
      </c>
      <c r="N24" s="60" t="e">
        <f>IF(AND('Mapa final'!#REF!="Alta",'Mapa final'!#REF!="Leve"),CONCATENATE("R9C",'Mapa final'!#REF!),"")</f>
        <v>#REF!</v>
      </c>
      <c r="O24" s="61" t="e">
        <f>IF(AND('Mapa final'!#REF!="Alta",'Mapa final'!#REF!="Leve"),CONCATENATE("R9C",'Mapa final'!#REF!),"")</f>
        <v>#REF!</v>
      </c>
      <c r="P24" s="59" t="e">
        <f>IF(AND('Mapa final'!#REF!="Alta",'Mapa final'!#REF!="Menor"),CONCATENATE("R9C",'Mapa final'!#REF!),"")</f>
        <v>#REF!</v>
      </c>
      <c r="Q24" s="60" t="e">
        <f>IF(AND('Mapa final'!#REF!="Alta",'Mapa final'!#REF!="Menor"),CONCATENATE("R9C",'Mapa final'!#REF!),"")</f>
        <v>#REF!</v>
      </c>
      <c r="R24" s="60" t="e">
        <f>IF(AND('Mapa final'!#REF!="Alta",'Mapa final'!#REF!="Menor"),CONCATENATE("R9C",'Mapa final'!#REF!),"")</f>
        <v>#REF!</v>
      </c>
      <c r="S24" s="60" t="e">
        <f>IF(AND('Mapa final'!#REF!="Alta",'Mapa final'!#REF!="Menor"),CONCATENATE("R9C",'Mapa final'!#REF!),"")</f>
        <v>#REF!</v>
      </c>
      <c r="T24" s="60" t="e">
        <f>IF(AND('Mapa final'!#REF!="Alta",'Mapa final'!#REF!="Menor"),CONCATENATE("R9C",'Mapa final'!#REF!),"")</f>
        <v>#REF!</v>
      </c>
      <c r="U24" s="61" t="e">
        <f>IF(AND('Mapa final'!#REF!="Alta",'Mapa final'!#REF!="Menor"),CONCATENATE("R9C",'Mapa final'!#REF!),"")</f>
        <v>#REF!</v>
      </c>
      <c r="V24" s="44" t="e">
        <f>IF(AND('Mapa final'!#REF!="Alta",'Mapa final'!#REF!="Moderado"),CONCATENATE("R9C",'Mapa final'!#REF!),"")</f>
        <v>#REF!</v>
      </c>
      <c r="W24" s="45" t="e">
        <f>IF(AND('Mapa final'!#REF!="Alta",'Mapa final'!#REF!="Moderado"),CONCATENATE("R9C",'Mapa final'!#REF!),"")</f>
        <v>#REF!</v>
      </c>
      <c r="X24" s="45" t="e">
        <f>IF(AND('Mapa final'!#REF!="Alta",'Mapa final'!#REF!="Moderado"),CONCATENATE("R9C",'Mapa final'!#REF!),"")</f>
        <v>#REF!</v>
      </c>
      <c r="Y24" s="45" t="e">
        <f>IF(AND('Mapa final'!#REF!="Alta",'Mapa final'!#REF!="Moderado"),CONCATENATE("R9C",'Mapa final'!#REF!),"")</f>
        <v>#REF!</v>
      </c>
      <c r="Z24" s="45" t="e">
        <f>IF(AND('Mapa final'!#REF!="Alta",'Mapa final'!#REF!="Moderado"),CONCATENATE("R9C",'Mapa final'!#REF!),"")</f>
        <v>#REF!</v>
      </c>
      <c r="AA24" s="46" t="e">
        <f>IF(AND('Mapa final'!#REF!="Alta",'Mapa final'!#REF!="Moderado"),CONCATENATE("R9C",'Mapa final'!#REF!),"")</f>
        <v>#REF!</v>
      </c>
      <c r="AB24" s="44" t="e">
        <f>IF(AND('Mapa final'!#REF!="Alta",'Mapa final'!#REF!="Mayor"),CONCATENATE("R9C",'Mapa final'!#REF!),"")</f>
        <v>#REF!</v>
      </c>
      <c r="AC24" s="45" t="e">
        <f>IF(AND('Mapa final'!#REF!="Alta",'Mapa final'!#REF!="Mayor"),CONCATENATE("R9C",'Mapa final'!#REF!),"")</f>
        <v>#REF!</v>
      </c>
      <c r="AD24" s="45" t="e">
        <f>IF(AND('Mapa final'!#REF!="Alta",'Mapa final'!#REF!="Mayor"),CONCATENATE("R9C",'Mapa final'!#REF!),"")</f>
        <v>#REF!</v>
      </c>
      <c r="AE24" s="45" t="e">
        <f>IF(AND('Mapa final'!#REF!="Alta",'Mapa final'!#REF!="Mayor"),CONCATENATE("R9C",'Mapa final'!#REF!),"")</f>
        <v>#REF!</v>
      </c>
      <c r="AF24" s="45" t="e">
        <f>IF(AND('Mapa final'!#REF!="Alta",'Mapa final'!#REF!="Mayor"),CONCATENATE("R9C",'Mapa final'!#REF!),"")</f>
        <v>#REF!</v>
      </c>
      <c r="AG24" s="46" t="e">
        <f>IF(AND('Mapa final'!#REF!="Alta",'Mapa final'!#REF!="Mayor"),CONCATENATE("R9C",'Mapa final'!#REF!),"")</f>
        <v>#REF!</v>
      </c>
      <c r="AH24" s="47" t="e">
        <f>IF(AND('Mapa final'!#REF!="Alta",'Mapa final'!#REF!="Catastrófico"),CONCATENATE("R9C",'Mapa final'!#REF!),"")</f>
        <v>#REF!</v>
      </c>
      <c r="AI24" s="48" t="e">
        <f>IF(AND('Mapa final'!#REF!="Alta",'Mapa final'!#REF!="Catastrófico"),CONCATENATE("R9C",'Mapa final'!#REF!),"")</f>
        <v>#REF!</v>
      </c>
      <c r="AJ24" s="48" t="e">
        <f>IF(AND('Mapa final'!#REF!="Alta",'Mapa final'!#REF!="Catastrófico"),CONCATENATE("R9C",'Mapa final'!#REF!),"")</f>
        <v>#REF!</v>
      </c>
      <c r="AK24" s="48" t="e">
        <f>IF(AND('Mapa final'!#REF!="Alta",'Mapa final'!#REF!="Catastrófico"),CONCATENATE("R9C",'Mapa final'!#REF!),"")</f>
        <v>#REF!</v>
      </c>
      <c r="AL24" s="48" t="e">
        <f>IF(AND('Mapa final'!#REF!="Alta",'Mapa final'!#REF!="Catastrófico"),CONCATENATE("R9C",'Mapa final'!#REF!),"")</f>
        <v>#REF!</v>
      </c>
      <c r="AM24" s="49" t="e">
        <f>IF(AND('Mapa final'!#REF!="Alta",'Mapa final'!#REF!="Catastrófico"),CONCATENATE("R9C",'Mapa final'!#REF!),"")</f>
        <v>#REF!</v>
      </c>
      <c r="AN24" s="75"/>
      <c r="AO24" s="383"/>
      <c r="AP24" s="384"/>
      <c r="AQ24" s="384"/>
      <c r="AR24" s="384"/>
      <c r="AS24" s="384"/>
      <c r="AT24" s="38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row>
    <row r="25" spans="1:76" ht="15.75" customHeight="1" thickBot="1" x14ac:dyDescent="0.3">
      <c r="A25" s="75"/>
      <c r="B25" s="294"/>
      <c r="C25" s="294"/>
      <c r="D25" s="295"/>
      <c r="E25" s="394"/>
      <c r="F25" s="395"/>
      <c r="G25" s="395"/>
      <c r="H25" s="395"/>
      <c r="I25" s="395"/>
      <c r="J25" s="62" t="e">
        <f>IF(AND('Mapa final'!#REF!="Alta",'Mapa final'!#REF!="Leve"),CONCATENATE("R10C",'Mapa final'!#REF!),"")</f>
        <v>#REF!</v>
      </c>
      <c r="K25" s="63" t="e">
        <f>IF(AND('Mapa final'!#REF!="Alta",'Mapa final'!#REF!="Leve"),CONCATENATE("R10C",'Mapa final'!#REF!),"")</f>
        <v>#REF!</v>
      </c>
      <c r="L25" s="63" t="e">
        <f>IF(AND('Mapa final'!#REF!="Alta",'Mapa final'!#REF!="Leve"),CONCATENATE("R10C",'Mapa final'!#REF!),"")</f>
        <v>#REF!</v>
      </c>
      <c r="M25" s="63" t="e">
        <f>IF(AND('Mapa final'!#REF!="Alta",'Mapa final'!#REF!="Leve"),CONCATENATE("R10C",'Mapa final'!#REF!),"")</f>
        <v>#REF!</v>
      </c>
      <c r="N25" s="63" t="e">
        <f>IF(AND('Mapa final'!#REF!="Alta",'Mapa final'!#REF!="Leve"),CONCATENATE("R10C",'Mapa final'!#REF!),"")</f>
        <v>#REF!</v>
      </c>
      <c r="O25" s="64" t="e">
        <f>IF(AND('Mapa final'!#REF!="Alta",'Mapa final'!#REF!="Leve"),CONCATENATE("R10C",'Mapa final'!#REF!),"")</f>
        <v>#REF!</v>
      </c>
      <c r="P25" s="62" t="e">
        <f>IF(AND('Mapa final'!#REF!="Alta",'Mapa final'!#REF!="Menor"),CONCATENATE("R10C",'Mapa final'!#REF!),"")</f>
        <v>#REF!</v>
      </c>
      <c r="Q25" s="63" t="e">
        <f>IF(AND('Mapa final'!#REF!="Alta",'Mapa final'!#REF!="Menor"),CONCATENATE("R10C",'Mapa final'!#REF!),"")</f>
        <v>#REF!</v>
      </c>
      <c r="R25" s="63" t="e">
        <f>IF(AND('Mapa final'!#REF!="Alta",'Mapa final'!#REF!="Menor"),CONCATENATE("R10C",'Mapa final'!#REF!),"")</f>
        <v>#REF!</v>
      </c>
      <c r="S25" s="63" t="e">
        <f>IF(AND('Mapa final'!#REF!="Alta",'Mapa final'!#REF!="Menor"),CONCATENATE("R10C",'Mapa final'!#REF!),"")</f>
        <v>#REF!</v>
      </c>
      <c r="T25" s="63" t="e">
        <f>IF(AND('Mapa final'!#REF!="Alta",'Mapa final'!#REF!="Menor"),CONCATENATE("R10C",'Mapa final'!#REF!),"")</f>
        <v>#REF!</v>
      </c>
      <c r="U25" s="64" t="e">
        <f>IF(AND('Mapa final'!#REF!="Alta",'Mapa final'!#REF!="Menor"),CONCATENATE("R10C",'Mapa final'!#REF!),"")</f>
        <v>#REF!</v>
      </c>
      <c r="V25" s="50" t="e">
        <f>IF(AND('Mapa final'!#REF!="Alta",'Mapa final'!#REF!="Moderado"),CONCATENATE("R10C",'Mapa final'!#REF!),"")</f>
        <v>#REF!</v>
      </c>
      <c r="W25" s="51" t="e">
        <f>IF(AND('Mapa final'!#REF!="Alta",'Mapa final'!#REF!="Moderado"),CONCATENATE("R10C",'Mapa final'!#REF!),"")</f>
        <v>#REF!</v>
      </c>
      <c r="X25" s="51" t="e">
        <f>IF(AND('Mapa final'!#REF!="Alta",'Mapa final'!#REF!="Moderado"),CONCATENATE("R10C",'Mapa final'!#REF!),"")</f>
        <v>#REF!</v>
      </c>
      <c r="Y25" s="51" t="e">
        <f>IF(AND('Mapa final'!#REF!="Alta",'Mapa final'!#REF!="Moderado"),CONCATENATE("R10C",'Mapa final'!#REF!),"")</f>
        <v>#REF!</v>
      </c>
      <c r="Z25" s="51" t="e">
        <f>IF(AND('Mapa final'!#REF!="Alta",'Mapa final'!#REF!="Moderado"),CONCATENATE("R10C",'Mapa final'!#REF!),"")</f>
        <v>#REF!</v>
      </c>
      <c r="AA25" s="52" t="e">
        <f>IF(AND('Mapa final'!#REF!="Alta",'Mapa final'!#REF!="Moderado"),CONCATENATE("R10C",'Mapa final'!#REF!),"")</f>
        <v>#REF!</v>
      </c>
      <c r="AB25" s="50" t="e">
        <f>IF(AND('Mapa final'!#REF!="Alta",'Mapa final'!#REF!="Mayor"),CONCATENATE("R10C",'Mapa final'!#REF!),"")</f>
        <v>#REF!</v>
      </c>
      <c r="AC25" s="51" t="e">
        <f>IF(AND('Mapa final'!#REF!="Alta",'Mapa final'!#REF!="Mayor"),CONCATENATE("R10C",'Mapa final'!#REF!),"")</f>
        <v>#REF!</v>
      </c>
      <c r="AD25" s="51" t="e">
        <f>IF(AND('Mapa final'!#REF!="Alta",'Mapa final'!#REF!="Mayor"),CONCATENATE("R10C",'Mapa final'!#REF!),"")</f>
        <v>#REF!</v>
      </c>
      <c r="AE25" s="51" t="e">
        <f>IF(AND('Mapa final'!#REF!="Alta",'Mapa final'!#REF!="Mayor"),CONCATENATE("R10C",'Mapa final'!#REF!),"")</f>
        <v>#REF!</v>
      </c>
      <c r="AF25" s="51" t="e">
        <f>IF(AND('Mapa final'!#REF!="Alta",'Mapa final'!#REF!="Mayor"),CONCATENATE("R10C",'Mapa final'!#REF!),"")</f>
        <v>#REF!</v>
      </c>
      <c r="AG25" s="52" t="e">
        <f>IF(AND('Mapa final'!#REF!="Alta",'Mapa final'!#REF!="Mayor"),CONCATENATE("R10C",'Mapa final'!#REF!),"")</f>
        <v>#REF!</v>
      </c>
      <c r="AH25" s="53" t="e">
        <f>IF(AND('Mapa final'!#REF!="Alta",'Mapa final'!#REF!="Catastrófico"),CONCATENATE("R10C",'Mapa final'!#REF!),"")</f>
        <v>#REF!</v>
      </c>
      <c r="AI25" s="54" t="e">
        <f>IF(AND('Mapa final'!#REF!="Alta",'Mapa final'!#REF!="Catastrófico"),CONCATENATE("R10C",'Mapa final'!#REF!),"")</f>
        <v>#REF!</v>
      </c>
      <c r="AJ25" s="54" t="e">
        <f>IF(AND('Mapa final'!#REF!="Alta",'Mapa final'!#REF!="Catastrófico"),CONCATENATE("R10C",'Mapa final'!#REF!),"")</f>
        <v>#REF!</v>
      </c>
      <c r="AK25" s="54" t="e">
        <f>IF(AND('Mapa final'!#REF!="Alta",'Mapa final'!#REF!="Catastrófico"),CONCATENATE("R10C",'Mapa final'!#REF!),"")</f>
        <v>#REF!</v>
      </c>
      <c r="AL25" s="54" t="e">
        <f>IF(AND('Mapa final'!#REF!="Alta",'Mapa final'!#REF!="Catastrófico"),CONCATENATE("R10C",'Mapa final'!#REF!),"")</f>
        <v>#REF!</v>
      </c>
      <c r="AM25" s="55" t="e">
        <f>IF(AND('Mapa final'!#REF!="Alta",'Mapa final'!#REF!="Catastrófico"),CONCATENATE("R10C",'Mapa final'!#REF!),"")</f>
        <v>#REF!</v>
      </c>
      <c r="AN25" s="75"/>
      <c r="AO25" s="386"/>
      <c r="AP25" s="387"/>
      <c r="AQ25" s="387"/>
      <c r="AR25" s="387"/>
      <c r="AS25" s="387"/>
      <c r="AT25" s="388"/>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row>
    <row r="26" spans="1:76" ht="15" customHeight="1" x14ac:dyDescent="0.25">
      <c r="A26" s="75"/>
      <c r="B26" s="294"/>
      <c r="C26" s="294"/>
      <c r="D26" s="295"/>
      <c r="E26" s="389" t="s">
        <v>116</v>
      </c>
      <c r="F26" s="390"/>
      <c r="G26" s="390"/>
      <c r="H26" s="390"/>
      <c r="I26" s="407"/>
      <c r="J26" s="56" t="e">
        <f>IF(AND('Mapa final'!#REF!="Media",'Mapa final'!#REF!="Leve"),CONCATENATE("R1C",'Mapa final'!#REF!),"")</f>
        <v>#REF!</v>
      </c>
      <c r="K26" s="57" t="e">
        <f>IF(AND('Mapa final'!#REF!="Media",'Mapa final'!#REF!="Leve"),CONCATENATE("R1C",'Mapa final'!#REF!),"")</f>
        <v>#REF!</v>
      </c>
      <c r="L26" s="57" t="e">
        <f>IF(AND('Mapa final'!#REF!="Media",'Mapa final'!#REF!="Leve"),CONCATENATE("R1C",'Mapa final'!#REF!),"")</f>
        <v>#REF!</v>
      </c>
      <c r="M26" s="57" t="e">
        <f>IF(AND('Mapa final'!#REF!="Media",'Mapa final'!#REF!="Leve"),CONCATENATE("R1C",'Mapa final'!#REF!),"")</f>
        <v>#REF!</v>
      </c>
      <c r="N26" s="57" t="e">
        <f>IF(AND('Mapa final'!#REF!="Media",'Mapa final'!#REF!="Leve"),CONCATENATE("R1C",'Mapa final'!#REF!),"")</f>
        <v>#REF!</v>
      </c>
      <c r="O26" s="58" t="e">
        <f>IF(AND('Mapa final'!#REF!="Media",'Mapa final'!#REF!="Leve"),CONCATENATE("R1C",'Mapa final'!#REF!),"")</f>
        <v>#REF!</v>
      </c>
      <c r="P26" s="56" t="e">
        <f>IF(AND('Mapa final'!#REF!="Media",'Mapa final'!#REF!="Menor"),CONCATENATE("R1C",'Mapa final'!#REF!),"")</f>
        <v>#REF!</v>
      </c>
      <c r="Q26" s="57" t="e">
        <f>IF(AND('Mapa final'!#REF!="Media",'Mapa final'!#REF!="Menor"),CONCATENATE("R1C",'Mapa final'!#REF!),"")</f>
        <v>#REF!</v>
      </c>
      <c r="R26" s="57" t="e">
        <f>IF(AND('Mapa final'!#REF!="Media",'Mapa final'!#REF!="Menor"),CONCATENATE("R1C",'Mapa final'!#REF!),"")</f>
        <v>#REF!</v>
      </c>
      <c r="S26" s="57" t="e">
        <f>IF(AND('Mapa final'!#REF!="Media",'Mapa final'!#REF!="Menor"),CONCATENATE("R1C",'Mapa final'!#REF!),"")</f>
        <v>#REF!</v>
      </c>
      <c r="T26" s="57" t="e">
        <f>IF(AND('Mapa final'!#REF!="Media",'Mapa final'!#REF!="Menor"),CONCATENATE("R1C",'Mapa final'!#REF!),"")</f>
        <v>#REF!</v>
      </c>
      <c r="U26" s="58" t="e">
        <f>IF(AND('Mapa final'!#REF!="Media",'Mapa final'!#REF!="Menor"),CONCATENATE("R1C",'Mapa final'!#REF!),"")</f>
        <v>#REF!</v>
      </c>
      <c r="V26" s="56" t="e">
        <f>IF(AND('Mapa final'!#REF!="Media",'Mapa final'!#REF!="Moderado"),CONCATENATE("R1C",'Mapa final'!#REF!),"")</f>
        <v>#REF!</v>
      </c>
      <c r="W26" s="57" t="e">
        <f>IF(AND('Mapa final'!#REF!="Media",'Mapa final'!#REF!="Moderado"),CONCATENATE("R1C",'Mapa final'!#REF!),"")</f>
        <v>#REF!</v>
      </c>
      <c r="X26" s="57" t="e">
        <f>IF(AND('Mapa final'!#REF!="Media",'Mapa final'!#REF!="Moderado"),CONCATENATE("R1C",'Mapa final'!#REF!),"")</f>
        <v>#REF!</v>
      </c>
      <c r="Y26" s="57" t="e">
        <f>IF(AND('Mapa final'!#REF!="Media",'Mapa final'!#REF!="Moderado"),CONCATENATE("R1C",'Mapa final'!#REF!),"")</f>
        <v>#REF!</v>
      </c>
      <c r="Z26" s="57" t="e">
        <f>IF(AND('Mapa final'!#REF!="Media",'Mapa final'!#REF!="Moderado"),CONCATENATE("R1C",'Mapa final'!#REF!),"")</f>
        <v>#REF!</v>
      </c>
      <c r="AA26" s="58" t="e">
        <f>IF(AND('Mapa final'!#REF!="Media",'Mapa final'!#REF!="Moderado"),CONCATENATE("R1C",'Mapa final'!#REF!),"")</f>
        <v>#REF!</v>
      </c>
      <c r="AB26" s="38" t="e">
        <f>IF(AND('Mapa final'!#REF!="Media",'Mapa final'!#REF!="Mayor"),CONCATENATE("R1C",'Mapa final'!#REF!),"")</f>
        <v>#REF!</v>
      </c>
      <c r="AC26" s="39" t="e">
        <f>IF(AND('Mapa final'!#REF!="Media",'Mapa final'!#REF!="Mayor"),CONCATENATE("R1C",'Mapa final'!#REF!),"")</f>
        <v>#REF!</v>
      </c>
      <c r="AD26" s="39" t="e">
        <f>IF(AND('Mapa final'!#REF!="Media",'Mapa final'!#REF!="Mayor"),CONCATENATE("R1C",'Mapa final'!#REF!),"")</f>
        <v>#REF!</v>
      </c>
      <c r="AE26" s="39" t="e">
        <f>IF(AND('Mapa final'!#REF!="Media",'Mapa final'!#REF!="Mayor"),CONCATENATE("R1C",'Mapa final'!#REF!),"")</f>
        <v>#REF!</v>
      </c>
      <c r="AF26" s="39" t="e">
        <f>IF(AND('Mapa final'!#REF!="Media",'Mapa final'!#REF!="Mayor"),CONCATENATE("R1C",'Mapa final'!#REF!),"")</f>
        <v>#REF!</v>
      </c>
      <c r="AG26" s="40" t="e">
        <f>IF(AND('Mapa final'!#REF!="Media",'Mapa final'!#REF!="Mayor"),CONCATENATE("R1C",'Mapa final'!#REF!),"")</f>
        <v>#REF!</v>
      </c>
      <c r="AH26" s="41" t="e">
        <f>IF(AND('Mapa final'!#REF!="Media",'Mapa final'!#REF!="Catastrófico"),CONCATENATE("R1C",'Mapa final'!#REF!),"")</f>
        <v>#REF!</v>
      </c>
      <c r="AI26" s="42" t="e">
        <f>IF(AND('Mapa final'!#REF!="Media",'Mapa final'!#REF!="Catastrófico"),CONCATENATE("R1C",'Mapa final'!#REF!),"")</f>
        <v>#REF!</v>
      </c>
      <c r="AJ26" s="42" t="e">
        <f>IF(AND('Mapa final'!#REF!="Media",'Mapa final'!#REF!="Catastrófico"),CONCATENATE("R1C",'Mapa final'!#REF!),"")</f>
        <v>#REF!</v>
      </c>
      <c r="AK26" s="42" t="e">
        <f>IF(AND('Mapa final'!#REF!="Media",'Mapa final'!#REF!="Catastrófico"),CONCATENATE("R1C",'Mapa final'!#REF!),"")</f>
        <v>#REF!</v>
      </c>
      <c r="AL26" s="42" t="e">
        <f>IF(AND('Mapa final'!#REF!="Media",'Mapa final'!#REF!="Catastrófico"),CONCATENATE("R1C",'Mapa final'!#REF!),"")</f>
        <v>#REF!</v>
      </c>
      <c r="AM26" s="43" t="e">
        <f>IF(AND('Mapa final'!#REF!="Media",'Mapa final'!#REF!="Catastrófico"),CONCATENATE("R1C",'Mapa final'!#REF!),"")</f>
        <v>#REF!</v>
      </c>
      <c r="AN26" s="75"/>
      <c r="AO26" s="419" t="s">
        <v>80</v>
      </c>
      <c r="AP26" s="420"/>
      <c r="AQ26" s="420"/>
      <c r="AR26" s="420"/>
      <c r="AS26" s="420"/>
      <c r="AT26" s="421"/>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row>
    <row r="27" spans="1:76" ht="15" customHeight="1" x14ac:dyDescent="0.25">
      <c r="A27" s="75"/>
      <c r="B27" s="294"/>
      <c r="C27" s="294"/>
      <c r="D27" s="295"/>
      <c r="E27" s="391"/>
      <c r="F27" s="392"/>
      <c r="G27" s="392"/>
      <c r="H27" s="392"/>
      <c r="I27" s="408"/>
      <c r="J27" s="59" t="str">
        <f>IF(AND('Mapa final'!$AD$12="Media",'Mapa final'!$AF$12="Leve"),CONCATENATE("R2C",'Mapa final'!$S$12),"")</f>
        <v/>
      </c>
      <c r="K27" s="60" t="str">
        <f>IF(AND('Mapa final'!$AD$13="Media",'Mapa final'!$AF$13="Leve"),CONCATENATE("R2C",'Mapa final'!$S$13),"")</f>
        <v/>
      </c>
      <c r="L27" s="60" t="e">
        <f>IF(AND('Mapa final'!#REF!="Media",'Mapa final'!#REF!="Leve"),CONCATENATE("R2C",'Mapa final'!#REF!),"")</f>
        <v>#REF!</v>
      </c>
      <c r="M27" s="60" t="e">
        <f>IF(AND('Mapa final'!#REF!="Media",'Mapa final'!#REF!="Leve"),CONCATENATE("R2C",'Mapa final'!#REF!),"")</f>
        <v>#REF!</v>
      </c>
      <c r="N27" s="60" t="e">
        <f>IF(AND('Mapa final'!#REF!="Media",'Mapa final'!#REF!="Leve"),CONCATENATE("R2C",'Mapa final'!#REF!),"")</f>
        <v>#REF!</v>
      </c>
      <c r="O27" s="61" t="e">
        <f>IF(AND('Mapa final'!#REF!="Media",'Mapa final'!#REF!="Leve"),CONCATENATE("R2C",'Mapa final'!#REF!),"")</f>
        <v>#REF!</v>
      </c>
      <c r="P27" s="59" t="str">
        <f>IF(AND('Mapa final'!$AD$12="Media",'Mapa final'!$AF$12="Menor"),CONCATENATE("R2C",'Mapa final'!$S$12),"")</f>
        <v/>
      </c>
      <c r="Q27" s="60" t="str">
        <f>IF(AND('Mapa final'!$AD$13="Media",'Mapa final'!$AF$13="Menor"),CONCATENATE("R2C",'Mapa final'!$S$13),"")</f>
        <v/>
      </c>
      <c r="R27" s="60" t="e">
        <f>IF(AND('Mapa final'!#REF!="Media",'Mapa final'!#REF!="Menor"),CONCATENATE("R2C",'Mapa final'!#REF!),"")</f>
        <v>#REF!</v>
      </c>
      <c r="S27" s="60" t="e">
        <f>IF(AND('Mapa final'!#REF!="Media",'Mapa final'!#REF!="Menor"),CONCATENATE("R2C",'Mapa final'!#REF!),"")</f>
        <v>#REF!</v>
      </c>
      <c r="T27" s="60" t="e">
        <f>IF(AND('Mapa final'!#REF!="Media",'Mapa final'!#REF!="Menor"),CONCATENATE("R2C",'Mapa final'!#REF!),"")</f>
        <v>#REF!</v>
      </c>
      <c r="U27" s="61" t="e">
        <f>IF(AND('Mapa final'!#REF!="Media",'Mapa final'!#REF!="Menor"),CONCATENATE("R2C",'Mapa final'!#REF!),"")</f>
        <v>#REF!</v>
      </c>
      <c r="V27" s="59" t="str">
        <f>IF(AND('Mapa final'!$AD$12="Media",'Mapa final'!$AF$12="Moderado"),CONCATENATE("R2C",'Mapa final'!$S$12),"")</f>
        <v/>
      </c>
      <c r="W27" s="60" t="str">
        <f>IF(AND('Mapa final'!$AD$13="Media",'Mapa final'!$AF$13="Moderado"),CONCATENATE("R2C",'Mapa final'!$S$13),"")</f>
        <v/>
      </c>
      <c r="X27" s="60" t="e">
        <f>IF(AND('Mapa final'!#REF!="Media",'Mapa final'!#REF!="Moderado"),CONCATENATE("R2C",'Mapa final'!#REF!),"")</f>
        <v>#REF!</v>
      </c>
      <c r="Y27" s="60" t="e">
        <f>IF(AND('Mapa final'!#REF!="Media",'Mapa final'!#REF!="Moderado"),CONCATENATE("R2C",'Mapa final'!#REF!),"")</f>
        <v>#REF!</v>
      </c>
      <c r="Z27" s="60" t="e">
        <f>IF(AND('Mapa final'!#REF!="Media",'Mapa final'!#REF!="Moderado"),CONCATENATE("R2C",'Mapa final'!#REF!),"")</f>
        <v>#REF!</v>
      </c>
      <c r="AA27" s="61" t="e">
        <f>IF(AND('Mapa final'!#REF!="Media",'Mapa final'!#REF!="Moderado"),CONCATENATE("R2C",'Mapa final'!#REF!),"")</f>
        <v>#REF!</v>
      </c>
      <c r="AB27" s="44" t="str">
        <f>IF(AND('Mapa final'!$AD$12="Media",'Mapa final'!$AF$12="Mayor"),CONCATENATE("R2C",'Mapa final'!$S$12),"")</f>
        <v/>
      </c>
      <c r="AC27" s="45" t="str">
        <f>IF(AND('Mapa final'!$AD$13="Media",'Mapa final'!$AF$13="Mayor"),CONCATENATE("R2C",'Mapa final'!$S$13),"")</f>
        <v/>
      </c>
      <c r="AD27" s="45" t="e">
        <f>IF(AND('Mapa final'!#REF!="Media",'Mapa final'!#REF!="Mayor"),CONCATENATE("R2C",'Mapa final'!#REF!),"")</f>
        <v>#REF!</v>
      </c>
      <c r="AE27" s="45" t="e">
        <f>IF(AND('Mapa final'!#REF!="Media",'Mapa final'!#REF!="Mayor"),CONCATENATE("R2C",'Mapa final'!#REF!),"")</f>
        <v>#REF!</v>
      </c>
      <c r="AF27" s="45" t="e">
        <f>IF(AND('Mapa final'!#REF!="Media",'Mapa final'!#REF!="Mayor"),CONCATENATE("R2C",'Mapa final'!#REF!),"")</f>
        <v>#REF!</v>
      </c>
      <c r="AG27" s="46" t="e">
        <f>IF(AND('Mapa final'!#REF!="Media",'Mapa final'!#REF!="Mayor"),CONCATENATE("R2C",'Mapa final'!#REF!),"")</f>
        <v>#REF!</v>
      </c>
      <c r="AH27" s="47" t="str">
        <f>IF(AND('Mapa final'!$AD$12="Media",'Mapa final'!$AF$12="Catastrófico"),CONCATENATE("R2C",'Mapa final'!$S$12),"")</f>
        <v/>
      </c>
      <c r="AI27" s="48" t="str">
        <f>IF(AND('Mapa final'!$AD$13="Media",'Mapa final'!$AF$13="Catastrófico"),CONCATENATE("R2C",'Mapa final'!$S$13),"")</f>
        <v/>
      </c>
      <c r="AJ27" s="48" t="e">
        <f>IF(AND('Mapa final'!#REF!="Media",'Mapa final'!#REF!="Catastrófico"),CONCATENATE("R2C",'Mapa final'!#REF!),"")</f>
        <v>#REF!</v>
      </c>
      <c r="AK27" s="48" t="e">
        <f>IF(AND('Mapa final'!#REF!="Media",'Mapa final'!#REF!="Catastrófico"),CONCATENATE("R2C",'Mapa final'!#REF!),"")</f>
        <v>#REF!</v>
      </c>
      <c r="AL27" s="48" t="e">
        <f>IF(AND('Mapa final'!#REF!="Media",'Mapa final'!#REF!="Catastrófico"),CONCATENATE("R2C",'Mapa final'!#REF!),"")</f>
        <v>#REF!</v>
      </c>
      <c r="AM27" s="49" t="e">
        <f>IF(AND('Mapa final'!#REF!="Media",'Mapa final'!#REF!="Catastrófico"),CONCATENATE("R2C",'Mapa final'!#REF!),"")</f>
        <v>#REF!</v>
      </c>
      <c r="AN27" s="75"/>
      <c r="AO27" s="422"/>
      <c r="AP27" s="423"/>
      <c r="AQ27" s="423"/>
      <c r="AR27" s="423"/>
      <c r="AS27" s="423"/>
      <c r="AT27" s="424"/>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row>
    <row r="28" spans="1:76" ht="15" customHeight="1" x14ac:dyDescent="0.25">
      <c r="A28" s="75"/>
      <c r="B28" s="294"/>
      <c r="C28" s="294"/>
      <c r="D28" s="295"/>
      <c r="E28" s="393"/>
      <c r="F28" s="392"/>
      <c r="G28" s="392"/>
      <c r="H28" s="392"/>
      <c r="I28" s="408"/>
      <c r="J28" s="59" t="e">
        <f>IF(AND('Mapa final'!#REF!="Media",'Mapa final'!#REF!="Leve"),CONCATENATE("R3C",'Mapa final'!#REF!),"")</f>
        <v>#REF!</v>
      </c>
      <c r="K28" s="60" t="e">
        <f>IF(AND('Mapa final'!#REF!="Media",'Mapa final'!#REF!="Leve"),CONCATENATE("R3C",'Mapa final'!#REF!),"")</f>
        <v>#REF!</v>
      </c>
      <c r="L28" s="60" t="e">
        <f>IF(AND('Mapa final'!#REF!="Media",'Mapa final'!#REF!="Leve"),CONCATENATE("R3C",'Mapa final'!#REF!),"")</f>
        <v>#REF!</v>
      </c>
      <c r="M28" s="60" t="e">
        <f>IF(AND('Mapa final'!#REF!="Media",'Mapa final'!#REF!="Leve"),CONCATENATE("R3C",'Mapa final'!#REF!),"")</f>
        <v>#REF!</v>
      </c>
      <c r="N28" s="60" t="e">
        <f>IF(AND('Mapa final'!#REF!="Media",'Mapa final'!#REF!="Leve"),CONCATENATE("R3C",'Mapa final'!#REF!),"")</f>
        <v>#REF!</v>
      </c>
      <c r="O28" s="61" t="e">
        <f>IF(AND('Mapa final'!#REF!="Media",'Mapa final'!#REF!="Leve"),CONCATENATE("R3C",'Mapa final'!#REF!),"")</f>
        <v>#REF!</v>
      </c>
      <c r="P28" s="59" t="e">
        <f>IF(AND('Mapa final'!#REF!="Media",'Mapa final'!#REF!="Menor"),CONCATENATE("R3C",'Mapa final'!#REF!),"")</f>
        <v>#REF!</v>
      </c>
      <c r="Q28" s="60" t="e">
        <f>IF(AND('Mapa final'!#REF!="Media",'Mapa final'!#REF!="Menor"),CONCATENATE("R3C",'Mapa final'!#REF!),"")</f>
        <v>#REF!</v>
      </c>
      <c r="R28" s="60" t="e">
        <f>IF(AND('Mapa final'!#REF!="Media",'Mapa final'!#REF!="Menor"),CONCATENATE("R3C",'Mapa final'!#REF!),"")</f>
        <v>#REF!</v>
      </c>
      <c r="S28" s="60" t="e">
        <f>IF(AND('Mapa final'!#REF!="Media",'Mapa final'!#REF!="Menor"),CONCATENATE("R3C",'Mapa final'!#REF!),"")</f>
        <v>#REF!</v>
      </c>
      <c r="T28" s="60" t="e">
        <f>IF(AND('Mapa final'!#REF!="Media",'Mapa final'!#REF!="Menor"),CONCATENATE("R3C",'Mapa final'!#REF!),"")</f>
        <v>#REF!</v>
      </c>
      <c r="U28" s="61" t="e">
        <f>IF(AND('Mapa final'!#REF!="Media",'Mapa final'!#REF!="Menor"),CONCATENATE("R3C",'Mapa final'!#REF!),"")</f>
        <v>#REF!</v>
      </c>
      <c r="V28" s="59" t="e">
        <f>IF(AND('Mapa final'!#REF!="Media",'Mapa final'!#REF!="Moderado"),CONCATENATE("R3C",'Mapa final'!#REF!),"")</f>
        <v>#REF!</v>
      </c>
      <c r="W28" s="60" t="e">
        <f>IF(AND('Mapa final'!#REF!="Media",'Mapa final'!#REF!="Moderado"),CONCATENATE("R3C",'Mapa final'!#REF!),"")</f>
        <v>#REF!</v>
      </c>
      <c r="X28" s="60" t="e">
        <f>IF(AND('Mapa final'!#REF!="Media",'Mapa final'!#REF!="Moderado"),CONCATENATE("R3C",'Mapa final'!#REF!),"")</f>
        <v>#REF!</v>
      </c>
      <c r="Y28" s="60" t="e">
        <f>IF(AND('Mapa final'!#REF!="Media",'Mapa final'!#REF!="Moderado"),CONCATENATE("R3C",'Mapa final'!#REF!),"")</f>
        <v>#REF!</v>
      </c>
      <c r="Z28" s="60" t="e">
        <f>IF(AND('Mapa final'!#REF!="Media",'Mapa final'!#REF!="Moderado"),CONCATENATE("R3C",'Mapa final'!#REF!),"")</f>
        <v>#REF!</v>
      </c>
      <c r="AA28" s="61" t="e">
        <f>IF(AND('Mapa final'!#REF!="Media",'Mapa final'!#REF!="Moderado"),CONCATENATE("R3C",'Mapa final'!#REF!),"")</f>
        <v>#REF!</v>
      </c>
      <c r="AB28" s="44" t="e">
        <f>IF(AND('Mapa final'!#REF!="Media",'Mapa final'!#REF!="Mayor"),CONCATENATE("R3C",'Mapa final'!#REF!),"")</f>
        <v>#REF!</v>
      </c>
      <c r="AC28" s="45" t="e">
        <f>IF(AND('Mapa final'!#REF!="Media",'Mapa final'!#REF!="Mayor"),CONCATENATE("R3C",'Mapa final'!#REF!),"")</f>
        <v>#REF!</v>
      </c>
      <c r="AD28" s="45" t="e">
        <f>IF(AND('Mapa final'!#REF!="Media",'Mapa final'!#REF!="Mayor"),CONCATENATE("R3C",'Mapa final'!#REF!),"")</f>
        <v>#REF!</v>
      </c>
      <c r="AE28" s="45" t="e">
        <f>IF(AND('Mapa final'!#REF!="Media",'Mapa final'!#REF!="Mayor"),CONCATENATE("R3C",'Mapa final'!#REF!),"")</f>
        <v>#REF!</v>
      </c>
      <c r="AF28" s="45" t="e">
        <f>IF(AND('Mapa final'!#REF!="Media",'Mapa final'!#REF!="Mayor"),CONCATENATE("R3C",'Mapa final'!#REF!),"")</f>
        <v>#REF!</v>
      </c>
      <c r="AG28" s="46" t="e">
        <f>IF(AND('Mapa final'!#REF!="Media",'Mapa final'!#REF!="Mayor"),CONCATENATE("R3C",'Mapa final'!#REF!),"")</f>
        <v>#REF!</v>
      </c>
      <c r="AH28" s="47" t="e">
        <f>IF(AND('Mapa final'!#REF!="Media",'Mapa final'!#REF!="Catastrófico"),CONCATENATE("R3C",'Mapa final'!#REF!),"")</f>
        <v>#REF!</v>
      </c>
      <c r="AI28" s="48" t="e">
        <f>IF(AND('Mapa final'!#REF!="Media",'Mapa final'!#REF!="Catastrófico"),CONCATENATE("R3C",'Mapa final'!#REF!),"")</f>
        <v>#REF!</v>
      </c>
      <c r="AJ28" s="48" t="e">
        <f>IF(AND('Mapa final'!#REF!="Media",'Mapa final'!#REF!="Catastrófico"),CONCATENATE("R3C",'Mapa final'!#REF!),"")</f>
        <v>#REF!</v>
      </c>
      <c r="AK28" s="48" t="e">
        <f>IF(AND('Mapa final'!#REF!="Media",'Mapa final'!#REF!="Catastrófico"),CONCATENATE("R3C",'Mapa final'!#REF!),"")</f>
        <v>#REF!</v>
      </c>
      <c r="AL28" s="48" t="e">
        <f>IF(AND('Mapa final'!#REF!="Media",'Mapa final'!#REF!="Catastrófico"),CONCATENATE("R3C",'Mapa final'!#REF!),"")</f>
        <v>#REF!</v>
      </c>
      <c r="AM28" s="49" t="e">
        <f>IF(AND('Mapa final'!#REF!="Media",'Mapa final'!#REF!="Catastrófico"),CONCATENATE("R3C",'Mapa final'!#REF!),"")</f>
        <v>#REF!</v>
      </c>
      <c r="AN28" s="75"/>
      <c r="AO28" s="422"/>
      <c r="AP28" s="423"/>
      <c r="AQ28" s="423"/>
      <c r="AR28" s="423"/>
      <c r="AS28" s="423"/>
      <c r="AT28" s="424"/>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row>
    <row r="29" spans="1:76" ht="15" customHeight="1" x14ac:dyDescent="0.25">
      <c r="A29" s="75"/>
      <c r="B29" s="294"/>
      <c r="C29" s="294"/>
      <c r="D29" s="295"/>
      <c r="E29" s="393"/>
      <c r="F29" s="392"/>
      <c r="G29" s="392"/>
      <c r="H29" s="392"/>
      <c r="I29" s="408"/>
      <c r="J29" s="59" t="e">
        <f>IF(AND('Mapa final'!#REF!="Media",'Mapa final'!#REF!="Leve"),CONCATENATE("R4C",'Mapa final'!#REF!),"")</f>
        <v>#REF!</v>
      </c>
      <c r="K29" s="60" t="e">
        <f>IF(AND('Mapa final'!#REF!="Media",'Mapa final'!#REF!="Leve"),CONCATENATE("R4C",'Mapa final'!#REF!),"")</f>
        <v>#REF!</v>
      </c>
      <c r="L29" s="60" t="e">
        <f>IF(AND('Mapa final'!#REF!="Media",'Mapa final'!#REF!="Leve"),CONCATENATE("R4C",'Mapa final'!#REF!),"")</f>
        <v>#REF!</v>
      </c>
      <c r="M29" s="60" t="e">
        <f>IF(AND('Mapa final'!#REF!="Media",'Mapa final'!#REF!="Leve"),CONCATENATE("R4C",'Mapa final'!#REF!),"")</f>
        <v>#REF!</v>
      </c>
      <c r="N29" s="60" t="e">
        <f>IF(AND('Mapa final'!#REF!="Media",'Mapa final'!#REF!="Leve"),CONCATENATE("R4C",'Mapa final'!#REF!),"")</f>
        <v>#REF!</v>
      </c>
      <c r="O29" s="61" t="e">
        <f>IF(AND('Mapa final'!#REF!="Media",'Mapa final'!#REF!="Leve"),CONCATENATE("R4C",'Mapa final'!#REF!),"")</f>
        <v>#REF!</v>
      </c>
      <c r="P29" s="59" t="e">
        <f>IF(AND('Mapa final'!#REF!="Media",'Mapa final'!#REF!="Menor"),CONCATENATE("R4C",'Mapa final'!#REF!),"")</f>
        <v>#REF!</v>
      </c>
      <c r="Q29" s="60" t="e">
        <f>IF(AND('Mapa final'!#REF!="Media",'Mapa final'!#REF!="Menor"),CONCATENATE("R4C",'Mapa final'!#REF!),"")</f>
        <v>#REF!</v>
      </c>
      <c r="R29" s="60" t="e">
        <f>IF(AND('Mapa final'!#REF!="Media",'Mapa final'!#REF!="Menor"),CONCATENATE("R4C",'Mapa final'!#REF!),"")</f>
        <v>#REF!</v>
      </c>
      <c r="S29" s="60" t="e">
        <f>IF(AND('Mapa final'!#REF!="Media",'Mapa final'!#REF!="Menor"),CONCATENATE("R4C",'Mapa final'!#REF!),"")</f>
        <v>#REF!</v>
      </c>
      <c r="T29" s="60" t="e">
        <f>IF(AND('Mapa final'!#REF!="Media",'Mapa final'!#REF!="Menor"),CONCATENATE("R4C",'Mapa final'!#REF!),"")</f>
        <v>#REF!</v>
      </c>
      <c r="U29" s="61" t="e">
        <f>IF(AND('Mapa final'!#REF!="Media",'Mapa final'!#REF!="Menor"),CONCATENATE("R4C",'Mapa final'!#REF!),"")</f>
        <v>#REF!</v>
      </c>
      <c r="V29" s="59" t="e">
        <f>IF(AND('Mapa final'!#REF!="Media",'Mapa final'!#REF!="Moderado"),CONCATENATE("R4C",'Mapa final'!#REF!),"")</f>
        <v>#REF!</v>
      </c>
      <c r="W29" s="60" t="e">
        <f>IF(AND('Mapa final'!#REF!="Media",'Mapa final'!#REF!="Moderado"),CONCATENATE("R4C",'Mapa final'!#REF!),"")</f>
        <v>#REF!</v>
      </c>
      <c r="X29" s="60" t="e">
        <f>IF(AND('Mapa final'!#REF!="Media",'Mapa final'!#REF!="Moderado"),CONCATENATE("R4C",'Mapa final'!#REF!),"")</f>
        <v>#REF!</v>
      </c>
      <c r="Y29" s="60" t="e">
        <f>IF(AND('Mapa final'!#REF!="Media",'Mapa final'!#REF!="Moderado"),CONCATENATE("R4C",'Mapa final'!#REF!),"")</f>
        <v>#REF!</v>
      </c>
      <c r="Z29" s="60" t="e">
        <f>IF(AND('Mapa final'!#REF!="Media",'Mapa final'!#REF!="Moderado"),CONCATENATE("R4C",'Mapa final'!#REF!),"")</f>
        <v>#REF!</v>
      </c>
      <c r="AA29" s="61" t="e">
        <f>IF(AND('Mapa final'!#REF!="Media",'Mapa final'!#REF!="Moderado"),CONCATENATE("R4C",'Mapa final'!#REF!),"")</f>
        <v>#REF!</v>
      </c>
      <c r="AB29" s="44" t="e">
        <f>IF(AND('Mapa final'!#REF!="Media",'Mapa final'!#REF!="Mayor"),CONCATENATE("R4C",'Mapa final'!#REF!),"")</f>
        <v>#REF!</v>
      </c>
      <c r="AC29" s="45" t="e">
        <f>IF(AND('Mapa final'!#REF!="Media",'Mapa final'!#REF!="Mayor"),CONCATENATE("R4C",'Mapa final'!#REF!),"")</f>
        <v>#REF!</v>
      </c>
      <c r="AD29" s="45" t="e">
        <f>IF(AND('Mapa final'!#REF!="Media",'Mapa final'!#REF!="Mayor"),CONCATENATE("R4C",'Mapa final'!#REF!),"")</f>
        <v>#REF!</v>
      </c>
      <c r="AE29" s="45" t="e">
        <f>IF(AND('Mapa final'!#REF!="Media",'Mapa final'!#REF!="Mayor"),CONCATENATE("R4C",'Mapa final'!#REF!),"")</f>
        <v>#REF!</v>
      </c>
      <c r="AF29" s="45" t="e">
        <f>IF(AND('Mapa final'!#REF!="Media",'Mapa final'!#REF!="Mayor"),CONCATENATE("R4C",'Mapa final'!#REF!),"")</f>
        <v>#REF!</v>
      </c>
      <c r="AG29" s="46" t="e">
        <f>IF(AND('Mapa final'!#REF!="Media",'Mapa final'!#REF!="Mayor"),CONCATENATE("R4C",'Mapa final'!#REF!),"")</f>
        <v>#REF!</v>
      </c>
      <c r="AH29" s="47" t="e">
        <f>IF(AND('Mapa final'!#REF!="Media",'Mapa final'!#REF!="Catastrófico"),CONCATENATE("R4C",'Mapa final'!#REF!),"")</f>
        <v>#REF!</v>
      </c>
      <c r="AI29" s="48" t="e">
        <f>IF(AND('Mapa final'!#REF!="Media",'Mapa final'!#REF!="Catastrófico"),CONCATENATE("R4C",'Mapa final'!#REF!),"")</f>
        <v>#REF!</v>
      </c>
      <c r="AJ29" s="48" t="e">
        <f>IF(AND('Mapa final'!#REF!="Media",'Mapa final'!#REF!="Catastrófico"),CONCATENATE("R4C",'Mapa final'!#REF!),"")</f>
        <v>#REF!</v>
      </c>
      <c r="AK29" s="48" t="e">
        <f>IF(AND('Mapa final'!#REF!="Media",'Mapa final'!#REF!="Catastrófico"),CONCATENATE("R4C",'Mapa final'!#REF!),"")</f>
        <v>#REF!</v>
      </c>
      <c r="AL29" s="48" t="e">
        <f>IF(AND('Mapa final'!#REF!="Media",'Mapa final'!#REF!="Catastrófico"),CONCATENATE("R4C",'Mapa final'!#REF!),"")</f>
        <v>#REF!</v>
      </c>
      <c r="AM29" s="49" t="e">
        <f>IF(AND('Mapa final'!#REF!="Media",'Mapa final'!#REF!="Catastrófico"),CONCATENATE("R4C",'Mapa final'!#REF!),"")</f>
        <v>#REF!</v>
      </c>
      <c r="AN29" s="75"/>
      <c r="AO29" s="422"/>
      <c r="AP29" s="423"/>
      <c r="AQ29" s="423"/>
      <c r="AR29" s="423"/>
      <c r="AS29" s="423"/>
      <c r="AT29" s="424"/>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row>
    <row r="30" spans="1:76" ht="15" customHeight="1" x14ac:dyDescent="0.25">
      <c r="A30" s="75"/>
      <c r="B30" s="294"/>
      <c r="C30" s="294"/>
      <c r="D30" s="295"/>
      <c r="E30" s="393"/>
      <c r="F30" s="392"/>
      <c r="G30" s="392"/>
      <c r="H30" s="392"/>
      <c r="I30" s="408"/>
      <c r="J30" s="59" t="e">
        <f>IF(AND('Mapa final'!#REF!="Media",'Mapa final'!#REF!="Leve"),CONCATENATE("R5C",'Mapa final'!#REF!),"")</f>
        <v>#REF!</v>
      </c>
      <c r="K30" s="60" t="e">
        <f>IF(AND('Mapa final'!#REF!="Media",'Mapa final'!#REF!="Leve"),CONCATENATE("R5C",'Mapa final'!#REF!),"")</f>
        <v>#REF!</v>
      </c>
      <c r="L30" s="60" t="e">
        <f>IF(AND('Mapa final'!#REF!="Media",'Mapa final'!#REF!="Leve"),CONCATENATE("R5C",'Mapa final'!#REF!),"")</f>
        <v>#REF!</v>
      </c>
      <c r="M30" s="60" t="e">
        <f>IF(AND('Mapa final'!#REF!="Media",'Mapa final'!#REF!="Leve"),CONCATENATE("R5C",'Mapa final'!#REF!),"")</f>
        <v>#REF!</v>
      </c>
      <c r="N30" s="60" t="e">
        <f>IF(AND('Mapa final'!#REF!="Media",'Mapa final'!#REF!="Leve"),CONCATENATE("R5C",'Mapa final'!#REF!),"")</f>
        <v>#REF!</v>
      </c>
      <c r="O30" s="61" t="e">
        <f>IF(AND('Mapa final'!#REF!="Media",'Mapa final'!#REF!="Leve"),CONCATENATE("R5C",'Mapa final'!#REF!),"")</f>
        <v>#REF!</v>
      </c>
      <c r="P30" s="59" t="e">
        <f>IF(AND('Mapa final'!#REF!="Media",'Mapa final'!#REF!="Menor"),CONCATENATE("R5C",'Mapa final'!#REF!),"")</f>
        <v>#REF!</v>
      </c>
      <c r="Q30" s="60" t="e">
        <f>IF(AND('Mapa final'!#REF!="Media",'Mapa final'!#REF!="Menor"),CONCATENATE("R5C",'Mapa final'!#REF!),"")</f>
        <v>#REF!</v>
      </c>
      <c r="R30" s="60" t="e">
        <f>IF(AND('Mapa final'!#REF!="Media",'Mapa final'!#REF!="Menor"),CONCATENATE("R5C",'Mapa final'!#REF!),"")</f>
        <v>#REF!</v>
      </c>
      <c r="S30" s="60" t="e">
        <f>IF(AND('Mapa final'!#REF!="Media",'Mapa final'!#REF!="Menor"),CONCATENATE("R5C",'Mapa final'!#REF!),"")</f>
        <v>#REF!</v>
      </c>
      <c r="T30" s="60" t="e">
        <f>IF(AND('Mapa final'!#REF!="Media",'Mapa final'!#REF!="Menor"),CONCATENATE("R5C",'Mapa final'!#REF!),"")</f>
        <v>#REF!</v>
      </c>
      <c r="U30" s="61" t="e">
        <f>IF(AND('Mapa final'!#REF!="Media",'Mapa final'!#REF!="Menor"),CONCATENATE("R5C",'Mapa final'!#REF!),"")</f>
        <v>#REF!</v>
      </c>
      <c r="V30" s="59" t="e">
        <f>IF(AND('Mapa final'!#REF!="Media",'Mapa final'!#REF!="Moderado"),CONCATENATE("R5C",'Mapa final'!#REF!),"")</f>
        <v>#REF!</v>
      </c>
      <c r="W30" s="60" t="e">
        <f>IF(AND('Mapa final'!#REF!="Media",'Mapa final'!#REF!="Moderado"),CONCATENATE("R5C",'Mapa final'!#REF!),"")</f>
        <v>#REF!</v>
      </c>
      <c r="X30" s="60" t="e">
        <f>IF(AND('Mapa final'!#REF!="Media",'Mapa final'!#REF!="Moderado"),CONCATENATE("R5C",'Mapa final'!#REF!),"")</f>
        <v>#REF!</v>
      </c>
      <c r="Y30" s="60" t="e">
        <f>IF(AND('Mapa final'!#REF!="Media",'Mapa final'!#REF!="Moderado"),CONCATENATE("R5C",'Mapa final'!#REF!),"")</f>
        <v>#REF!</v>
      </c>
      <c r="Z30" s="60" t="e">
        <f>IF(AND('Mapa final'!#REF!="Media",'Mapa final'!#REF!="Moderado"),CONCATENATE("R5C",'Mapa final'!#REF!),"")</f>
        <v>#REF!</v>
      </c>
      <c r="AA30" s="61" t="e">
        <f>IF(AND('Mapa final'!#REF!="Media",'Mapa final'!#REF!="Moderado"),CONCATENATE("R5C",'Mapa final'!#REF!),"")</f>
        <v>#REF!</v>
      </c>
      <c r="AB30" s="44" t="e">
        <f>IF(AND('Mapa final'!#REF!="Media",'Mapa final'!#REF!="Mayor"),CONCATENATE("R5C",'Mapa final'!#REF!),"")</f>
        <v>#REF!</v>
      </c>
      <c r="AC30" s="45" t="e">
        <f>IF(AND('Mapa final'!#REF!="Media",'Mapa final'!#REF!="Mayor"),CONCATENATE("R5C",'Mapa final'!#REF!),"")</f>
        <v>#REF!</v>
      </c>
      <c r="AD30" s="45" t="e">
        <f>IF(AND('Mapa final'!#REF!="Media",'Mapa final'!#REF!="Mayor"),CONCATENATE("R5C",'Mapa final'!#REF!),"")</f>
        <v>#REF!</v>
      </c>
      <c r="AE30" s="45" t="e">
        <f>IF(AND('Mapa final'!#REF!="Media",'Mapa final'!#REF!="Mayor"),CONCATENATE("R5C",'Mapa final'!#REF!),"")</f>
        <v>#REF!</v>
      </c>
      <c r="AF30" s="45" t="e">
        <f>IF(AND('Mapa final'!#REF!="Media",'Mapa final'!#REF!="Mayor"),CONCATENATE("R5C",'Mapa final'!#REF!),"")</f>
        <v>#REF!</v>
      </c>
      <c r="AG30" s="46" t="e">
        <f>IF(AND('Mapa final'!#REF!="Media",'Mapa final'!#REF!="Mayor"),CONCATENATE("R5C",'Mapa final'!#REF!),"")</f>
        <v>#REF!</v>
      </c>
      <c r="AH30" s="47" t="e">
        <f>IF(AND('Mapa final'!#REF!="Media",'Mapa final'!#REF!="Catastrófico"),CONCATENATE("R5C",'Mapa final'!#REF!),"")</f>
        <v>#REF!</v>
      </c>
      <c r="AI30" s="48" t="e">
        <f>IF(AND('Mapa final'!#REF!="Media",'Mapa final'!#REF!="Catastrófico"),CONCATENATE("R5C",'Mapa final'!#REF!),"")</f>
        <v>#REF!</v>
      </c>
      <c r="AJ30" s="48" t="e">
        <f>IF(AND('Mapa final'!#REF!="Media",'Mapa final'!#REF!="Catastrófico"),CONCATENATE("R5C",'Mapa final'!#REF!),"")</f>
        <v>#REF!</v>
      </c>
      <c r="AK30" s="48" t="e">
        <f>IF(AND('Mapa final'!#REF!="Media",'Mapa final'!#REF!="Catastrófico"),CONCATENATE("R5C",'Mapa final'!#REF!),"")</f>
        <v>#REF!</v>
      </c>
      <c r="AL30" s="48" t="e">
        <f>IF(AND('Mapa final'!#REF!="Media",'Mapa final'!#REF!="Catastrófico"),CONCATENATE("R5C",'Mapa final'!#REF!),"")</f>
        <v>#REF!</v>
      </c>
      <c r="AM30" s="49" t="e">
        <f>IF(AND('Mapa final'!#REF!="Media",'Mapa final'!#REF!="Catastrófico"),CONCATENATE("R5C",'Mapa final'!#REF!),"")</f>
        <v>#REF!</v>
      </c>
      <c r="AN30" s="75"/>
      <c r="AO30" s="422"/>
      <c r="AP30" s="423"/>
      <c r="AQ30" s="423"/>
      <c r="AR30" s="423"/>
      <c r="AS30" s="423"/>
      <c r="AT30" s="424"/>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row>
    <row r="31" spans="1:76" ht="15" customHeight="1" x14ac:dyDescent="0.25">
      <c r="A31" s="75"/>
      <c r="B31" s="294"/>
      <c r="C31" s="294"/>
      <c r="D31" s="295"/>
      <c r="E31" s="393"/>
      <c r="F31" s="392"/>
      <c r="G31" s="392"/>
      <c r="H31" s="392"/>
      <c r="I31" s="408"/>
      <c r="J31" s="59" t="e">
        <f>IF(AND('Mapa final'!#REF!="Media",'Mapa final'!#REF!="Leve"),CONCATENATE("R6C",'Mapa final'!#REF!),"")</f>
        <v>#REF!</v>
      </c>
      <c r="K31" s="60" t="e">
        <f>IF(AND('Mapa final'!#REF!="Media",'Mapa final'!#REF!="Leve"),CONCATENATE("R6C",'Mapa final'!#REF!),"")</f>
        <v>#REF!</v>
      </c>
      <c r="L31" s="60" t="e">
        <f>IF(AND('Mapa final'!#REF!="Media",'Mapa final'!#REF!="Leve"),CONCATENATE("R6C",'Mapa final'!#REF!),"")</f>
        <v>#REF!</v>
      </c>
      <c r="M31" s="60" t="e">
        <f>IF(AND('Mapa final'!#REF!="Media",'Mapa final'!#REF!="Leve"),CONCATENATE("R6C",'Mapa final'!#REF!),"")</f>
        <v>#REF!</v>
      </c>
      <c r="N31" s="60" t="e">
        <f>IF(AND('Mapa final'!#REF!="Media",'Mapa final'!#REF!="Leve"),CONCATENATE("R6C",'Mapa final'!#REF!),"")</f>
        <v>#REF!</v>
      </c>
      <c r="O31" s="61" t="e">
        <f>IF(AND('Mapa final'!#REF!="Media",'Mapa final'!#REF!="Leve"),CONCATENATE("R6C",'Mapa final'!#REF!),"")</f>
        <v>#REF!</v>
      </c>
      <c r="P31" s="59" t="e">
        <f>IF(AND('Mapa final'!#REF!="Media",'Mapa final'!#REF!="Menor"),CONCATENATE("R6C",'Mapa final'!#REF!),"")</f>
        <v>#REF!</v>
      </c>
      <c r="Q31" s="60" t="e">
        <f>IF(AND('Mapa final'!#REF!="Media",'Mapa final'!#REF!="Menor"),CONCATENATE("R6C",'Mapa final'!#REF!),"")</f>
        <v>#REF!</v>
      </c>
      <c r="R31" s="60" t="e">
        <f>IF(AND('Mapa final'!#REF!="Media",'Mapa final'!#REF!="Menor"),CONCATENATE("R6C",'Mapa final'!#REF!),"")</f>
        <v>#REF!</v>
      </c>
      <c r="S31" s="60" t="e">
        <f>IF(AND('Mapa final'!#REF!="Media",'Mapa final'!#REF!="Menor"),CONCATENATE("R6C",'Mapa final'!#REF!),"")</f>
        <v>#REF!</v>
      </c>
      <c r="T31" s="60" t="e">
        <f>IF(AND('Mapa final'!#REF!="Media",'Mapa final'!#REF!="Menor"),CONCATENATE("R6C",'Mapa final'!#REF!),"")</f>
        <v>#REF!</v>
      </c>
      <c r="U31" s="61" t="e">
        <f>IF(AND('Mapa final'!#REF!="Media",'Mapa final'!#REF!="Menor"),CONCATENATE("R6C",'Mapa final'!#REF!),"")</f>
        <v>#REF!</v>
      </c>
      <c r="V31" s="59" t="e">
        <f>IF(AND('Mapa final'!#REF!="Media",'Mapa final'!#REF!="Moderado"),CONCATENATE("R6C",'Mapa final'!#REF!),"")</f>
        <v>#REF!</v>
      </c>
      <c r="W31" s="60" t="e">
        <f>IF(AND('Mapa final'!#REF!="Media",'Mapa final'!#REF!="Moderado"),CONCATENATE("R6C",'Mapa final'!#REF!),"")</f>
        <v>#REF!</v>
      </c>
      <c r="X31" s="60" t="e">
        <f>IF(AND('Mapa final'!#REF!="Media",'Mapa final'!#REF!="Moderado"),CONCATENATE("R6C",'Mapa final'!#REF!),"")</f>
        <v>#REF!</v>
      </c>
      <c r="Y31" s="60" t="e">
        <f>IF(AND('Mapa final'!#REF!="Media",'Mapa final'!#REF!="Moderado"),CONCATENATE("R6C",'Mapa final'!#REF!),"")</f>
        <v>#REF!</v>
      </c>
      <c r="Z31" s="60" t="e">
        <f>IF(AND('Mapa final'!#REF!="Media",'Mapa final'!#REF!="Moderado"),CONCATENATE("R6C",'Mapa final'!#REF!),"")</f>
        <v>#REF!</v>
      </c>
      <c r="AA31" s="61" t="e">
        <f>IF(AND('Mapa final'!#REF!="Media",'Mapa final'!#REF!="Moderado"),CONCATENATE("R6C",'Mapa final'!#REF!),"")</f>
        <v>#REF!</v>
      </c>
      <c r="AB31" s="44" t="e">
        <f>IF(AND('Mapa final'!#REF!="Media",'Mapa final'!#REF!="Mayor"),CONCATENATE("R6C",'Mapa final'!#REF!),"")</f>
        <v>#REF!</v>
      </c>
      <c r="AC31" s="45" t="e">
        <f>IF(AND('Mapa final'!#REF!="Media",'Mapa final'!#REF!="Mayor"),CONCATENATE("R6C",'Mapa final'!#REF!),"")</f>
        <v>#REF!</v>
      </c>
      <c r="AD31" s="45" t="e">
        <f>IF(AND('Mapa final'!#REF!="Media",'Mapa final'!#REF!="Mayor"),CONCATENATE("R6C",'Mapa final'!#REF!),"")</f>
        <v>#REF!</v>
      </c>
      <c r="AE31" s="45" t="e">
        <f>IF(AND('Mapa final'!#REF!="Media",'Mapa final'!#REF!="Mayor"),CONCATENATE("R6C",'Mapa final'!#REF!),"")</f>
        <v>#REF!</v>
      </c>
      <c r="AF31" s="45" t="e">
        <f>IF(AND('Mapa final'!#REF!="Media",'Mapa final'!#REF!="Mayor"),CONCATENATE("R6C",'Mapa final'!#REF!),"")</f>
        <v>#REF!</v>
      </c>
      <c r="AG31" s="46" t="e">
        <f>IF(AND('Mapa final'!#REF!="Media",'Mapa final'!#REF!="Mayor"),CONCATENATE("R6C",'Mapa final'!#REF!),"")</f>
        <v>#REF!</v>
      </c>
      <c r="AH31" s="47" t="e">
        <f>IF(AND('Mapa final'!#REF!="Media",'Mapa final'!#REF!="Catastrófico"),CONCATENATE("R6C",'Mapa final'!#REF!),"")</f>
        <v>#REF!</v>
      </c>
      <c r="AI31" s="48" t="e">
        <f>IF(AND('Mapa final'!#REF!="Media",'Mapa final'!#REF!="Catastrófico"),CONCATENATE("R6C",'Mapa final'!#REF!),"")</f>
        <v>#REF!</v>
      </c>
      <c r="AJ31" s="48" t="e">
        <f>IF(AND('Mapa final'!#REF!="Media",'Mapa final'!#REF!="Catastrófico"),CONCATENATE("R6C",'Mapa final'!#REF!),"")</f>
        <v>#REF!</v>
      </c>
      <c r="AK31" s="48" t="e">
        <f>IF(AND('Mapa final'!#REF!="Media",'Mapa final'!#REF!="Catastrófico"),CONCATENATE("R6C",'Mapa final'!#REF!),"")</f>
        <v>#REF!</v>
      </c>
      <c r="AL31" s="48" t="e">
        <f>IF(AND('Mapa final'!#REF!="Media",'Mapa final'!#REF!="Catastrófico"),CONCATENATE("R6C",'Mapa final'!#REF!),"")</f>
        <v>#REF!</v>
      </c>
      <c r="AM31" s="49" t="e">
        <f>IF(AND('Mapa final'!#REF!="Media",'Mapa final'!#REF!="Catastrófico"),CONCATENATE("R6C",'Mapa final'!#REF!),"")</f>
        <v>#REF!</v>
      </c>
      <c r="AN31" s="75"/>
      <c r="AO31" s="422"/>
      <c r="AP31" s="423"/>
      <c r="AQ31" s="423"/>
      <c r="AR31" s="423"/>
      <c r="AS31" s="423"/>
      <c r="AT31" s="424"/>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row>
    <row r="32" spans="1:76" ht="15" customHeight="1" x14ac:dyDescent="0.25">
      <c r="A32" s="75"/>
      <c r="B32" s="294"/>
      <c r="C32" s="294"/>
      <c r="D32" s="295"/>
      <c r="E32" s="393"/>
      <c r="F32" s="392"/>
      <c r="G32" s="392"/>
      <c r="H32" s="392"/>
      <c r="I32" s="408"/>
      <c r="J32" s="59" t="e">
        <f>IF(AND('Mapa final'!#REF!="Media",'Mapa final'!#REF!="Leve"),CONCATENATE("R7C",'Mapa final'!#REF!),"")</f>
        <v>#REF!</v>
      </c>
      <c r="K32" s="60" t="e">
        <f>IF(AND('Mapa final'!#REF!="Media",'Mapa final'!#REF!="Leve"),CONCATENATE("R7C",'Mapa final'!#REF!),"")</f>
        <v>#REF!</v>
      </c>
      <c r="L32" s="60" t="e">
        <f>IF(AND('Mapa final'!#REF!="Media",'Mapa final'!#REF!="Leve"),CONCATENATE("R7C",'Mapa final'!#REF!),"")</f>
        <v>#REF!</v>
      </c>
      <c r="M32" s="60" t="e">
        <f>IF(AND('Mapa final'!#REF!="Media",'Mapa final'!#REF!="Leve"),CONCATENATE("R7C",'Mapa final'!#REF!),"")</f>
        <v>#REF!</v>
      </c>
      <c r="N32" s="60" t="e">
        <f>IF(AND('Mapa final'!#REF!="Media",'Mapa final'!#REF!="Leve"),CONCATENATE("R7C",'Mapa final'!#REF!),"")</f>
        <v>#REF!</v>
      </c>
      <c r="O32" s="61" t="e">
        <f>IF(AND('Mapa final'!#REF!="Media",'Mapa final'!#REF!="Leve"),CONCATENATE("R7C",'Mapa final'!#REF!),"")</f>
        <v>#REF!</v>
      </c>
      <c r="P32" s="59" t="e">
        <f>IF(AND('Mapa final'!#REF!="Media",'Mapa final'!#REF!="Menor"),CONCATENATE("R7C",'Mapa final'!#REF!),"")</f>
        <v>#REF!</v>
      </c>
      <c r="Q32" s="60" t="e">
        <f>IF(AND('Mapa final'!#REF!="Media",'Mapa final'!#REF!="Menor"),CONCATENATE("R7C",'Mapa final'!#REF!),"")</f>
        <v>#REF!</v>
      </c>
      <c r="R32" s="60" t="e">
        <f>IF(AND('Mapa final'!#REF!="Media",'Mapa final'!#REF!="Menor"),CONCATENATE("R7C",'Mapa final'!#REF!),"")</f>
        <v>#REF!</v>
      </c>
      <c r="S32" s="60" t="e">
        <f>IF(AND('Mapa final'!#REF!="Media",'Mapa final'!#REF!="Menor"),CONCATENATE("R7C",'Mapa final'!#REF!),"")</f>
        <v>#REF!</v>
      </c>
      <c r="T32" s="60" t="e">
        <f>IF(AND('Mapa final'!#REF!="Media",'Mapa final'!#REF!="Menor"),CONCATENATE("R7C",'Mapa final'!#REF!),"")</f>
        <v>#REF!</v>
      </c>
      <c r="U32" s="61" t="e">
        <f>IF(AND('Mapa final'!#REF!="Media",'Mapa final'!#REF!="Menor"),CONCATENATE("R7C",'Mapa final'!#REF!),"")</f>
        <v>#REF!</v>
      </c>
      <c r="V32" s="59" t="e">
        <f>IF(AND('Mapa final'!#REF!="Media",'Mapa final'!#REF!="Moderado"),CONCATENATE("R7C",'Mapa final'!#REF!),"")</f>
        <v>#REF!</v>
      </c>
      <c r="W32" s="60" t="e">
        <f>IF(AND('Mapa final'!#REF!="Media",'Mapa final'!#REF!="Moderado"),CONCATENATE("R7C",'Mapa final'!#REF!),"")</f>
        <v>#REF!</v>
      </c>
      <c r="X32" s="60" t="e">
        <f>IF(AND('Mapa final'!#REF!="Media",'Mapa final'!#REF!="Moderado"),CONCATENATE("R7C",'Mapa final'!#REF!),"")</f>
        <v>#REF!</v>
      </c>
      <c r="Y32" s="60" t="e">
        <f>IF(AND('Mapa final'!#REF!="Media",'Mapa final'!#REF!="Moderado"),CONCATENATE("R7C",'Mapa final'!#REF!),"")</f>
        <v>#REF!</v>
      </c>
      <c r="Z32" s="60" t="e">
        <f>IF(AND('Mapa final'!#REF!="Media",'Mapa final'!#REF!="Moderado"),CONCATENATE("R7C",'Mapa final'!#REF!),"")</f>
        <v>#REF!</v>
      </c>
      <c r="AA32" s="61" t="e">
        <f>IF(AND('Mapa final'!#REF!="Media",'Mapa final'!#REF!="Moderado"),CONCATENATE("R7C",'Mapa final'!#REF!),"")</f>
        <v>#REF!</v>
      </c>
      <c r="AB32" s="44" t="e">
        <f>IF(AND('Mapa final'!#REF!="Media",'Mapa final'!#REF!="Mayor"),CONCATENATE("R7C",'Mapa final'!#REF!),"")</f>
        <v>#REF!</v>
      </c>
      <c r="AC32" s="45" t="e">
        <f>IF(AND('Mapa final'!#REF!="Media",'Mapa final'!#REF!="Mayor"),CONCATENATE("R7C",'Mapa final'!#REF!),"")</f>
        <v>#REF!</v>
      </c>
      <c r="AD32" s="45" t="e">
        <f>IF(AND('Mapa final'!#REF!="Media",'Mapa final'!#REF!="Mayor"),CONCATENATE("R7C",'Mapa final'!#REF!),"")</f>
        <v>#REF!</v>
      </c>
      <c r="AE32" s="45" t="e">
        <f>IF(AND('Mapa final'!#REF!="Media",'Mapa final'!#REF!="Mayor"),CONCATENATE("R7C",'Mapa final'!#REF!),"")</f>
        <v>#REF!</v>
      </c>
      <c r="AF32" s="45" t="e">
        <f>IF(AND('Mapa final'!#REF!="Media",'Mapa final'!#REF!="Mayor"),CONCATENATE("R7C",'Mapa final'!#REF!),"")</f>
        <v>#REF!</v>
      </c>
      <c r="AG32" s="46" t="e">
        <f>IF(AND('Mapa final'!#REF!="Media",'Mapa final'!#REF!="Mayor"),CONCATENATE("R7C",'Mapa final'!#REF!),"")</f>
        <v>#REF!</v>
      </c>
      <c r="AH32" s="47" t="e">
        <f>IF(AND('Mapa final'!#REF!="Media",'Mapa final'!#REF!="Catastrófico"),CONCATENATE("R7C",'Mapa final'!#REF!),"")</f>
        <v>#REF!</v>
      </c>
      <c r="AI32" s="48" t="e">
        <f>IF(AND('Mapa final'!#REF!="Media",'Mapa final'!#REF!="Catastrófico"),CONCATENATE("R7C",'Mapa final'!#REF!),"")</f>
        <v>#REF!</v>
      </c>
      <c r="AJ32" s="48" t="e">
        <f>IF(AND('Mapa final'!#REF!="Media",'Mapa final'!#REF!="Catastrófico"),CONCATENATE("R7C",'Mapa final'!#REF!),"")</f>
        <v>#REF!</v>
      </c>
      <c r="AK32" s="48" t="e">
        <f>IF(AND('Mapa final'!#REF!="Media",'Mapa final'!#REF!="Catastrófico"),CONCATENATE("R7C",'Mapa final'!#REF!),"")</f>
        <v>#REF!</v>
      </c>
      <c r="AL32" s="48" t="e">
        <f>IF(AND('Mapa final'!#REF!="Media",'Mapa final'!#REF!="Catastrófico"),CONCATENATE("R7C",'Mapa final'!#REF!),"")</f>
        <v>#REF!</v>
      </c>
      <c r="AM32" s="49" t="e">
        <f>IF(AND('Mapa final'!#REF!="Media",'Mapa final'!#REF!="Catastrófico"),CONCATENATE("R7C",'Mapa final'!#REF!),"")</f>
        <v>#REF!</v>
      </c>
      <c r="AN32" s="75"/>
      <c r="AO32" s="422"/>
      <c r="AP32" s="423"/>
      <c r="AQ32" s="423"/>
      <c r="AR32" s="423"/>
      <c r="AS32" s="423"/>
      <c r="AT32" s="424"/>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row>
    <row r="33" spans="1:80" ht="15" customHeight="1" x14ac:dyDescent="0.25">
      <c r="A33" s="75"/>
      <c r="B33" s="294"/>
      <c r="C33" s="294"/>
      <c r="D33" s="295"/>
      <c r="E33" s="393"/>
      <c r="F33" s="392"/>
      <c r="G33" s="392"/>
      <c r="H33" s="392"/>
      <c r="I33" s="408"/>
      <c r="J33" s="59" t="e">
        <f>IF(AND('Mapa final'!#REF!="Media",'Mapa final'!#REF!="Leve"),CONCATENATE("R8C",'Mapa final'!#REF!),"")</f>
        <v>#REF!</v>
      </c>
      <c r="K33" s="60" t="e">
        <f>IF(AND('Mapa final'!#REF!="Media",'Mapa final'!#REF!="Leve"),CONCATENATE("R8C",'Mapa final'!#REF!),"")</f>
        <v>#REF!</v>
      </c>
      <c r="L33" s="60" t="e">
        <f>IF(AND('Mapa final'!#REF!="Media",'Mapa final'!#REF!="Leve"),CONCATENATE("R8C",'Mapa final'!#REF!),"")</f>
        <v>#REF!</v>
      </c>
      <c r="M33" s="60" t="e">
        <f>IF(AND('Mapa final'!#REF!="Media",'Mapa final'!#REF!="Leve"),CONCATENATE("R8C",'Mapa final'!#REF!),"")</f>
        <v>#REF!</v>
      </c>
      <c r="N33" s="60" t="e">
        <f>IF(AND('Mapa final'!#REF!="Media",'Mapa final'!#REF!="Leve"),CONCATENATE("R8C",'Mapa final'!#REF!),"")</f>
        <v>#REF!</v>
      </c>
      <c r="O33" s="61" t="e">
        <f>IF(AND('Mapa final'!#REF!="Media",'Mapa final'!#REF!="Leve"),CONCATENATE("R8C",'Mapa final'!#REF!),"")</f>
        <v>#REF!</v>
      </c>
      <c r="P33" s="59" t="e">
        <f>IF(AND('Mapa final'!#REF!="Media",'Mapa final'!#REF!="Menor"),CONCATENATE("R8C",'Mapa final'!#REF!),"")</f>
        <v>#REF!</v>
      </c>
      <c r="Q33" s="60" t="e">
        <f>IF(AND('Mapa final'!#REF!="Media",'Mapa final'!#REF!="Menor"),CONCATENATE("R8C",'Mapa final'!#REF!),"")</f>
        <v>#REF!</v>
      </c>
      <c r="R33" s="60" t="e">
        <f>IF(AND('Mapa final'!#REF!="Media",'Mapa final'!#REF!="Menor"),CONCATENATE("R8C",'Mapa final'!#REF!),"")</f>
        <v>#REF!</v>
      </c>
      <c r="S33" s="60" t="e">
        <f>IF(AND('Mapa final'!#REF!="Media",'Mapa final'!#REF!="Menor"),CONCATENATE("R8C",'Mapa final'!#REF!),"")</f>
        <v>#REF!</v>
      </c>
      <c r="T33" s="60" t="e">
        <f>IF(AND('Mapa final'!#REF!="Media",'Mapa final'!#REF!="Menor"),CONCATENATE("R8C",'Mapa final'!#REF!),"")</f>
        <v>#REF!</v>
      </c>
      <c r="U33" s="61" t="e">
        <f>IF(AND('Mapa final'!#REF!="Media",'Mapa final'!#REF!="Menor"),CONCATENATE("R8C",'Mapa final'!#REF!),"")</f>
        <v>#REF!</v>
      </c>
      <c r="V33" s="59" t="e">
        <f>IF(AND('Mapa final'!#REF!="Media",'Mapa final'!#REF!="Moderado"),CONCATENATE("R8C",'Mapa final'!#REF!),"")</f>
        <v>#REF!</v>
      </c>
      <c r="W33" s="60" t="e">
        <f>IF(AND('Mapa final'!#REF!="Media",'Mapa final'!#REF!="Moderado"),CONCATENATE("R8C",'Mapa final'!#REF!),"")</f>
        <v>#REF!</v>
      </c>
      <c r="X33" s="60" t="e">
        <f>IF(AND('Mapa final'!#REF!="Media",'Mapa final'!#REF!="Moderado"),CONCATENATE("R8C",'Mapa final'!#REF!),"")</f>
        <v>#REF!</v>
      </c>
      <c r="Y33" s="60" t="e">
        <f>IF(AND('Mapa final'!#REF!="Media",'Mapa final'!#REF!="Moderado"),CONCATENATE("R8C",'Mapa final'!#REF!),"")</f>
        <v>#REF!</v>
      </c>
      <c r="Z33" s="60" t="e">
        <f>IF(AND('Mapa final'!#REF!="Media",'Mapa final'!#REF!="Moderado"),CONCATENATE("R8C",'Mapa final'!#REF!),"")</f>
        <v>#REF!</v>
      </c>
      <c r="AA33" s="61" t="e">
        <f>IF(AND('Mapa final'!#REF!="Media",'Mapa final'!#REF!="Moderado"),CONCATENATE("R8C",'Mapa final'!#REF!),"")</f>
        <v>#REF!</v>
      </c>
      <c r="AB33" s="44" t="e">
        <f>IF(AND('Mapa final'!#REF!="Media",'Mapa final'!#REF!="Mayor"),CONCATENATE("R8C",'Mapa final'!#REF!),"")</f>
        <v>#REF!</v>
      </c>
      <c r="AC33" s="45" t="e">
        <f>IF(AND('Mapa final'!#REF!="Media",'Mapa final'!#REF!="Mayor"),CONCATENATE("R8C",'Mapa final'!#REF!),"")</f>
        <v>#REF!</v>
      </c>
      <c r="AD33" s="45" t="e">
        <f>IF(AND('Mapa final'!#REF!="Media",'Mapa final'!#REF!="Mayor"),CONCATENATE("R8C",'Mapa final'!#REF!),"")</f>
        <v>#REF!</v>
      </c>
      <c r="AE33" s="45" t="e">
        <f>IF(AND('Mapa final'!#REF!="Media",'Mapa final'!#REF!="Mayor"),CONCATENATE("R8C",'Mapa final'!#REF!),"")</f>
        <v>#REF!</v>
      </c>
      <c r="AF33" s="45" t="e">
        <f>IF(AND('Mapa final'!#REF!="Media",'Mapa final'!#REF!="Mayor"),CONCATENATE("R8C",'Mapa final'!#REF!),"")</f>
        <v>#REF!</v>
      </c>
      <c r="AG33" s="46" t="e">
        <f>IF(AND('Mapa final'!#REF!="Media",'Mapa final'!#REF!="Mayor"),CONCATENATE("R8C",'Mapa final'!#REF!),"")</f>
        <v>#REF!</v>
      </c>
      <c r="AH33" s="47" t="e">
        <f>IF(AND('Mapa final'!#REF!="Media",'Mapa final'!#REF!="Catastrófico"),CONCATENATE("R8C",'Mapa final'!#REF!),"")</f>
        <v>#REF!</v>
      </c>
      <c r="AI33" s="48" t="e">
        <f>IF(AND('Mapa final'!#REF!="Media",'Mapa final'!#REF!="Catastrófico"),CONCATENATE("R8C",'Mapa final'!#REF!),"")</f>
        <v>#REF!</v>
      </c>
      <c r="AJ33" s="48" t="e">
        <f>IF(AND('Mapa final'!#REF!="Media",'Mapa final'!#REF!="Catastrófico"),CONCATENATE("R8C",'Mapa final'!#REF!),"")</f>
        <v>#REF!</v>
      </c>
      <c r="AK33" s="48" t="e">
        <f>IF(AND('Mapa final'!#REF!="Media",'Mapa final'!#REF!="Catastrófico"),CONCATENATE("R8C",'Mapa final'!#REF!),"")</f>
        <v>#REF!</v>
      </c>
      <c r="AL33" s="48" t="e">
        <f>IF(AND('Mapa final'!#REF!="Media",'Mapa final'!#REF!="Catastrófico"),CONCATENATE("R8C",'Mapa final'!#REF!),"")</f>
        <v>#REF!</v>
      </c>
      <c r="AM33" s="49" t="e">
        <f>IF(AND('Mapa final'!#REF!="Media",'Mapa final'!#REF!="Catastrófico"),CONCATENATE("R8C",'Mapa final'!#REF!),"")</f>
        <v>#REF!</v>
      </c>
      <c r="AN33" s="75"/>
      <c r="AO33" s="422"/>
      <c r="AP33" s="423"/>
      <c r="AQ33" s="423"/>
      <c r="AR33" s="423"/>
      <c r="AS33" s="423"/>
      <c r="AT33" s="424"/>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row>
    <row r="34" spans="1:80" ht="15" customHeight="1" x14ac:dyDescent="0.25">
      <c r="A34" s="75"/>
      <c r="B34" s="294"/>
      <c r="C34" s="294"/>
      <c r="D34" s="295"/>
      <c r="E34" s="393"/>
      <c r="F34" s="392"/>
      <c r="G34" s="392"/>
      <c r="H34" s="392"/>
      <c r="I34" s="408"/>
      <c r="J34" s="59" t="e">
        <f>IF(AND('Mapa final'!#REF!="Media",'Mapa final'!#REF!="Leve"),CONCATENATE("R9C",'Mapa final'!#REF!),"")</f>
        <v>#REF!</v>
      </c>
      <c r="K34" s="60" t="e">
        <f>IF(AND('Mapa final'!#REF!="Media",'Mapa final'!#REF!="Leve"),CONCATENATE("R9C",'Mapa final'!#REF!),"")</f>
        <v>#REF!</v>
      </c>
      <c r="L34" s="60" t="e">
        <f>IF(AND('Mapa final'!#REF!="Media",'Mapa final'!#REF!="Leve"),CONCATENATE("R9C",'Mapa final'!#REF!),"")</f>
        <v>#REF!</v>
      </c>
      <c r="M34" s="60" t="e">
        <f>IF(AND('Mapa final'!#REF!="Media",'Mapa final'!#REF!="Leve"),CONCATENATE("R9C",'Mapa final'!#REF!),"")</f>
        <v>#REF!</v>
      </c>
      <c r="N34" s="60" t="e">
        <f>IF(AND('Mapa final'!#REF!="Media",'Mapa final'!#REF!="Leve"),CONCATENATE("R9C",'Mapa final'!#REF!),"")</f>
        <v>#REF!</v>
      </c>
      <c r="O34" s="61" t="e">
        <f>IF(AND('Mapa final'!#REF!="Media",'Mapa final'!#REF!="Leve"),CONCATENATE("R9C",'Mapa final'!#REF!),"")</f>
        <v>#REF!</v>
      </c>
      <c r="P34" s="59" t="e">
        <f>IF(AND('Mapa final'!#REF!="Media",'Mapa final'!#REF!="Menor"),CONCATENATE("R9C",'Mapa final'!#REF!),"")</f>
        <v>#REF!</v>
      </c>
      <c r="Q34" s="60" t="e">
        <f>IF(AND('Mapa final'!#REF!="Media",'Mapa final'!#REF!="Menor"),CONCATENATE("R9C",'Mapa final'!#REF!),"")</f>
        <v>#REF!</v>
      </c>
      <c r="R34" s="60" t="e">
        <f>IF(AND('Mapa final'!#REF!="Media",'Mapa final'!#REF!="Menor"),CONCATENATE("R9C",'Mapa final'!#REF!),"")</f>
        <v>#REF!</v>
      </c>
      <c r="S34" s="60" t="e">
        <f>IF(AND('Mapa final'!#REF!="Media",'Mapa final'!#REF!="Menor"),CONCATENATE("R9C",'Mapa final'!#REF!),"")</f>
        <v>#REF!</v>
      </c>
      <c r="T34" s="60" t="e">
        <f>IF(AND('Mapa final'!#REF!="Media",'Mapa final'!#REF!="Menor"),CONCATENATE("R9C",'Mapa final'!#REF!),"")</f>
        <v>#REF!</v>
      </c>
      <c r="U34" s="61" t="e">
        <f>IF(AND('Mapa final'!#REF!="Media",'Mapa final'!#REF!="Menor"),CONCATENATE("R9C",'Mapa final'!#REF!),"")</f>
        <v>#REF!</v>
      </c>
      <c r="V34" s="59" t="e">
        <f>IF(AND('Mapa final'!#REF!="Media",'Mapa final'!#REF!="Moderado"),CONCATENATE("R9C",'Mapa final'!#REF!),"")</f>
        <v>#REF!</v>
      </c>
      <c r="W34" s="60" t="e">
        <f>IF(AND('Mapa final'!#REF!="Media",'Mapa final'!#REF!="Moderado"),CONCATENATE("R9C",'Mapa final'!#REF!),"")</f>
        <v>#REF!</v>
      </c>
      <c r="X34" s="60" t="e">
        <f>IF(AND('Mapa final'!#REF!="Media",'Mapa final'!#REF!="Moderado"),CONCATENATE("R9C",'Mapa final'!#REF!),"")</f>
        <v>#REF!</v>
      </c>
      <c r="Y34" s="60" t="e">
        <f>IF(AND('Mapa final'!#REF!="Media",'Mapa final'!#REF!="Moderado"),CONCATENATE("R9C",'Mapa final'!#REF!),"")</f>
        <v>#REF!</v>
      </c>
      <c r="Z34" s="60" t="e">
        <f>IF(AND('Mapa final'!#REF!="Media",'Mapa final'!#REF!="Moderado"),CONCATENATE("R9C",'Mapa final'!#REF!),"")</f>
        <v>#REF!</v>
      </c>
      <c r="AA34" s="61" t="e">
        <f>IF(AND('Mapa final'!#REF!="Media",'Mapa final'!#REF!="Moderado"),CONCATENATE("R9C",'Mapa final'!#REF!),"")</f>
        <v>#REF!</v>
      </c>
      <c r="AB34" s="44" t="e">
        <f>IF(AND('Mapa final'!#REF!="Media",'Mapa final'!#REF!="Mayor"),CONCATENATE("R9C",'Mapa final'!#REF!),"")</f>
        <v>#REF!</v>
      </c>
      <c r="AC34" s="45" t="e">
        <f>IF(AND('Mapa final'!#REF!="Media",'Mapa final'!#REF!="Mayor"),CONCATENATE("R9C",'Mapa final'!#REF!),"")</f>
        <v>#REF!</v>
      </c>
      <c r="AD34" s="45" t="e">
        <f>IF(AND('Mapa final'!#REF!="Media",'Mapa final'!#REF!="Mayor"),CONCATENATE("R9C",'Mapa final'!#REF!),"")</f>
        <v>#REF!</v>
      </c>
      <c r="AE34" s="45" t="e">
        <f>IF(AND('Mapa final'!#REF!="Media",'Mapa final'!#REF!="Mayor"),CONCATENATE("R9C",'Mapa final'!#REF!),"")</f>
        <v>#REF!</v>
      </c>
      <c r="AF34" s="45" t="e">
        <f>IF(AND('Mapa final'!#REF!="Media",'Mapa final'!#REF!="Mayor"),CONCATENATE("R9C",'Mapa final'!#REF!),"")</f>
        <v>#REF!</v>
      </c>
      <c r="AG34" s="46" t="e">
        <f>IF(AND('Mapa final'!#REF!="Media",'Mapa final'!#REF!="Mayor"),CONCATENATE("R9C",'Mapa final'!#REF!),"")</f>
        <v>#REF!</v>
      </c>
      <c r="AH34" s="47" t="e">
        <f>IF(AND('Mapa final'!#REF!="Media",'Mapa final'!#REF!="Catastrófico"),CONCATENATE("R9C",'Mapa final'!#REF!),"")</f>
        <v>#REF!</v>
      </c>
      <c r="AI34" s="48" t="e">
        <f>IF(AND('Mapa final'!#REF!="Media",'Mapa final'!#REF!="Catastrófico"),CONCATENATE("R9C",'Mapa final'!#REF!),"")</f>
        <v>#REF!</v>
      </c>
      <c r="AJ34" s="48" t="e">
        <f>IF(AND('Mapa final'!#REF!="Media",'Mapa final'!#REF!="Catastrófico"),CONCATENATE("R9C",'Mapa final'!#REF!),"")</f>
        <v>#REF!</v>
      </c>
      <c r="AK34" s="48" t="e">
        <f>IF(AND('Mapa final'!#REF!="Media",'Mapa final'!#REF!="Catastrófico"),CONCATENATE("R9C",'Mapa final'!#REF!),"")</f>
        <v>#REF!</v>
      </c>
      <c r="AL34" s="48" t="e">
        <f>IF(AND('Mapa final'!#REF!="Media",'Mapa final'!#REF!="Catastrófico"),CONCATENATE("R9C",'Mapa final'!#REF!),"")</f>
        <v>#REF!</v>
      </c>
      <c r="AM34" s="49" t="e">
        <f>IF(AND('Mapa final'!#REF!="Media",'Mapa final'!#REF!="Catastrófico"),CONCATENATE("R9C",'Mapa final'!#REF!),"")</f>
        <v>#REF!</v>
      </c>
      <c r="AN34" s="75"/>
      <c r="AO34" s="422"/>
      <c r="AP34" s="423"/>
      <c r="AQ34" s="423"/>
      <c r="AR34" s="423"/>
      <c r="AS34" s="423"/>
      <c r="AT34" s="424"/>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row>
    <row r="35" spans="1:80" ht="15.75" customHeight="1" thickBot="1" x14ac:dyDescent="0.3">
      <c r="A35" s="75"/>
      <c r="B35" s="294"/>
      <c r="C35" s="294"/>
      <c r="D35" s="295"/>
      <c r="E35" s="394"/>
      <c r="F35" s="395"/>
      <c r="G35" s="395"/>
      <c r="H35" s="395"/>
      <c r="I35" s="409"/>
      <c r="J35" s="59" t="e">
        <f>IF(AND('Mapa final'!#REF!="Media",'Mapa final'!#REF!="Leve"),CONCATENATE("R10C",'Mapa final'!#REF!),"")</f>
        <v>#REF!</v>
      </c>
      <c r="K35" s="60" t="e">
        <f>IF(AND('Mapa final'!#REF!="Media",'Mapa final'!#REF!="Leve"),CONCATENATE("R10C",'Mapa final'!#REF!),"")</f>
        <v>#REF!</v>
      </c>
      <c r="L35" s="60" t="e">
        <f>IF(AND('Mapa final'!#REF!="Media",'Mapa final'!#REF!="Leve"),CONCATENATE("R10C",'Mapa final'!#REF!),"")</f>
        <v>#REF!</v>
      </c>
      <c r="M35" s="60" t="e">
        <f>IF(AND('Mapa final'!#REF!="Media",'Mapa final'!#REF!="Leve"),CONCATENATE("R10C",'Mapa final'!#REF!),"")</f>
        <v>#REF!</v>
      </c>
      <c r="N35" s="60" t="e">
        <f>IF(AND('Mapa final'!#REF!="Media",'Mapa final'!#REF!="Leve"),CONCATENATE("R10C",'Mapa final'!#REF!),"")</f>
        <v>#REF!</v>
      </c>
      <c r="O35" s="61" t="e">
        <f>IF(AND('Mapa final'!#REF!="Media",'Mapa final'!#REF!="Leve"),CONCATENATE("R10C",'Mapa final'!#REF!),"")</f>
        <v>#REF!</v>
      </c>
      <c r="P35" s="59" t="e">
        <f>IF(AND('Mapa final'!#REF!="Media",'Mapa final'!#REF!="Menor"),CONCATENATE("R10C",'Mapa final'!#REF!),"")</f>
        <v>#REF!</v>
      </c>
      <c r="Q35" s="60" t="e">
        <f>IF(AND('Mapa final'!#REF!="Media",'Mapa final'!#REF!="Menor"),CONCATENATE("R10C",'Mapa final'!#REF!),"")</f>
        <v>#REF!</v>
      </c>
      <c r="R35" s="60" t="e">
        <f>IF(AND('Mapa final'!#REF!="Media",'Mapa final'!#REF!="Menor"),CONCATENATE("R10C",'Mapa final'!#REF!),"")</f>
        <v>#REF!</v>
      </c>
      <c r="S35" s="60" t="e">
        <f>IF(AND('Mapa final'!#REF!="Media",'Mapa final'!#REF!="Menor"),CONCATENATE("R10C",'Mapa final'!#REF!),"")</f>
        <v>#REF!</v>
      </c>
      <c r="T35" s="60" t="e">
        <f>IF(AND('Mapa final'!#REF!="Media",'Mapa final'!#REF!="Menor"),CONCATENATE("R10C",'Mapa final'!#REF!),"")</f>
        <v>#REF!</v>
      </c>
      <c r="U35" s="61" t="e">
        <f>IF(AND('Mapa final'!#REF!="Media",'Mapa final'!#REF!="Menor"),CONCATENATE("R10C",'Mapa final'!#REF!),"")</f>
        <v>#REF!</v>
      </c>
      <c r="V35" s="59" t="e">
        <f>IF(AND('Mapa final'!#REF!="Media",'Mapa final'!#REF!="Moderado"),CONCATENATE("R10C",'Mapa final'!#REF!),"")</f>
        <v>#REF!</v>
      </c>
      <c r="W35" s="60" t="e">
        <f>IF(AND('Mapa final'!#REF!="Media",'Mapa final'!#REF!="Moderado"),CONCATENATE("R10C",'Mapa final'!#REF!),"")</f>
        <v>#REF!</v>
      </c>
      <c r="X35" s="60" t="e">
        <f>IF(AND('Mapa final'!#REF!="Media",'Mapa final'!#REF!="Moderado"),CONCATENATE("R10C",'Mapa final'!#REF!),"")</f>
        <v>#REF!</v>
      </c>
      <c r="Y35" s="60" t="e">
        <f>IF(AND('Mapa final'!#REF!="Media",'Mapa final'!#REF!="Moderado"),CONCATENATE("R10C",'Mapa final'!#REF!),"")</f>
        <v>#REF!</v>
      </c>
      <c r="Z35" s="60" t="e">
        <f>IF(AND('Mapa final'!#REF!="Media",'Mapa final'!#REF!="Moderado"),CONCATENATE("R10C",'Mapa final'!#REF!),"")</f>
        <v>#REF!</v>
      </c>
      <c r="AA35" s="61" t="e">
        <f>IF(AND('Mapa final'!#REF!="Media",'Mapa final'!#REF!="Moderado"),CONCATENATE("R10C",'Mapa final'!#REF!),"")</f>
        <v>#REF!</v>
      </c>
      <c r="AB35" s="50" t="e">
        <f>IF(AND('Mapa final'!#REF!="Media",'Mapa final'!#REF!="Mayor"),CONCATENATE("R10C",'Mapa final'!#REF!),"")</f>
        <v>#REF!</v>
      </c>
      <c r="AC35" s="51" t="e">
        <f>IF(AND('Mapa final'!#REF!="Media",'Mapa final'!#REF!="Mayor"),CONCATENATE("R10C",'Mapa final'!#REF!),"")</f>
        <v>#REF!</v>
      </c>
      <c r="AD35" s="51" t="e">
        <f>IF(AND('Mapa final'!#REF!="Media",'Mapa final'!#REF!="Mayor"),CONCATENATE("R10C",'Mapa final'!#REF!),"")</f>
        <v>#REF!</v>
      </c>
      <c r="AE35" s="51" t="e">
        <f>IF(AND('Mapa final'!#REF!="Media",'Mapa final'!#REF!="Mayor"),CONCATENATE("R10C",'Mapa final'!#REF!),"")</f>
        <v>#REF!</v>
      </c>
      <c r="AF35" s="51" t="e">
        <f>IF(AND('Mapa final'!#REF!="Media",'Mapa final'!#REF!="Mayor"),CONCATENATE("R10C",'Mapa final'!#REF!),"")</f>
        <v>#REF!</v>
      </c>
      <c r="AG35" s="52" t="e">
        <f>IF(AND('Mapa final'!#REF!="Media",'Mapa final'!#REF!="Mayor"),CONCATENATE("R10C",'Mapa final'!#REF!),"")</f>
        <v>#REF!</v>
      </c>
      <c r="AH35" s="53" t="e">
        <f>IF(AND('Mapa final'!#REF!="Media",'Mapa final'!#REF!="Catastrófico"),CONCATENATE("R10C",'Mapa final'!#REF!),"")</f>
        <v>#REF!</v>
      </c>
      <c r="AI35" s="54" t="e">
        <f>IF(AND('Mapa final'!#REF!="Media",'Mapa final'!#REF!="Catastrófico"),CONCATENATE("R10C",'Mapa final'!#REF!),"")</f>
        <v>#REF!</v>
      </c>
      <c r="AJ35" s="54" t="e">
        <f>IF(AND('Mapa final'!#REF!="Media",'Mapa final'!#REF!="Catastrófico"),CONCATENATE("R10C",'Mapa final'!#REF!),"")</f>
        <v>#REF!</v>
      </c>
      <c r="AK35" s="54" t="e">
        <f>IF(AND('Mapa final'!#REF!="Media",'Mapa final'!#REF!="Catastrófico"),CONCATENATE("R10C",'Mapa final'!#REF!),"")</f>
        <v>#REF!</v>
      </c>
      <c r="AL35" s="54" t="e">
        <f>IF(AND('Mapa final'!#REF!="Media",'Mapa final'!#REF!="Catastrófico"),CONCATENATE("R10C",'Mapa final'!#REF!),"")</f>
        <v>#REF!</v>
      </c>
      <c r="AM35" s="55" t="e">
        <f>IF(AND('Mapa final'!#REF!="Media",'Mapa final'!#REF!="Catastrófico"),CONCATENATE("R10C",'Mapa final'!#REF!),"")</f>
        <v>#REF!</v>
      </c>
      <c r="AN35" s="75"/>
      <c r="AO35" s="425"/>
      <c r="AP35" s="426"/>
      <c r="AQ35" s="426"/>
      <c r="AR35" s="426"/>
      <c r="AS35" s="426"/>
      <c r="AT35" s="427"/>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row>
    <row r="36" spans="1:80" ht="15" customHeight="1" x14ac:dyDescent="0.25">
      <c r="A36" s="75"/>
      <c r="B36" s="294"/>
      <c r="C36" s="294"/>
      <c r="D36" s="295"/>
      <c r="E36" s="389" t="s">
        <v>113</v>
      </c>
      <c r="F36" s="390"/>
      <c r="G36" s="390"/>
      <c r="H36" s="390"/>
      <c r="I36" s="390"/>
      <c r="J36" s="65" t="e">
        <f>IF(AND('Mapa final'!#REF!="Baja",'Mapa final'!#REF!="Leve"),CONCATENATE("R1C",'Mapa final'!#REF!),"")</f>
        <v>#REF!</v>
      </c>
      <c r="K36" s="66" t="e">
        <f>IF(AND('Mapa final'!#REF!="Baja",'Mapa final'!#REF!="Leve"),CONCATENATE("R1C",'Mapa final'!#REF!),"")</f>
        <v>#REF!</v>
      </c>
      <c r="L36" s="66" t="e">
        <f>IF(AND('Mapa final'!#REF!="Baja",'Mapa final'!#REF!="Leve"),CONCATENATE("R1C",'Mapa final'!#REF!),"")</f>
        <v>#REF!</v>
      </c>
      <c r="M36" s="66" t="e">
        <f>IF(AND('Mapa final'!#REF!="Baja",'Mapa final'!#REF!="Leve"),CONCATENATE("R1C",'Mapa final'!#REF!),"")</f>
        <v>#REF!</v>
      </c>
      <c r="N36" s="66" t="e">
        <f>IF(AND('Mapa final'!#REF!="Baja",'Mapa final'!#REF!="Leve"),CONCATENATE("R1C",'Mapa final'!#REF!),"")</f>
        <v>#REF!</v>
      </c>
      <c r="O36" s="67" t="e">
        <f>IF(AND('Mapa final'!#REF!="Baja",'Mapa final'!#REF!="Leve"),CONCATENATE("R1C",'Mapa final'!#REF!),"")</f>
        <v>#REF!</v>
      </c>
      <c r="P36" s="56" t="e">
        <f>IF(AND('Mapa final'!#REF!="Baja",'Mapa final'!#REF!="Menor"),CONCATENATE("R1C",'Mapa final'!#REF!),"")</f>
        <v>#REF!</v>
      </c>
      <c r="Q36" s="57" t="e">
        <f>IF(AND('Mapa final'!#REF!="Baja",'Mapa final'!#REF!="Menor"),CONCATENATE("R1C",'Mapa final'!#REF!),"")</f>
        <v>#REF!</v>
      </c>
      <c r="R36" s="57" t="e">
        <f>IF(AND('Mapa final'!#REF!="Baja",'Mapa final'!#REF!="Menor"),CONCATENATE("R1C",'Mapa final'!#REF!),"")</f>
        <v>#REF!</v>
      </c>
      <c r="S36" s="57" t="e">
        <f>IF(AND('Mapa final'!#REF!="Baja",'Mapa final'!#REF!="Menor"),CONCATENATE("R1C",'Mapa final'!#REF!),"")</f>
        <v>#REF!</v>
      </c>
      <c r="T36" s="57" t="e">
        <f>IF(AND('Mapa final'!#REF!="Baja",'Mapa final'!#REF!="Menor"),CONCATENATE("R1C",'Mapa final'!#REF!),"")</f>
        <v>#REF!</v>
      </c>
      <c r="U36" s="58" t="e">
        <f>IF(AND('Mapa final'!#REF!="Baja",'Mapa final'!#REF!="Menor"),CONCATENATE("R1C",'Mapa final'!#REF!),"")</f>
        <v>#REF!</v>
      </c>
      <c r="V36" s="56" t="e">
        <f>IF(AND('Mapa final'!#REF!="Baja",'Mapa final'!#REF!="Moderado"),CONCATENATE("R1C",'Mapa final'!#REF!),"")</f>
        <v>#REF!</v>
      </c>
      <c r="W36" s="57" t="e">
        <f>IF(AND('Mapa final'!#REF!="Baja",'Mapa final'!#REF!="Moderado"),CONCATENATE("R1C",'Mapa final'!#REF!),"")</f>
        <v>#REF!</v>
      </c>
      <c r="X36" s="57" t="e">
        <f>IF(AND('Mapa final'!#REF!="Baja",'Mapa final'!#REF!="Moderado"),CONCATENATE("R1C",'Mapa final'!#REF!),"")</f>
        <v>#REF!</v>
      </c>
      <c r="Y36" s="57" t="e">
        <f>IF(AND('Mapa final'!#REF!="Baja",'Mapa final'!#REF!="Moderado"),CONCATENATE("R1C",'Mapa final'!#REF!),"")</f>
        <v>#REF!</v>
      </c>
      <c r="Z36" s="57" t="e">
        <f>IF(AND('Mapa final'!#REF!="Baja",'Mapa final'!#REF!="Moderado"),CONCATENATE("R1C",'Mapa final'!#REF!),"")</f>
        <v>#REF!</v>
      </c>
      <c r="AA36" s="58" t="e">
        <f>IF(AND('Mapa final'!#REF!="Baja",'Mapa final'!#REF!="Moderado"),CONCATENATE("R1C",'Mapa final'!#REF!),"")</f>
        <v>#REF!</v>
      </c>
      <c r="AB36" s="38" t="e">
        <f>IF(AND('Mapa final'!#REF!="Baja",'Mapa final'!#REF!="Mayor"),CONCATENATE("R1C",'Mapa final'!#REF!),"")</f>
        <v>#REF!</v>
      </c>
      <c r="AC36" s="39" t="e">
        <f>IF(AND('Mapa final'!#REF!="Baja",'Mapa final'!#REF!="Mayor"),CONCATENATE("R1C",'Mapa final'!#REF!),"")</f>
        <v>#REF!</v>
      </c>
      <c r="AD36" s="39" t="e">
        <f>IF(AND('Mapa final'!#REF!="Baja",'Mapa final'!#REF!="Mayor"),CONCATENATE("R1C",'Mapa final'!#REF!),"")</f>
        <v>#REF!</v>
      </c>
      <c r="AE36" s="39" t="e">
        <f>IF(AND('Mapa final'!#REF!="Baja",'Mapa final'!#REF!="Mayor"),CONCATENATE("R1C",'Mapa final'!#REF!),"")</f>
        <v>#REF!</v>
      </c>
      <c r="AF36" s="39" t="e">
        <f>IF(AND('Mapa final'!#REF!="Baja",'Mapa final'!#REF!="Mayor"),CONCATENATE("R1C",'Mapa final'!#REF!),"")</f>
        <v>#REF!</v>
      </c>
      <c r="AG36" s="40" t="e">
        <f>IF(AND('Mapa final'!#REF!="Baja",'Mapa final'!#REF!="Mayor"),CONCATENATE("R1C",'Mapa final'!#REF!),"")</f>
        <v>#REF!</v>
      </c>
      <c r="AH36" s="41" t="e">
        <f>IF(AND('Mapa final'!#REF!="Baja",'Mapa final'!#REF!="Catastrófico"),CONCATENATE("R1C",'Mapa final'!#REF!),"")</f>
        <v>#REF!</v>
      </c>
      <c r="AI36" s="42" t="e">
        <f>IF(AND('Mapa final'!#REF!="Baja",'Mapa final'!#REF!="Catastrófico"),CONCATENATE("R1C",'Mapa final'!#REF!),"")</f>
        <v>#REF!</v>
      </c>
      <c r="AJ36" s="42" t="e">
        <f>IF(AND('Mapa final'!#REF!="Baja",'Mapa final'!#REF!="Catastrófico"),CONCATENATE("R1C",'Mapa final'!#REF!),"")</f>
        <v>#REF!</v>
      </c>
      <c r="AK36" s="42" t="e">
        <f>IF(AND('Mapa final'!#REF!="Baja",'Mapa final'!#REF!="Catastrófico"),CONCATENATE("R1C",'Mapa final'!#REF!),"")</f>
        <v>#REF!</v>
      </c>
      <c r="AL36" s="42" t="e">
        <f>IF(AND('Mapa final'!#REF!="Baja",'Mapa final'!#REF!="Catastrófico"),CONCATENATE("R1C",'Mapa final'!#REF!),"")</f>
        <v>#REF!</v>
      </c>
      <c r="AM36" s="43" t="e">
        <f>IF(AND('Mapa final'!#REF!="Baja",'Mapa final'!#REF!="Catastrófico"),CONCATENATE("R1C",'Mapa final'!#REF!),"")</f>
        <v>#REF!</v>
      </c>
      <c r="AN36" s="75"/>
      <c r="AO36" s="410" t="s">
        <v>81</v>
      </c>
      <c r="AP36" s="411"/>
      <c r="AQ36" s="411"/>
      <c r="AR36" s="411"/>
      <c r="AS36" s="411"/>
      <c r="AT36" s="412"/>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row>
    <row r="37" spans="1:80" ht="15" customHeight="1" x14ac:dyDescent="0.25">
      <c r="A37" s="75"/>
      <c r="B37" s="294"/>
      <c r="C37" s="294"/>
      <c r="D37" s="295"/>
      <c r="E37" s="391"/>
      <c r="F37" s="392"/>
      <c r="G37" s="392"/>
      <c r="H37" s="392"/>
      <c r="I37" s="392"/>
      <c r="J37" s="68" t="str">
        <f>IF(AND('Mapa final'!$AD$12="Baja",'Mapa final'!$AF$12="Leve"),CONCATENATE("R2C",'Mapa final'!$S$12),"")</f>
        <v/>
      </c>
      <c r="K37" s="69" t="str">
        <f>IF(AND('Mapa final'!$AD$13="Baja",'Mapa final'!$AF$13="Leve"),CONCATENATE("R2C",'Mapa final'!$S$13),"")</f>
        <v/>
      </c>
      <c r="L37" s="69" t="e">
        <f>IF(AND('Mapa final'!#REF!="Baja",'Mapa final'!#REF!="Leve"),CONCATENATE("R2C",'Mapa final'!#REF!),"")</f>
        <v>#REF!</v>
      </c>
      <c r="M37" s="69" t="e">
        <f>IF(AND('Mapa final'!#REF!="Baja",'Mapa final'!#REF!="Leve"),CONCATENATE("R2C",'Mapa final'!#REF!),"")</f>
        <v>#REF!</v>
      </c>
      <c r="N37" s="69" t="e">
        <f>IF(AND('Mapa final'!#REF!="Baja",'Mapa final'!#REF!="Leve"),CONCATENATE("R2C",'Mapa final'!#REF!),"")</f>
        <v>#REF!</v>
      </c>
      <c r="O37" s="70" t="e">
        <f>IF(AND('Mapa final'!#REF!="Baja",'Mapa final'!#REF!="Leve"),CONCATENATE("R2C",'Mapa final'!#REF!),"")</f>
        <v>#REF!</v>
      </c>
      <c r="P37" s="59" t="str">
        <f>IF(AND('Mapa final'!$AD$12="Baja",'Mapa final'!$AF$12="Menor"),CONCATENATE("R2C",'Mapa final'!$S$12),"")</f>
        <v/>
      </c>
      <c r="Q37" s="60" t="str">
        <f>IF(AND('Mapa final'!$AD$13="Baja",'Mapa final'!$AF$13="Menor"),CONCATENATE("R2C",'Mapa final'!$S$13),"")</f>
        <v/>
      </c>
      <c r="R37" s="60" t="e">
        <f>IF(AND('Mapa final'!#REF!="Baja",'Mapa final'!#REF!="Menor"),CONCATENATE("R2C",'Mapa final'!#REF!),"")</f>
        <v>#REF!</v>
      </c>
      <c r="S37" s="60" t="e">
        <f>IF(AND('Mapa final'!#REF!="Baja",'Mapa final'!#REF!="Menor"),CONCATENATE("R2C",'Mapa final'!#REF!),"")</f>
        <v>#REF!</v>
      </c>
      <c r="T37" s="60" t="e">
        <f>IF(AND('Mapa final'!#REF!="Baja",'Mapa final'!#REF!="Menor"),CONCATENATE("R2C",'Mapa final'!#REF!),"")</f>
        <v>#REF!</v>
      </c>
      <c r="U37" s="61" t="e">
        <f>IF(AND('Mapa final'!#REF!="Baja",'Mapa final'!#REF!="Menor"),CONCATENATE("R2C",'Mapa final'!#REF!),"")</f>
        <v>#REF!</v>
      </c>
      <c r="V37" s="59" t="str">
        <f>IF(AND('Mapa final'!$AD$12="Baja",'Mapa final'!$AF$12="Moderado"),CONCATENATE("R2C",'Mapa final'!$S$12),"")</f>
        <v>R2C1</v>
      </c>
      <c r="W37" s="60" t="str">
        <f>IF(AND('Mapa final'!$AD$13="Baja",'Mapa final'!$AF$13="Moderado"),CONCATENATE("R2C",'Mapa final'!$S$13),"")</f>
        <v>R2C2</v>
      </c>
      <c r="X37" s="60" t="e">
        <f>IF(AND('Mapa final'!#REF!="Baja",'Mapa final'!#REF!="Moderado"),CONCATENATE("R2C",'Mapa final'!#REF!),"")</f>
        <v>#REF!</v>
      </c>
      <c r="Y37" s="60" t="e">
        <f>IF(AND('Mapa final'!#REF!="Baja",'Mapa final'!#REF!="Moderado"),CONCATENATE("R2C",'Mapa final'!#REF!),"")</f>
        <v>#REF!</v>
      </c>
      <c r="Z37" s="60" t="e">
        <f>IF(AND('Mapa final'!#REF!="Baja",'Mapa final'!#REF!="Moderado"),CONCATENATE("R2C",'Mapa final'!#REF!),"")</f>
        <v>#REF!</v>
      </c>
      <c r="AA37" s="61" t="e">
        <f>IF(AND('Mapa final'!#REF!="Baja",'Mapa final'!#REF!="Moderado"),CONCATENATE("R2C",'Mapa final'!#REF!),"")</f>
        <v>#REF!</v>
      </c>
      <c r="AB37" s="44" t="str">
        <f>IF(AND('Mapa final'!$AD$12="Baja",'Mapa final'!$AF$12="Mayor"),CONCATENATE("R2C",'Mapa final'!$S$12),"")</f>
        <v/>
      </c>
      <c r="AC37" s="45" t="str">
        <f>IF(AND('Mapa final'!$AD$13="Baja",'Mapa final'!$AF$13="Mayor"),CONCATENATE("R2C",'Mapa final'!$S$13),"")</f>
        <v/>
      </c>
      <c r="AD37" s="45" t="e">
        <f>IF(AND('Mapa final'!#REF!="Baja",'Mapa final'!#REF!="Mayor"),CONCATENATE("R2C",'Mapa final'!#REF!),"")</f>
        <v>#REF!</v>
      </c>
      <c r="AE37" s="45" t="e">
        <f>IF(AND('Mapa final'!#REF!="Baja",'Mapa final'!#REF!="Mayor"),CONCATENATE("R2C",'Mapa final'!#REF!),"")</f>
        <v>#REF!</v>
      </c>
      <c r="AF37" s="45" t="e">
        <f>IF(AND('Mapa final'!#REF!="Baja",'Mapa final'!#REF!="Mayor"),CONCATENATE("R2C",'Mapa final'!#REF!),"")</f>
        <v>#REF!</v>
      </c>
      <c r="AG37" s="46" t="e">
        <f>IF(AND('Mapa final'!#REF!="Baja",'Mapa final'!#REF!="Mayor"),CONCATENATE("R2C",'Mapa final'!#REF!),"")</f>
        <v>#REF!</v>
      </c>
      <c r="AH37" s="47" t="str">
        <f>IF(AND('Mapa final'!$AD$12="Baja",'Mapa final'!$AF$12="Catastrófico"),CONCATENATE("R2C",'Mapa final'!$S$12),"")</f>
        <v/>
      </c>
      <c r="AI37" s="48" t="str">
        <f>IF(AND('Mapa final'!$AD$13="Baja",'Mapa final'!$AF$13="Catastrófico"),CONCATENATE("R2C",'Mapa final'!$S$13),"")</f>
        <v/>
      </c>
      <c r="AJ37" s="48" t="e">
        <f>IF(AND('Mapa final'!#REF!="Baja",'Mapa final'!#REF!="Catastrófico"),CONCATENATE("R2C",'Mapa final'!#REF!),"")</f>
        <v>#REF!</v>
      </c>
      <c r="AK37" s="48" t="e">
        <f>IF(AND('Mapa final'!#REF!="Baja",'Mapa final'!#REF!="Catastrófico"),CONCATENATE("R2C",'Mapa final'!#REF!),"")</f>
        <v>#REF!</v>
      </c>
      <c r="AL37" s="48" t="e">
        <f>IF(AND('Mapa final'!#REF!="Baja",'Mapa final'!#REF!="Catastrófico"),CONCATENATE("R2C",'Mapa final'!#REF!),"")</f>
        <v>#REF!</v>
      </c>
      <c r="AM37" s="49" t="e">
        <f>IF(AND('Mapa final'!#REF!="Baja",'Mapa final'!#REF!="Catastrófico"),CONCATENATE("R2C",'Mapa final'!#REF!),"")</f>
        <v>#REF!</v>
      </c>
      <c r="AN37" s="75"/>
      <c r="AO37" s="413"/>
      <c r="AP37" s="414"/>
      <c r="AQ37" s="414"/>
      <c r="AR37" s="414"/>
      <c r="AS37" s="414"/>
      <c r="AT37" s="415"/>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row>
    <row r="38" spans="1:80" ht="15" customHeight="1" x14ac:dyDescent="0.25">
      <c r="A38" s="75"/>
      <c r="B38" s="294"/>
      <c r="C38" s="294"/>
      <c r="D38" s="295"/>
      <c r="E38" s="393"/>
      <c r="F38" s="392"/>
      <c r="G38" s="392"/>
      <c r="H38" s="392"/>
      <c r="I38" s="392"/>
      <c r="J38" s="68" t="e">
        <f>IF(AND('Mapa final'!#REF!="Baja",'Mapa final'!#REF!="Leve"),CONCATENATE("R3C",'Mapa final'!#REF!),"")</f>
        <v>#REF!</v>
      </c>
      <c r="K38" s="69" t="e">
        <f>IF(AND('Mapa final'!#REF!="Baja",'Mapa final'!#REF!="Leve"),CONCATENATE("R3C",'Mapa final'!#REF!),"")</f>
        <v>#REF!</v>
      </c>
      <c r="L38" s="69" t="e">
        <f>IF(AND('Mapa final'!#REF!="Baja",'Mapa final'!#REF!="Leve"),CONCATENATE("R3C",'Mapa final'!#REF!),"")</f>
        <v>#REF!</v>
      </c>
      <c r="M38" s="69" t="e">
        <f>IF(AND('Mapa final'!#REF!="Baja",'Mapa final'!#REF!="Leve"),CONCATENATE("R3C",'Mapa final'!#REF!),"")</f>
        <v>#REF!</v>
      </c>
      <c r="N38" s="69" t="e">
        <f>IF(AND('Mapa final'!#REF!="Baja",'Mapa final'!#REF!="Leve"),CONCATENATE("R3C",'Mapa final'!#REF!),"")</f>
        <v>#REF!</v>
      </c>
      <c r="O38" s="70" t="e">
        <f>IF(AND('Mapa final'!#REF!="Baja",'Mapa final'!#REF!="Leve"),CONCATENATE("R3C",'Mapa final'!#REF!),"")</f>
        <v>#REF!</v>
      </c>
      <c r="P38" s="59" t="e">
        <f>IF(AND('Mapa final'!#REF!="Baja",'Mapa final'!#REF!="Menor"),CONCATENATE("R3C",'Mapa final'!#REF!),"")</f>
        <v>#REF!</v>
      </c>
      <c r="Q38" s="60" t="e">
        <f>IF(AND('Mapa final'!#REF!="Baja",'Mapa final'!#REF!="Menor"),CONCATENATE("R3C",'Mapa final'!#REF!),"")</f>
        <v>#REF!</v>
      </c>
      <c r="R38" s="60" t="e">
        <f>IF(AND('Mapa final'!#REF!="Baja",'Mapa final'!#REF!="Menor"),CONCATENATE("R3C",'Mapa final'!#REF!),"")</f>
        <v>#REF!</v>
      </c>
      <c r="S38" s="60" t="e">
        <f>IF(AND('Mapa final'!#REF!="Baja",'Mapa final'!#REF!="Menor"),CONCATENATE("R3C",'Mapa final'!#REF!),"")</f>
        <v>#REF!</v>
      </c>
      <c r="T38" s="60" t="e">
        <f>IF(AND('Mapa final'!#REF!="Baja",'Mapa final'!#REF!="Menor"),CONCATENATE("R3C",'Mapa final'!#REF!),"")</f>
        <v>#REF!</v>
      </c>
      <c r="U38" s="61" t="e">
        <f>IF(AND('Mapa final'!#REF!="Baja",'Mapa final'!#REF!="Menor"),CONCATENATE("R3C",'Mapa final'!#REF!),"")</f>
        <v>#REF!</v>
      </c>
      <c r="V38" s="59" t="e">
        <f>IF(AND('Mapa final'!#REF!="Baja",'Mapa final'!#REF!="Moderado"),CONCATENATE("R3C",'Mapa final'!#REF!),"")</f>
        <v>#REF!</v>
      </c>
      <c r="W38" s="60" t="e">
        <f>IF(AND('Mapa final'!#REF!="Baja",'Mapa final'!#REF!="Moderado"),CONCATENATE("R3C",'Mapa final'!#REF!),"")</f>
        <v>#REF!</v>
      </c>
      <c r="X38" s="60" t="e">
        <f>IF(AND('Mapa final'!#REF!="Baja",'Mapa final'!#REF!="Moderado"),CONCATENATE("R3C",'Mapa final'!#REF!),"")</f>
        <v>#REF!</v>
      </c>
      <c r="Y38" s="60" t="e">
        <f>IF(AND('Mapa final'!#REF!="Baja",'Mapa final'!#REF!="Moderado"),CONCATENATE("R3C",'Mapa final'!#REF!),"")</f>
        <v>#REF!</v>
      </c>
      <c r="Z38" s="60" t="e">
        <f>IF(AND('Mapa final'!#REF!="Baja",'Mapa final'!#REF!="Moderado"),CONCATENATE("R3C",'Mapa final'!#REF!),"")</f>
        <v>#REF!</v>
      </c>
      <c r="AA38" s="61" t="e">
        <f>IF(AND('Mapa final'!#REF!="Baja",'Mapa final'!#REF!="Moderado"),CONCATENATE("R3C",'Mapa final'!#REF!),"")</f>
        <v>#REF!</v>
      </c>
      <c r="AB38" s="44" t="e">
        <f>IF(AND('Mapa final'!#REF!="Baja",'Mapa final'!#REF!="Mayor"),CONCATENATE("R3C",'Mapa final'!#REF!),"")</f>
        <v>#REF!</v>
      </c>
      <c r="AC38" s="45" t="e">
        <f>IF(AND('Mapa final'!#REF!="Baja",'Mapa final'!#REF!="Mayor"),CONCATENATE("R3C",'Mapa final'!#REF!),"")</f>
        <v>#REF!</v>
      </c>
      <c r="AD38" s="45" t="e">
        <f>IF(AND('Mapa final'!#REF!="Baja",'Mapa final'!#REF!="Mayor"),CONCATENATE("R3C",'Mapa final'!#REF!),"")</f>
        <v>#REF!</v>
      </c>
      <c r="AE38" s="45" t="e">
        <f>IF(AND('Mapa final'!#REF!="Baja",'Mapa final'!#REF!="Mayor"),CONCATENATE("R3C",'Mapa final'!#REF!),"")</f>
        <v>#REF!</v>
      </c>
      <c r="AF38" s="45" t="e">
        <f>IF(AND('Mapa final'!#REF!="Baja",'Mapa final'!#REF!="Mayor"),CONCATENATE("R3C",'Mapa final'!#REF!),"")</f>
        <v>#REF!</v>
      </c>
      <c r="AG38" s="46" t="e">
        <f>IF(AND('Mapa final'!#REF!="Baja",'Mapa final'!#REF!="Mayor"),CONCATENATE("R3C",'Mapa final'!#REF!),"")</f>
        <v>#REF!</v>
      </c>
      <c r="AH38" s="47" t="e">
        <f>IF(AND('Mapa final'!#REF!="Baja",'Mapa final'!#REF!="Catastrófico"),CONCATENATE("R3C",'Mapa final'!#REF!),"")</f>
        <v>#REF!</v>
      </c>
      <c r="AI38" s="48" t="e">
        <f>IF(AND('Mapa final'!#REF!="Baja",'Mapa final'!#REF!="Catastrófico"),CONCATENATE("R3C",'Mapa final'!#REF!),"")</f>
        <v>#REF!</v>
      </c>
      <c r="AJ38" s="48" t="e">
        <f>IF(AND('Mapa final'!#REF!="Baja",'Mapa final'!#REF!="Catastrófico"),CONCATENATE("R3C",'Mapa final'!#REF!),"")</f>
        <v>#REF!</v>
      </c>
      <c r="AK38" s="48" t="e">
        <f>IF(AND('Mapa final'!#REF!="Baja",'Mapa final'!#REF!="Catastrófico"),CONCATENATE("R3C",'Mapa final'!#REF!),"")</f>
        <v>#REF!</v>
      </c>
      <c r="AL38" s="48" t="e">
        <f>IF(AND('Mapa final'!#REF!="Baja",'Mapa final'!#REF!="Catastrófico"),CONCATENATE("R3C",'Mapa final'!#REF!),"")</f>
        <v>#REF!</v>
      </c>
      <c r="AM38" s="49" t="e">
        <f>IF(AND('Mapa final'!#REF!="Baja",'Mapa final'!#REF!="Catastrófico"),CONCATENATE("R3C",'Mapa final'!#REF!),"")</f>
        <v>#REF!</v>
      </c>
      <c r="AN38" s="75"/>
      <c r="AO38" s="413"/>
      <c r="AP38" s="414"/>
      <c r="AQ38" s="414"/>
      <c r="AR38" s="414"/>
      <c r="AS38" s="414"/>
      <c r="AT38" s="41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row>
    <row r="39" spans="1:80" ht="15" customHeight="1" x14ac:dyDescent="0.25">
      <c r="A39" s="75"/>
      <c r="B39" s="294"/>
      <c r="C39" s="294"/>
      <c r="D39" s="295"/>
      <c r="E39" s="393"/>
      <c r="F39" s="392"/>
      <c r="G39" s="392"/>
      <c r="H39" s="392"/>
      <c r="I39" s="392"/>
      <c r="J39" s="68" t="e">
        <f>IF(AND('Mapa final'!#REF!="Baja",'Mapa final'!#REF!="Leve"),CONCATENATE("R4C",'Mapa final'!#REF!),"")</f>
        <v>#REF!</v>
      </c>
      <c r="K39" s="69" t="e">
        <f>IF(AND('Mapa final'!#REF!="Baja",'Mapa final'!#REF!="Leve"),CONCATENATE("R4C",'Mapa final'!#REF!),"")</f>
        <v>#REF!</v>
      </c>
      <c r="L39" s="69" t="e">
        <f>IF(AND('Mapa final'!#REF!="Baja",'Mapa final'!#REF!="Leve"),CONCATENATE("R4C",'Mapa final'!#REF!),"")</f>
        <v>#REF!</v>
      </c>
      <c r="M39" s="69" t="e">
        <f>IF(AND('Mapa final'!#REF!="Baja",'Mapa final'!#REF!="Leve"),CONCATENATE("R4C",'Mapa final'!#REF!),"")</f>
        <v>#REF!</v>
      </c>
      <c r="N39" s="69" t="e">
        <f>IF(AND('Mapa final'!#REF!="Baja",'Mapa final'!#REF!="Leve"),CONCATENATE("R4C",'Mapa final'!#REF!),"")</f>
        <v>#REF!</v>
      </c>
      <c r="O39" s="70" t="e">
        <f>IF(AND('Mapa final'!#REF!="Baja",'Mapa final'!#REF!="Leve"),CONCATENATE("R4C",'Mapa final'!#REF!),"")</f>
        <v>#REF!</v>
      </c>
      <c r="P39" s="59" t="e">
        <f>IF(AND('Mapa final'!#REF!="Baja",'Mapa final'!#REF!="Menor"),CONCATENATE("R4C",'Mapa final'!#REF!),"")</f>
        <v>#REF!</v>
      </c>
      <c r="Q39" s="60" t="e">
        <f>IF(AND('Mapa final'!#REF!="Baja",'Mapa final'!#REF!="Menor"),CONCATENATE("R4C",'Mapa final'!#REF!),"")</f>
        <v>#REF!</v>
      </c>
      <c r="R39" s="60" t="e">
        <f>IF(AND('Mapa final'!#REF!="Baja",'Mapa final'!#REF!="Menor"),CONCATENATE("R4C",'Mapa final'!#REF!),"")</f>
        <v>#REF!</v>
      </c>
      <c r="S39" s="60" t="e">
        <f>IF(AND('Mapa final'!#REF!="Baja",'Mapa final'!#REF!="Menor"),CONCATENATE("R4C",'Mapa final'!#REF!),"")</f>
        <v>#REF!</v>
      </c>
      <c r="T39" s="60" t="e">
        <f>IF(AND('Mapa final'!#REF!="Baja",'Mapa final'!#REF!="Menor"),CONCATENATE("R4C",'Mapa final'!#REF!),"")</f>
        <v>#REF!</v>
      </c>
      <c r="U39" s="61" t="e">
        <f>IF(AND('Mapa final'!#REF!="Baja",'Mapa final'!#REF!="Menor"),CONCATENATE("R4C",'Mapa final'!#REF!),"")</f>
        <v>#REF!</v>
      </c>
      <c r="V39" s="59" t="e">
        <f>IF(AND('Mapa final'!#REF!="Baja",'Mapa final'!#REF!="Moderado"),CONCATENATE("R4C",'Mapa final'!#REF!),"")</f>
        <v>#REF!</v>
      </c>
      <c r="W39" s="60" t="e">
        <f>IF(AND('Mapa final'!#REF!="Baja",'Mapa final'!#REF!="Moderado"),CONCATENATE("R4C",'Mapa final'!#REF!),"")</f>
        <v>#REF!</v>
      </c>
      <c r="X39" s="60" t="e">
        <f>IF(AND('Mapa final'!#REF!="Baja",'Mapa final'!#REF!="Moderado"),CONCATENATE("R4C",'Mapa final'!#REF!),"")</f>
        <v>#REF!</v>
      </c>
      <c r="Y39" s="60" t="e">
        <f>IF(AND('Mapa final'!#REF!="Baja",'Mapa final'!#REF!="Moderado"),CONCATENATE("R4C",'Mapa final'!#REF!),"")</f>
        <v>#REF!</v>
      </c>
      <c r="Z39" s="60" t="e">
        <f>IF(AND('Mapa final'!#REF!="Baja",'Mapa final'!#REF!="Moderado"),CONCATENATE("R4C",'Mapa final'!#REF!),"")</f>
        <v>#REF!</v>
      </c>
      <c r="AA39" s="61" t="e">
        <f>IF(AND('Mapa final'!#REF!="Baja",'Mapa final'!#REF!="Moderado"),CONCATENATE("R4C",'Mapa final'!#REF!),"")</f>
        <v>#REF!</v>
      </c>
      <c r="AB39" s="44" t="e">
        <f>IF(AND('Mapa final'!#REF!="Baja",'Mapa final'!#REF!="Mayor"),CONCATENATE("R4C",'Mapa final'!#REF!),"")</f>
        <v>#REF!</v>
      </c>
      <c r="AC39" s="45" t="e">
        <f>IF(AND('Mapa final'!#REF!="Baja",'Mapa final'!#REF!="Mayor"),CONCATENATE("R4C",'Mapa final'!#REF!),"")</f>
        <v>#REF!</v>
      </c>
      <c r="AD39" s="45" t="e">
        <f>IF(AND('Mapa final'!#REF!="Baja",'Mapa final'!#REF!="Mayor"),CONCATENATE("R4C",'Mapa final'!#REF!),"")</f>
        <v>#REF!</v>
      </c>
      <c r="AE39" s="45" t="e">
        <f>IF(AND('Mapa final'!#REF!="Baja",'Mapa final'!#REF!="Mayor"),CONCATENATE("R4C",'Mapa final'!#REF!),"")</f>
        <v>#REF!</v>
      </c>
      <c r="AF39" s="45" t="e">
        <f>IF(AND('Mapa final'!#REF!="Baja",'Mapa final'!#REF!="Mayor"),CONCATENATE("R4C",'Mapa final'!#REF!),"")</f>
        <v>#REF!</v>
      </c>
      <c r="AG39" s="46" t="e">
        <f>IF(AND('Mapa final'!#REF!="Baja",'Mapa final'!#REF!="Mayor"),CONCATENATE("R4C",'Mapa final'!#REF!),"")</f>
        <v>#REF!</v>
      </c>
      <c r="AH39" s="47" t="e">
        <f>IF(AND('Mapa final'!#REF!="Baja",'Mapa final'!#REF!="Catastrófico"),CONCATENATE("R4C",'Mapa final'!#REF!),"")</f>
        <v>#REF!</v>
      </c>
      <c r="AI39" s="48" t="e">
        <f>IF(AND('Mapa final'!#REF!="Baja",'Mapa final'!#REF!="Catastrófico"),CONCATENATE("R4C",'Mapa final'!#REF!),"")</f>
        <v>#REF!</v>
      </c>
      <c r="AJ39" s="48" t="e">
        <f>IF(AND('Mapa final'!#REF!="Baja",'Mapa final'!#REF!="Catastrófico"),CONCATENATE("R4C",'Mapa final'!#REF!),"")</f>
        <v>#REF!</v>
      </c>
      <c r="AK39" s="48" t="e">
        <f>IF(AND('Mapa final'!#REF!="Baja",'Mapa final'!#REF!="Catastrófico"),CONCATENATE("R4C",'Mapa final'!#REF!),"")</f>
        <v>#REF!</v>
      </c>
      <c r="AL39" s="48" t="e">
        <f>IF(AND('Mapa final'!#REF!="Baja",'Mapa final'!#REF!="Catastrófico"),CONCATENATE("R4C",'Mapa final'!#REF!),"")</f>
        <v>#REF!</v>
      </c>
      <c r="AM39" s="49" t="e">
        <f>IF(AND('Mapa final'!#REF!="Baja",'Mapa final'!#REF!="Catastrófico"),CONCATENATE("R4C",'Mapa final'!#REF!),"")</f>
        <v>#REF!</v>
      </c>
      <c r="AN39" s="75"/>
      <c r="AO39" s="413"/>
      <c r="AP39" s="414"/>
      <c r="AQ39" s="414"/>
      <c r="AR39" s="414"/>
      <c r="AS39" s="414"/>
      <c r="AT39" s="41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row>
    <row r="40" spans="1:80" ht="15" customHeight="1" x14ac:dyDescent="0.25">
      <c r="A40" s="75"/>
      <c r="B40" s="294"/>
      <c r="C40" s="294"/>
      <c r="D40" s="295"/>
      <c r="E40" s="393"/>
      <c r="F40" s="392"/>
      <c r="G40" s="392"/>
      <c r="H40" s="392"/>
      <c r="I40" s="392"/>
      <c r="J40" s="68" t="e">
        <f>IF(AND('Mapa final'!#REF!="Baja",'Mapa final'!#REF!="Leve"),CONCATENATE("R5C",'Mapa final'!#REF!),"")</f>
        <v>#REF!</v>
      </c>
      <c r="K40" s="69" t="e">
        <f>IF(AND('Mapa final'!#REF!="Baja",'Mapa final'!#REF!="Leve"),CONCATENATE("R5C",'Mapa final'!#REF!),"")</f>
        <v>#REF!</v>
      </c>
      <c r="L40" s="69" t="e">
        <f>IF(AND('Mapa final'!#REF!="Baja",'Mapa final'!#REF!="Leve"),CONCATENATE("R5C",'Mapa final'!#REF!),"")</f>
        <v>#REF!</v>
      </c>
      <c r="M40" s="69" t="e">
        <f>IF(AND('Mapa final'!#REF!="Baja",'Mapa final'!#REF!="Leve"),CONCATENATE("R5C",'Mapa final'!#REF!),"")</f>
        <v>#REF!</v>
      </c>
      <c r="N40" s="69" t="e">
        <f>IF(AND('Mapa final'!#REF!="Baja",'Mapa final'!#REF!="Leve"),CONCATENATE("R5C",'Mapa final'!#REF!),"")</f>
        <v>#REF!</v>
      </c>
      <c r="O40" s="70" t="e">
        <f>IF(AND('Mapa final'!#REF!="Baja",'Mapa final'!#REF!="Leve"),CONCATENATE("R5C",'Mapa final'!#REF!),"")</f>
        <v>#REF!</v>
      </c>
      <c r="P40" s="59" t="e">
        <f>IF(AND('Mapa final'!#REF!="Baja",'Mapa final'!#REF!="Menor"),CONCATENATE("R5C",'Mapa final'!#REF!),"")</f>
        <v>#REF!</v>
      </c>
      <c r="Q40" s="60" t="e">
        <f>IF(AND('Mapa final'!#REF!="Baja",'Mapa final'!#REF!="Menor"),CONCATENATE("R5C",'Mapa final'!#REF!),"")</f>
        <v>#REF!</v>
      </c>
      <c r="R40" s="60" t="e">
        <f>IF(AND('Mapa final'!#REF!="Baja",'Mapa final'!#REF!="Menor"),CONCATENATE("R5C",'Mapa final'!#REF!),"")</f>
        <v>#REF!</v>
      </c>
      <c r="S40" s="60" t="e">
        <f>IF(AND('Mapa final'!#REF!="Baja",'Mapa final'!#REF!="Menor"),CONCATENATE("R5C",'Mapa final'!#REF!),"")</f>
        <v>#REF!</v>
      </c>
      <c r="T40" s="60" t="e">
        <f>IF(AND('Mapa final'!#REF!="Baja",'Mapa final'!#REF!="Menor"),CONCATENATE("R5C",'Mapa final'!#REF!),"")</f>
        <v>#REF!</v>
      </c>
      <c r="U40" s="61" t="e">
        <f>IF(AND('Mapa final'!#REF!="Baja",'Mapa final'!#REF!="Menor"),CONCATENATE("R5C",'Mapa final'!#REF!),"")</f>
        <v>#REF!</v>
      </c>
      <c r="V40" s="59" t="e">
        <f>IF(AND('Mapa final'!#REF!="Baja",'Mapa final'!#REF!="Moderado"),CONCATENATE("R5C",'Mapa final'!#REF!),"")</f>
        <v>#REF!</v>
      </c>
      <c r="W40" s="60" t="e">
        <f>IF(AND('Mapa final'!#REF!="Baja",'Mapa final'!#REF!="Moderado"),CONCATENATE("R5C",'Mapa final'!#REF!),"")</f>
        <v>#REF!</v>
      </c>
      <c r="X40" s="60" t="e">
        <f>IF(AND('Mapa final'!#REF!="Baja",'Mapa final'!#REF!="Moderado"),CONCATENATE("R5C",'Mapa final'!#REF!),"")</f>
        <v>#REF!</v>
      </c>
      <c r="Y40" s="60" t="e">
        <f>IF(AND('Mapa final'!#REF!="Baja",'Mapa final'!#REF!="Moderado"),CONCATENATE("R5C",'Mapa final'!#REF!),"")</f>
        <v>#REF!</v>
      </c>
      <c r="Z40" s="60" t="e">
        <f>IF(AND('Mapa final'!#REF!="Baja",'Mapa final'!#REF!="Moderado"),CONCATENATE("R5C",'Mapa final'!#REF!),"")</f>
        <v>#REF!</v>
      </c>
      <c r="AA40" s="61" t="e">
        <f>IF(AND('Mapa final'!#REF!="Baja",'Mapa final'!#REF!="Moderado"),CONCATENATE("R5C",'Mapa final'!#REF!),"")</f>
        <v>#REF!</v>
      </c>
      <c r="AB40" s="44" t="e">
        <f>IF(AND('Mapa final'!#REF!="Baja",'Mapa final'!#REF!="Mayor"),CONCATENATE("R5C",'Mapa final'!#REF!),"")</f>
        <v>#REF!</v>
      </c>
      <c r="AC40" s="45" t="e">
        <f>IF(AND('Mapa final'!#REF!="Baja",'Mapa final'!#REF!="Mayor"),CONCATENATE("R5C",'Mapa final'!#REF!),"")</f>
        <v>#REF!</v>
      </c>
      <c r="AD40" s="45" t="e">
        <f>IF(AND('Mapa final'!#REF!="Baja",'Mapa final'!#REF!="Mayor"),CONCATENATE("R5C",'Mapa final'!#REF!),"")</f>
        <v>#REF!</v>
      </c>
      <c r="AE40" s="45" t="e">
        <f>IF(AND('Mapa final'!#REF!="Baja",'Mapa final'!#REF!="Mayor"),CONCATENATE("R5C",'Mapa final'!#REF!),"")</f>
        <v>#REF!</v>
      </c>
      <c r="AF40" s="45" t="e">
        <f>IF(AND('Mapa final'!#REF!="Baja",'Mapa final'!#REF!="Mayor"),CONCATENATE("R5C",'Mapa final'!#REF!),"")</f>
        <v>#REF!</v>
      </c>
      <c r="AG40" s="46" t="e">
        <f>IF(AND('Mapa final'!#REF!="Baja",'Mapa final'!#REF!="Mayor"),CONCATENATE("R5C",'Mapa final'!#REF!),"")</f>
        <v>#REF!</v>
      </c>
      <c r="AH40" s="47" t="e">
        <f>IF(AND('Mapa final'!#REF!="Baja",'Mapa final'!#REF!="Catastrófico"),CONCATENATE("R5C",'Mapa final'!#REF!),"")</f>
        <v>#REF!</v>
      </c>
      <c r="AI40" s="48" t="e">
        <f>IF(AND('Mapa final'!#REF!="Baja",'Mapa final'!#REF!="Catastrófico"),CONCATENATE("R5C",'Mapa final'!#REF!),"")</f>
        <v>#REF!</v>
      </c>
      <c r="AJ40" s="48" t="e">
        <f>IF(AND('Mapa final'!#REF!="Baja",'Mapa final'!#REF!="Catastrófico"),CONCATENATE("R5C",'Mapa final'!#REF!),"")</f>
        <v>#REF!</v>
      </c>
      <c r="AK40" s="48" t="e">
        <f>IF(AND('Mapa final'!#REF!="Baja",'Mapa final'!#REF!="Catastrófico"),CONCATENATE("R5C",'Mapa final'!#REF!),"")</f>
        <v>#REF!</v>
      </c>
      <c r="AL40" s="48" t="e">
        <f>IF(AND('Mapa final'!#REF!="Baja",'Mapa final'!#REF!="Catastrófico"),CONCATENATE("R5C",'Mapa final'!#REF!),"")</f>
        <v>#REF!</v>
      </c>
      <c r="AM40" s="49" t="e">
        <f>IF(AND('Mapa final'!#REF!="Baja",'Mapa final'!#REF!="Catastrófico"),CONCATENATE("R5C",'Mapa final'!#REF!),"")</f>
        <v>#REF!</v>
      </c>
      <c r="AN40" s="75"/>
      <c r="AO40" s="413"/>
      <c r="AP40" s="414"/>
      <c r="AQ40" s="414"/>
      <c r="AR40" s="414"/>
      <c r="AS40" s="414"/>
      <c r="AT40" s="41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row>
    <row r="41" spans="1:80" ht="15" customHeight="1" x14ac:dyDescent="0.25">
      <c r="A41" s="75"/>
      <c r="B41" s="294"/>
      <c r="C41" s="294"/>
      <c r="D41" s="295"/>
      <c r="E41" s="393"/>
      <c r="F41" s="392"/>
      <c r="G41" s="392"/>
      <c r="H41" s="392"/>
      <c r="I41" s="392"/>
      <c r="J41" s="68" t="e">
        <f>IF(AND('Mapa final'!#REF!="Baja",'Mapa final'!#REF!="Leve"),CONCATENATE("R6C",'Mapa final'!#REF!),"")</f>
        <v>#REF!</v>
      </c>
      <c r="K41" s="69" t="e">
        <f>IF(AND('Mapa final'!#REF!="Baja",'Mapa final'!#REF!="Leve"),CONCATENATE("R6C",'Mapa final'!#REF!),"")</f>
        <v>#REF!</v>
      </c>
      <c r="L41" s="69" t="e">
        <f>IF(AND('Mapa final'!#REF!="Baja",'Mapa final'!#REF!="Leve"),CONCATENATE("R6C",'Mapa final'!#REF!),"")</f>
        <v>#REF!</v>
      </c>
      <c r="M41" s="69" t="e">
        <f>IF(AND('Mapa final'!#REF!="Baja",'Mapa final'!#REF!="Leve"),CONCATENATE("R6C",'Mapa final'!#REF!),"")</f>
        <v>#REF!</v>
      </c>
      <c r="N41" s="69" t="e">
        <f>IF(AND('Mapa final'!#REF!="Baja",'Mapa final'!#REF!="Leve"),CONCATENATE("R6C",'Mapa final'!#REF!),"")</f>
        <v>#REF!</v>
      </c>
      <c r="O41" s="70" t="e">
        <f>IF(AND('Mapa final'!#REF!="Baja",'Mapa final'!#REF!="Leve"),CONCATENATE("R6C",'Mapa final'!#REF!),"")</f>
        <v>#REF!</v>
      </c>
      <c r="P41" s="59" t="e">
        <f>IF(AND('Mapa final'!#REF!="Baja",'Mapa final'!#REF!="Menor"),CONCATENATE("R6C",'Mapa final'!#REF!),"")</f>
        <v>#REF!</v>
      </c>
      <c r="Q41" s="60" t="e">
        <f>IF(AND('Mapa final'!#REF!="Baja",'Mapa final'!#REF!="Menor"),CONCATENATE("R6C",'Mapa final'!#REF!),"")</f>
        <v>#REF!</v>
      </c>
      <c r="R41" s="60" t="e">
        <f>IF(AND('Mapa final'!#REF!="Baja",'Mapa final'!#REF!="Menor"),CONCATENATE("R6C",'Mapa final'!#REF!),"")</f>
        <v>#REF!</v>
      </c>
      <c r="S41" s="60" t="e">
        <f>IF(AND('Mapa final'!#REF!="Baja",'Mapa final'!#REF!="Menor"),CONCATENATE("R6C",'Mapa final'!#REF!),"")</f>
        <v>#REF!</v>
      </c>
      <c r="T41" s="60" t="e">
        <f>IF(AND('Mapa final'!#REF!="Baja",'Mapa final'!#REF!="Menor"),CONCATENATE("R6C",'Mapa final'!#REF!),"")</f>
        <v>#REF!</v>
      </c>
      <c r="U41" s="61" t="e">
        <f>IF(AND('Mapa final'!#REF!="Baja",'Mapa final'!#REF!="Menor"),CONCATENATE("R6C",'Mapa final'!#REF!),"")</f>
        <v>#REF!</v>
      </c>
      <c r="V41" s="59" t="e">
        <f>IF(AND('Mapa final'!#REF!="Baja",'Mapa final'!#REF!="Moderado"),CONCATENATE("R6C",'Mapa final'!#REF!),"")</f>
        <v>#REF!</v>
      </c>
      <c r="W41" s="60" t="e">
        <f>IF(AND('Mapa final'!#REF!="Baja",'Mapa final'!#REF!="Moderado"),CONCATENATE("R6C",'Mapa final'!#REF!),"")</f>
        <v>#REF!</v>
      </c>
      <c r="X41" s="60" t="e">
        <f>IF(AND('Mapa final'!#REF!="Baja",'Mapa final'!#REF!="Moderado"),CONCATENATE("R6C",'Mapa final'!#REF!),"")</f>
        <v>#REF!</v>
      </c>
      <c r="Y41" s="60" t="e">
        <f>IF(AND('Mapa final'!#REF!="Baja",'Mapa final'!#REF!="Moderado"),CONCATENATE("R6C",'Mapa final'!#REF!),"")</f>
        <v>#REF!</v>
      </c>
      <c r="Z41" s="60" t="e">
        <f>IF(AND('Mapa final'!#REF!="Baja",'Mapa final'!#REF!="Moderado"),CONCATENATE("R6C",'Mapa final'!#REF!),"")</f>
        <v>#REF!</v>
      </c>
      <c r="AA41" s="61" t="e">
        <f>IF(AND('Mapa final'!#REF!="Baja",'Mapa final'!#REF!="Moderado"),CONCATENATE("R6C",'Mapa final'!#REF!),"")</f>
        <v>#REF!</v>
      </c>
      <c r="AB41" s="44" t="e">
        <f>IF(AND('Mapa final'!#REF!="Baja",'Mapa final'!#REF!="Mayor"),CONCATENATE("R6C",'Mapa final'!#REF!),"")</f>
        <v>#REF!</v>
      </c>
      <c r="AC41" s="45" t="e">
        <f>IF(AND('Mapa final'!#REF!="Baja",'Mapa final'!#REF!="Mayor"),CONCATENATE("R6C",'Mapa final'!#REF!),"")</f>
        <v>#REF!</v>
      </c>
      <c r="AD41" s="45" t="e">
        <f>IF(AND('Mapa final'!#REF!="Baja",'Mapa final'!#REF!="Mayor"),CONCATENATE("R6C",'Mapa final'!#REF!),"")</f>
        <v>#REF!</v>
      </c>
      <c r="AE41" s="45" t="e">
        <f>IF(AND('Mapa final'!#REF!="Baja",'Mapa final'!#REF!="Mayor"),CONCATENATE("R6C",'Mapa final'!#REF!),"")</f>
        <v>#REF!</v>
      </c>
      <c r="AF41" s="45" t="e">
        <f>IF(AND('Mapa final'!#REF!="Baja",'Mapa final'!#REF!="Mayor"),CONCATENATE("R6C",'Mapa final'!#REF!),"")</f>
        <v>#REF!</v>
      </c>
      <c r="AG41" s="46" t="e">
        <f>IF(AND('Mapa final'!#REF!="Baja",'Mapa final'!#REF!="Mayor"),CONCATENATE("R6C",'Mapa final'!#REF!),"")</f>
        <v>#REF!</v>
      </c>
      <c r="AH41" s="47" t="e">
        <f>IF(AND('Mapa final'!#REF!="Baja",'Mapa final'!#REF!="Catastrófico"),CONCATENATE("R6C",'Mapa final'!#REF!),"")</f>
        <v>#REF!</v>
      </c>
      <c r="AI41" s="48" t="e">
        <f>IF(AND('Mapa final'!#REF!="Baja",'Mapa final'!#REF!="Catastrófico"),CONCATENATE("R6C",'Mapa final'!#REF!),"")</f>
        <v>#REF!</v>
      </c>
      <c r="AJ41" s="48" t="e">
        <f>IF(AND('Mapa final'!#REF!="Baja",'Mapa final'!#REF!="Catastrófico"),CONCATENATE("R6C",'Mapa final'!#REF!),"")</f>
        <v>#REF!</v>
      </c>
      <c r="AK41" s="48" t="e">
        <f>IF(AND('Mapa final'!#REF!="Baja",'Mapa final'!#REF!="Catastrófico"),CONCATENATE("R6C",'Mapa final'!#REF!),"")</f>
        <v>#REF!</v>
      </c>
      <c r="AL41" s="48" t="e">
        <f>IF(AND('Mapa final'!#REF!="Baja",'Mapa final'!#REF!="Catastrófico"),CONCATENATE("R6C",'Mapa final'!#REF!),"")</f>
        <v>#REF!</v>
      </c>
      <c r="AM41" s="49" t="e">
        <f>IF(AND('Mapa final'!#REF!="Baja",'Mapa final'!#REF!="Catastrófico"),CONCATENATE("R6C",'Mapa final'!#REF!),"")</f>
        <v>#REF!</v>
      </c>
      <c r="AN41" s="75"/>
      <c r="AO41" s="413"/>
      <c r="AP41" s="414"/>
      <c r="AQ41" s="414"/>
      <c r="AR41" s="414"/>
      <c r="AS41" s="414"/>
      <c r="AT41" s="41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row>
    <row r="42" spans="1:80" ht="15" customHeight="1" x14ac:dyDescent="0.25">
      <c r="A42" s="75"/>
      <c r="B42" s="294"/>
      <c r="C42" s="294"/>
      <c r="D42" s="295"/>
      <c r="E42" s="393"/>
      <c r="F42" s="392"/>
      <c r="G42" s="392"/>
      <c r="H42" s="392"/>
      <c r="I42" s="392"/>
      <c r="J42" s="68" t="e">
        <f>IF(AND('Mapa final'!#REF!="Baja",'Mapa final'!#REF!="Leve"),CONCATENATE("R7C",'Mapa final'!#REF!),"")</f>
        <v>#REF!</v>
      </c>
      <c r="K42" s="69" t="e">
        <f>IF(AND('Mapa final'!#REF!="Baja",'Mapa final'!#REF!="Leve"),CONCATENATE("R7C",'Mapa final'!#REF!),"")</f>
        <v>#REF!</v>
      </c>
      <c r="L42" s="69" t="e">
        <f>IF(AND('Mapa final'!#REF!="Baja",'Mapa final'!#REF!="Leve"),CONCATENATE("R7C",'Mapa final'!#REF!),"")</f>
        <v>#REF!</v>
      </c>
      <c r="M42" s="69" t="e">
        <f>IF(AND('Mapa final'!#REF!="Baja",'Mapa final'!#REF!="Leve"),CONCATENATE("R7C",'Mapa final'!#REF!),"")</f>
        <v>#REF!</v>
      </c>
      <c r="N42" s="69" t="e">
        <f>IF(AND('Mapa final'!#REF!="Baja",'Mapa final'!#REF!="Leve"),CONCATENATE("R7C",'Mapa final'!#REF!),"")</f>
        <v>#REF!</v>
      </c>
      <c r="O42" s="70" t="e">
        <f>IF(AND('Mapa final'!#REF!="Baja",'Mapa final'!#REF!="Leve"),CONCATENATE("R7C",'Mapa final'!#REF!),"")</f>
        <v>#REF!</v>
      </c>
      <c r="P42" s="59" t="e">
        <f>IF(AND('Mapa final'!#REF!="Baja",'Mapa final'!#REF!="Menor"),CONCATENATE("R7C",'Mapa final'!#REF!),"")</f>
        <v>#REF!</v>
      </c>
      <c r="Q42" s="60" t="e">
        <f>IF(AND('Mapa final'!#REF!="Baja",'Mapa final'!#REF!="Menor"),CONCATENATE("R7C",'Mapa final'!#REF!),"")</f>
        <v>#REF!</v>
      </c>
      <c r="R42" s="60" t="e">
        <f>IF(AND('Mapa final'!#REF!="Baja",'Mapa final'!#REF!="Menor"),CONCATENATE("R7C",'Mapa final'!#REF!),"")</f>
        <v>#REF!</v>
      </c>
      <c r="S42" s="60" t="e">
        <f>IF(AND('Mapa final'!#REF!="Baja",'Mapa final'!#REF!="Menor"),CONCATENATE("R7C",'Mapa final'!#REF!),"")</f>
        <v>#REF!</v>
      </c>
      <c r="T42" s="60" t="e">
        <f>IF(AND('Mapa final'!#REF!="Baja",'Mapa final'!#REF!="Menor"),CONCATENATE("R7C",'Mapa final'!#REF!),"")</f>
        <v>#REF!</v>
      </c>
      <c r="U42" s="61" t="e">
        <f>IF(AND('Mapa final'!#REF!="Baja",'Mapa final'!#REF!="Menor"),CONCATENATE("R7C",'Mapa final'!#REF!),"")</f>
        <v>#REF!</v>
      </c>
      <c r="V42" s="59" t="e">
        <f>IF(AND('Mapa final'!#REF!="Baja",'Mapa final'!#REF!="Moderado"),CONCATENATE("R7C",'Mapa final'!#REF!),"")</f>
        <v>#REF!</v>
      </c>
      <c r="W42" s="60" t="e">
        <f>IF(AND('Mapa final'!#REF!="Baja",'Mapa final'!#REF!="Moderado"),CONCATENATE("R7C",'Mapa final'!#REF!),"")</f>
        <v>#REF!</v>
      </c>
      <c r="X42" s="60" t="e">
        <f>IF(AND('Mapa final'!#REF!="Baja",'Mapa final'!#REF!="Moderado"),CONCATENATE("R7C",'Mapa final'!#REF!),"")</f>
        <v>#REF!</v>
      </c>
      <c r="Y42" s="60" t="e">
        <f>IF(AND('Mapa final'!#REF!="Baja",'Mapa final'!#REF!="Moderado"),CONCATENATE("R7C",'Mapa final'!#REF!),"")</f>
        <v>#REF!</v>
      </c>
      <c r="Z42" s="60" t="e">
        <f>IF(AND('Mapa final'!#REF!="Baja",'Mapa final'!#REF!="Moderado"),CONCATENATE("R7C",'Mapa final'!#REF!),"")</f>
        <v>#REF!</v>
      </c>
      <c r="AA42" s="61" t="e">
        <f>IF(AND('Mapa final'!#REF!="Baja",'Mapa final'!#REF!="Moderado"),CONCATENATE("R7C",'Mapa final'!#REF!),"")</f>
        <v>#REF!</v>
      </c>
      <c r="AB42" s="44" t="e">
        <f>IF(AND('Mapa final'!#REF!="Baja",'Mapa final'!#REF!="Mayor"),CONCATENATE("R7C",'Mapa final'!#REF!),"")</f>
        <v>#REF!</v>
      </c>
      <c r="AC42" s="45" t="e">
        <f>IF(AND('Mapa final'!#REF!="Baja",'Mapa final'!#REF!="Mayor"),CONCATENATE("R7C",'Mapa final'!#REF!),"")</f>
        <v>#REF!</v>
      </c>
      <c r="AD42" s="45" t="e">
        <f>IF(AND('Mapa final'!#REF!="Baja",'Mapa final'!#REF!="Mayor"),CONCATENATE("R7C",'Mapa final'!#REF!),"")</f>
        <v>#REF!</v>
      </c>
      <c r="AE42" s="45" t="e">
        <f>IF(AND('Mapa final'!#REF!="Baja",'Mapa final'!#REF!="Mayor"),CONCATENATE("R7C",'Mapa final'!#REF!),"")</f>
        <v>#REF!</v>
      </c>
      <c r="AF42" s="45" t="e">
        <f>IF(AND('Mapa final'!#REF!="Baja",'Mapa final'!#REF!="Mayor"),CONCATENATE("R7C",'Mapa final'!#REF!),"")</f>
        <v>#REF!</v>
      </c>
      <c r="AG42" s="46" t="e">
        <f>IF(AND('Mapa final'!#REF!="Baja",'Mapa final'!#REF!="Mayor"),CONCATENATE("R7C",'Mapa final'!#REF!),"")</f>
        <v>#REF!</v>
      </c>
      <c r="AH42" s="47" t="e">
        <f>IF(AND('Mapa final'!#REF!="Baja",'Mapa final'!#REF!="Catastrófico"),CONCATENATE("R7C",'Mapa final'!#REF!),"")</f>
        <v>#REF!</v>
      </c>
      <c r="AI42" s="48" t="e">
        <f>IF(AND('Mapa final'!#REF!="Baja",'Mapa final'!#REF!="Catastrófico"),CONCATENATE("R7C",'Mapa final'!#REF!),"")</f>
        <v>#REF!</v>
      </c>
      <c r="AJ42" s="48" t="e">
        <f>IF(AND('Mapa final'!#REF!="Baja",'Mapa final'!#REF!="Catastrófico"),CONCATENATE("R7C",'Mapa final'!#REF!),"")</f>
        <v>#REF!</v>
      </c>
      <c r="AK42" s="48" t="e">
        <f>IF(AND('Mapa final'!#REF!="Baja",'Mapa final'!#REF!="Catastrófico"),CONCATENATE("R7C",'Mapa final'!#REF!),"")</f>
        <v>#REF!</v>
      </c>
      <c r="AL42" s="48" t="e">
        <f>IF(AND('Mapa final'!#REF!="Baja",'Mapa final'!#REF!="Catastrófico"),CONCATENATE("R7C",'Mapa final'!#REF!),"")</f>
        <v>#REF!</v>
      </c>
      <c r="AM42" s="49" t="e">
        <f>IF(AND('Mapa final'!#REF!="Baja",'Mapa final'!#REF!="Catastrófico"),CONCATENATE("R7C",'Mapa final'!#REF!),"")</f>
        <v>#REF!</v>
      </c>
      <c r="AN42" s="75"/>
      <c r="AO42" s="413"/>
      <c r="AP42" s="414"/>
      <c r="AQ42" s="414"/>
      <c r="AR42" s="414"/>
      <c r="AS42" s="414"/>
      <c r="AT42" s="41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row>
    <row r="43" spans="1:80" ht="15" customHeight="1" x14ac:dyDescent="0.25">
      <c r="A43" s="75"/>
      <c r="B43" s="294"/>
      <c r="C43" s="294"/>
      <c r="D43" s="295"/>
      <c r="E43" s="393"/>
      <c r="F43" s="392"/>
      <c r="G43" s="392"/>
      <c r="H43" s="392"/>
      <c r="I43" s="392"/>
      <c r="J43" s="68" t="e">
        <f>IF(AND('Mapa final'!#REF!="Baja",'Mapa final'!#REF!="Leve"),CONCATENATE("R8C",'Mapa final'!#REF!),"")</f>
        <v>#REF!</v>
      </c>
      <c r="K43" s="69" t="e">
        <f>IF(AND('Mapa final'!#REF!="Baja",'Mapa final'!#REF!="Leve"),CONCATENATE("R8C",'Mapa final'!#REF!),"")</f>
        <v>#REF!</v>
      </c>
      <c r="L43" s="69" t="e">
        <f>IF(AND('Mapa final'!#REF!="Baja",'Mapa final'!#REF!="Leve"),CONCATENATE("R8C",'Mapa final'!#REF!),"")</f>
        <v>#REF!</v>
      </c>
      <c r="M43" s="69" t="e">
        <f>IF(AND('Mapa final'!#REF!="Baja",'Mapa final'!#REF!="Leve"),CONCATENATE("R8C",'Mapa final'!#REF!),"")</f>
        <v>#REF!</v>
      </c>
      <c r="N43" s="69" t="e">
        <f>IF(AND('Mapa final'!#REF!="Baja",'Mapa final'!#REF!="Leve"),CONCATENATE("R8C",'Mapa final'!#REF!),"")</f>
        <v>#REF!</v>
      </c>
      <c r="O43" s="70" t="e">
        <f>IF(AND('Mapa final'!#REF!="Baja",'Mapa final'!#REF!="Leve"),CONCATENATE("R8C",'Mapa final'!#REF!),"")</f>
        <v>#REF!</v>
      </c>
      <c r="P43" s="59" t="e">
        <f>IF(AND('Mapa final'!#REF!="Baja",'Mapa final'!#REF!="Menor"),CONCATENATE("R8C",'Mapa final'!#REF!),"")</f>
        <v>#REF!</v>
      </c>
      <c r="Q43" s="60" t="e">
        <f>IF(AND('Mapa final'!#REF!="Baja",'Mapa final'!#REF!="Menor"),CONCATENATE("R8C",'Mapa final'!#REF!),"")</f>
        <v>#REF!</v>
      </c>
      <c r="R43" s="60" t="e">
        <f>IF(AND('Mapa final'!#REF!="Baja",'Mapa final'!#REF!="Menor"),CONCATENATE("R8C",'Mapa final'!#REF!),"")</f>
        <v>#REF!</v>
      </c>
      <c r="S43" s="60" t="e">
        <f>IF(AND('Mapa final'!#REF!="Baja",'Mapa final'!#REF!="Menor"),CONCATENATE("R8C",'Mapa final'!#REF!),"")</f>
        <v>#REF!</v>
      </c>
      <c r="T43" s="60" t="e">
        <f>IF(AND('Mapa final'!#REF!="Baja",'Mapa final'!#REF!="Menor"),CONCATENATE("R8C",'Mapa final'!#REF!),"")</f>
        <v>#REF!</v>
      </c>
      <c r="U43" s="61" t="e">
        <f>IF(AND('Mapa final'!#REF!="Baja",'Mapa final'!#REF!="Menor"),CONCATENATE("R8C",'Mapa final'!#REF!),"")</f>
        <v>#REF!</v>
      </c>
      <c r="V43" s="59" t="e">
        <f>IF(AND('Mapa final'!#REF!="Baja",'Mapa final'!#REF!="Moderado"),CONCATENATE("R8C",'Mapa final'!#REF!),"")</f>
        <v>#REF!</v>
      </c>
      <c r="W43" s="60" t="e">
        <f>IF(AND('Mapa final'!#REF!="Baja",'Mapa final'!#REF!="Moderado"),CONCATENATE("R8C",'Mapa final'!#REF!),"")</f>
        <v>#REF!</v>
      </c>
      <c r="X43" s="60" t="e">
        <f>IF(AND('Mapa final'!#REF!="Baja",'Mapa final'!#REF!="Moderado"),CONCATENATE("R8C",'Mapa final'!#REF!),"")</f>
        <v>#REF!</v>
      </c>
      <c r="Y43" s="60" t="e">
        <f>IF(AND('Mapa final'!#REF!="Baja",'Mapa final'!#REF!="Moderado"),CONCATENATE("R8C",'Mapa final'!#REF!),"")</f>
        <v>#REF!</v>
      </c>
      <c r="Z43" s="60" t="e">
        <f>IF(AND('Mapa final'!#REF!="Baja",'Mapa final'!#REF!="Moderado"),CONCATENATE("R8C",'Mapa final'!#REF!),"")</f>
        <v>#REF!</v>
      </c>
      <c r="AA43" s="61" t="e">
        <f>IF(AND('Mapa final'!#REF!="Baja",'Mapa final'!#REF!="Moderado"),CONCATENATE("R8C",'Mapa final'!#REF!),"")</f>
        <v>#REF!</v>
      </c>
      <c r="AB43" s="44" t="e">
        <f>IF(AND('Mapa final'!#REF!="Baja",'Mapa final'!#REF!="Mayor"),CONCATENATE("R8C",'Mapa final'!#REF!),"")</f>
        <v>#REF!</v>
      </c>
      <c r="AC43" s="45" t="e">
        <f>IF(AND('Mapa final'!#REF!="Baja",'Mapa final'!#REF!="Mayor"),CONCATENATE("R8C",'Mapa final'!#REF!),"")</f>
        <v>#REF!</v>
      </c>
      <c r="AD43" s="45" t="e">
        <f>IF(AND('Mapa final'!#REF!="Baja",'Mapa final'!#REF!="Mayor"),CONCATENATE("R8C",'Mapa final'!#REF!),"")</f>
        <v>#REF!</v>
      </c>
      <c r="AE43" s="45" t="e">
        <f>IF(AND('Mapa final'!#REF!="Baja",'Mapa final'!#REF!="Mayor"),CONCATENATE("R8C",'Mapa final'!#REF!),"")</f>
        <v>#REF!</v>
      </c>
      <c r="AF43" s="45" t="e">
        <f>IF(AND('Mapa final'!#REF!="Baja",'Mapa final'!#REF!="Mayor"),CONCATENATE("R8C",'Mapa final'!#REF!),"")</f>
        <v>#REF!</v>
      </c>
      <c r="AG43" s="46" t="e">
        <f>IF(AND('Mapa final'!#REF!="Baja",'Mapa final'!#REF!="Mayor"),CONCATENATE("R8C",'Mapa final'!#REF!),"")</f>
        <v>#REF!</v>
      </c>
      <c r="AH43" s="47" t="e">
        <f>IF(AND('Mapa final'!#REF!="Baja",'Mapa final'!#REF!="Catastrófico"),CONCATENATE("R8C",'Mapa final'!#REF!),"")</f>
        <v>#REF!</v>
      </c>
      <c r="AI43" s="48" t="e">
        <f>IF(AND('Mapa final'!#REF!="Baja",'Mapa final'!#REF!="Catastrófico"),CONCATENATE("R8C",'Mapa final'!#REF!),"")</f>
        <v>#REF!</v>
      </c>
      <c r="AJ43" s="48" t="e">
        <f>IF(AND('Mapa final'!#REF!="Baja",'Mapa final'!#REF!="Catastrófico"),CONCATENATE("R8C",'Mapa final'!#REF!),"")</f>
        <v>#REF!</v>
      </c>
      <c r="AK43" s="48" t="e">
        <f>IF(AND('Mapa final'!#REF!="Baja",'Mapa final'!#REF!="Catastrófico"),CONCATENATE("R8C",'Mapa final'!#REF!),"")</f>
        <v>#REF!</v>
      </c>
      <c r="AL43" s="48" t="e">
        <f>IF(AND('Mapa final'!#REF!="Baja",'Mapa final'!#REF!="Catastrófico"),CONCATENATE("R8C",'Mapa final'!#REF!),"")</f>
        <v>#REF!</v>
      </c>
      <c r="AM43" s="49" t="e">
        <f>IF(AND('Mapa final'!#REF!="Baja",'Mapa final'!#REF!="Catastrófico"),CONCATENATE("R8C",'Mapa final'!#REF!),"")</f>
        <v>#REF!</v>
      </c>
      <c r="AN43" s="75"/>
      <c r="AO43" s="413"/>
      <c r="AP43" s="414"/>
      <c r="AQ43" s="414"/>
      <c r="AR43" s="414"/>
      <c r="AS43" s="414"/>
      <c r="AT43" s="41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row>
    <row r="44" spans="1:80" ht="15" customHeight="1" x14ac:dyDescent="0.25">
      <c r="A44" s="75"/>
      <c r="B44" s="294"/>
      <c r="C44" s="294"/>
      <c r="D44" s="295"/>
      <c r="E44" s="393"/>
      <c r="F44" s="392"/>
      <c r="G44" s="392"/>
      <c r="H44" s="392"/>
      <c r="I44" s="392"/>
      <c r="J44" s="68" t="e">
        <f>IF(AND('Mapa final'!#REF!="Baja",'Mapa final'!#REF!="Leve"),CONCATENATE("R9C",'Mapa final'!#REF!),"")</f>
        <v>#REF!</v>
      </c>
      <c r="K44" s="69" t="e">
        <f>IF(AND('Mapa final'!#REF!="Baja",'Mapa final'!#REF!="Leve"),CONCATENATE("R9C",'Mapa final'!#REF!),"")</f>
        <v>#REF!</v>
      </c>
      <c r="L44" s="69" t="e">
        <f>IF(AND('Mapa final'!#REF!="Baja",'Mapa final'!#REF!="Leve"),CONCATENATE("R9C",'Mapa final'!#REF!),"")</f>
        <v>#REF!</v>
      </c>
      <c r="M44" s="69" t="e">
        <f>IF(AND('Mapa final'!#REF!="Baja",'Mapa final'!#REF!="Leve"),CONCATENATE("R9C",'Mapa final'!#REF!),"")</f>
        <v>#REF!</v>
      </c>
      <c r="N44" s="69" t="e">
        <f>IF(AND('Mapa final'!#REF!="Baja",'Mapa final'!#REF!="Leve"),CONCATENATE("R9C",'Mapa final'!#REF!),"")</f>
        <v>#REF!</v>
      </c>
      <c r="O44" s="70" t="e">
        <f>IF(AND('Mapa final'!#REF!="Baja",'Mapa final'!#REF!="Leve"),CONCATENATE("R9C",'Mapa final'!#REF!),"")</f>
        <v>#REF!</v>
      </c>
      <c r="P44" s="59" t="e">
        <f>IF(AND('Mapa final'!#REF!="Baja",'Mapa final'!#REF!="Menor"),CONCATENATE("R9C",'Mapa final'!#REF!),"")</f>
        <v>#REF!</v>
      </c>
      <c r="Q44" s="60" t="e">
        <f>IF(AND('Mapa final'!#REF!="Baja",'Mapa final'!#REF!="Menor"),CONCATENATE("R9C",'Mapa final'!#REF!),"")</f>
        <v>#REF!</v>
      </c>
      <c r="R44" s="60" t="e">
        <f>IF(AND('Mapa final'!#REF!="Baja",'Mapa final'!#REF!="Menor"),CONCATENATE("R9C",'Mapa final'!#REF!),"")</f>
        <v>#REF!</v>
      </c>
      <c r="S44" s="60" t="e">
        <f>IF(AND('Mapa final'!#REF!="Baja",'Mapa final'!#REF!="Menor"),CONCATENATE("R9C",'Mapa final'!#REF!),"")</f>
        <v>#REF!</v>
      </c>
      <c r="T44" s="60" t="e">
        <f>IF(AND('Mapa final'!#REF!="Baja",'Mapa final'!#REF!="Menor"),CONCATENATE("R9C",'Mapa final'!#REF!),"")</f>
        <v>#REF!</v>
      </c>
      <c r="U44" s="61" t="e">
        <f>IF(AND('Mapa final'!#REF!="Baja",'Mapa final'!#REF!="Menor"),CONCATENATE("R9C",'Mapa final'!#REF!),"")</f>
        <v>#REF!</v>
      </c>
      <c r="V44" s="59" t="e">
        <f>IF(AND('Mapa final'!#REF!="Baja",'Mapa final'!#REF!="Moderado"),CONCATENATE("R9C",'Mapa final'!#REF!),"")</f>
        <v>#REF!</v>
      </c>
      <c r="W44" s="60" t="e">
        <f>IF(AND('Mapa final'!#REF!="Baja",'Mapa final'!#REF!="Moderado"),CONCATENATE("R9C",'Mapa final'!#REF!),"")</f>
        <v>#REF!</v>
      </c>
      <c r="X44" s="60" t="e">
        <f>IF(AND('Mapa final'!#REF!="Baja",'Mapa final'!#REF!="Moderado"),CONCATENATE("R9C",'Mapa final'!#REF!),"")</f>
        <v>#REF!</v>
      </c>
      <c r="Y44" s="60" t="e">
        <f>IF(AND('Mapa final'!#REF!="Baja",'Mapa final'!#REF!="Moderado"),CONCATENATE("R9C",'Mapa final'!#REF!),"")</f>
        <v>#REF!</v>
      </c>
      <c r="Z44" s="60" t="e">
        <f>IF(AND('Mapa final'!#REF!="Baja",'Mapa final'!#REF!="Moderado"),CONCATENATE("R9C",'Mapa final'!#REF!),"")</f>
        <v>#REF!</v>
      </c>
      <c r="AA44" s="61" t="e">
        <f>IF(AND('Mapa final'!#REF!="Baja",'Mapa final'!#REF!="Moderado"),CONCATENATE("R9C",'Mapa final'!#REF!),"")</f>
        <v>#REF!</v>
      </c>
      <c r="AB44" s="44" t="e">
        <f>IF(AND('Mapa final'!#REF!="Baja",'Mapa final'!#REF!="Mayor"),CONCATENATE("R9C",'Mapa final'!#REF!),"")</f>
        <v>#REF!</v>
      </c>
      <c r="AC44" s="45" t="e">
        <f>IF(AND('Mapa final'!#REF!="Baja",'Mapa final'!#REF!="Mayor"),CONCATENATE("R9C",'Mapa final'!#REF!),"")</f>
        <v>#REF!</v>
      </c>
      <c r="AD44" s="45" t="e">
        <f>IF(AND('Mapa final'!#REF!="Baja",'Mapa final'!#REF!="Mayor"),CONCATENATE("R9C",'Mapa final'!#REF!),"")</f>
        <v>#REF!</v>
      </c>
      <c r="AE44" s="45" t="e">
        <f>IF(AND('Mapa final'!#REF!="Baja",'Mapa final'!#REF!="Mayor"),CONCATENATE("R9C",'Mapa final'!#REF!),"")</f>
        <v>#REF!</v>
      </c>
      <c r="AF44" s="45" t="e">
        <f>IF(AND('Mapa final'!#REF!="Baja",'Mapa final'!#REF!="Mayor"),CONCATENATE("R9C",'Mapa final'!#REF!),"")</f>
        <v>#REF!</v>
      </c>
      <c r="AG44" s="46" t="e">
        <f>IF(AND('Mapa final'!#REF!="Baja",'Mapa final'!#REF!="Mayor"),CONCATENATE("R9C",'Mapa final'!#REF!),"")</f>
        <v>#REF!</v>
      </c>
      <c r="AH44" s="47" t="e">
        <f>IF(AND('Mapa final'!#REF!="Baja",'Mapa final'!#REF!="Catastrófico"),CONCATENATE("R9C",'Mapa final'!#REF!),"")</f>
        <v>#REF!</v>
      </c>
      <c r="AI44" s="48" t="e">
        <f>IF(AND('Mapa final'!#REF!="Baja",'Mapa final'!#REF!="Catastrófico"),CONCATENATE("R9C",'Mapa final'!#REF!),"")</f>
        <v>#REF!</v>
      </c>
      <c r="AJ44" s="48" t="e">
        <f>IF(AND('Mapa final'!#REF!="Baja",'Mapa final'!#REF!="Catastrófico"),CONCATENATE("R9C",'Mapa final'!#REF!),"")</f>
        <v>#REF!</v>
      </c>
      <c r="AK44" s="48" t="e">
        <f>IF(AND('Mapa final'!#REF!="Baja",'Mapa final'!#REF!="Catastrófico"),CONCATENATE("R9C",'Mapa final'!#REF!),"")</f>
        <v>#REF!</v>
      </c>
      <c r="AL44" s="48" t="e">
        <f>IF(AND('Mapa final'!#REF!="Baja",'Mapa final'!#REF!="Catastrófico"),CONCATENATE("R9C",'Mapa final'!#REF!),"")</f>
        <v>#REF!</v>
      </c>
      <c r="AM44" s="49" t="e">
        <f>IF(AND('Mapa final'!#REF!="Baja",'Mapa final'!#REF!="Catastrófico"),CONCATENATE("R9C",'Mapa final'!#REF!),"")</f>
        <v>#REF!</v>
      </c>
      <c r="AN44" s="75"/>
      <c r="AO44" s="413"/>
      <c r="AP44" s="414"/>
      <c r="AQ44" s="414"/>
      <c r="AR44" s="414"/>
      <c r="AS44" s="414"/>
      <c r="AT44" s="41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row>
    <row r="45" spans="1:80" ht="15.75" customHeight="1" thickBot="1" x14ac:dyDescent="0.3">
      <c r="A45" s="75"/>
      <c r="B45" s="294"/>
      <c r="C45" s="294"/>
      <c r="D45" s="295"/>
      <c r="E45" s="394"/>
      <c r="F45" s="395"/>
      <c r="G45" s="395"/>
      <c r="H45" s="395"/>
      <c r="I45" s="395"/>
      <c r="J45" s="71" t="e">
        <f>IF(AND('Mapa final'!#REF!="Baja",'Mapa final'!#REF!="Leve"),CONCATENATE("R10C",'Mapa final'!#REF!),"")</f>
        <v>#REF!</v>
      </c>
      <c r="K45" s="72" t="e">
        <f>IF(AND('Mapa final'!#REF!="Baja",'Mapa final'!#REF!="Leve"),CONCATENATE("R10C",'Mapa final'!#REF!),"")</f>
        <v>#REF!</v>
      </c>
      <c r="L45" s="72" t="e">
        <f>IF(AND('Mapa final'!#REF!="Baja",'Mapa final'!#REF!="Leve"),CONCATENATE("R10C",'Mapa final'!#REF!),"")</f>
        <v>#REF!</v>
      </c>
      <c r="M45" s="72" t="e">
        <f>IF(AND('Mapa final'!#REF!="Baja",'Mapa final'!#REF!="Leve"),CONCATENATE("R10C",'Mapa final'!#REF!),"")</f>
        <v>#REF!</v>
      </c>
      <c r="N45" s="72" t="e">
        <f>IF(AND('Mapa final'!#REF!="Baja",'Mapa final'!#REF!="Leve"),CONCATENATE("R10C",'Mapa final'!#REF!),"")</f>
        <v>#REF!</v>
      </c>
      <c r="O45" s="73" t="e">
        <f>IF(AND('Mapa final'!#REF!="Baja",'Mapa final'!#REF!="Leve"),CONCATENATE("R10C",'Mapa final'!#REF!),"")</f>
        <v>#REF!</v>
      </c>
      <c r="P45" s="59" t="e">
        <f>IF(AND('Mapa final'!#REF!="Baja",'Mapa final'!#REF!="Menor"),CONCATENATE("R10C",'Mapa final'!#REF!),"")</f>
        <v>#REF!</v>
      </c>
      <c r="Q45" s="60" t="e">
        <f>IF(AND('Mapa final'!#REF!="Baja",'Mapa final'!#REF!="Menor"),CONCATENATE("R10C",'Mapa final'!#REF!),"")</f>
        <v>#REF!</v>
      </c>
      <c r="R45" s="60" t="e">
        <f>IF(AND('Mapa final'!#REF!="Baja",'Mapa final'!#REF!="Menor"),CONCATENATE("R10C",'Mapa final'!#REF!),"")</f>
        <v>#REF!</v>
      </c>
      <c r="S45" s="60" t="e">
        <f>IF(AND('Mapa final'!#REF!="Baja",'Mapa final'!#REF!="Menor"),CONCATENATE("R10C",'Mapa final'!#REF!),"")</f>
        <v>#REF!</v>
      </c>
      <c r="T45" s="60" t="e">
        <f>IF(AND('Mapa final'!#REF!="Baja",'Mapa final'!#REF!="Menor"),CONCATENATE("R10C",'Mapa final'!#REF!),"")</f>
        <v>#REF!</v>
      </c>
      <c r="U45" s="61" t="e">
        <f>IF(AND('Mapa final'!#REF!="Baja",'Mapa final'!#REF!="Menor"),CONCATENATE("R10C",'Mapa final'!#REF!),"")</f>
        <v>#REF!</v>
      </c>
      <c r="V45" s="62" t="e">
        <f>IF(AND('Mapa final'!#REF!="Baja",'Mapa final'!#REF!="Moderado"),CONCATENATE("R10C",'Mapa final'!#REF!),"")</f>
        <v>#REF!</v>
      </c>
      <c r="W45" s="63" t="e">
        <f>IF(AND('Mapa final'!#REF!="Baja",'Mapa final'!#REF!="Moderado"),CONCATENATE("R10C",'Mapa final'!#REF!),"")</f>
        <v>#REF!</v>
      </c>
      <c r="X45" s="63" t="e">
        <f>IF(AND('Mapa final'!#REF!="Baja",'Mapa final'!#REF!="Moderado"),CONCATENATE("R10C",'Mapa final'!#REF!),"")</f>
        <v>#REF!</v>
      </c>
      <c r="Y45" s="63" t="e">
        <f>IF(AND('Mapa final'!#REF!="Baja",'Mapa final'!#REF!="Moderado"),CONCATENATE("R10C",'Mapa final'!#REF!),"")</f>
        <v>#REF!</v>
      </c>
      <c r="Z45" s="63" t="e">
        <f>IF(AND('Mapa final'!#REF!="Baja",'Mapa final'!#REF!="Moderado"),CONCATENATE("R10C",'Mapa final'!#REF!),"")</f>
        <v>#REF!</v>
      </c>
      <c r="AA45" s="64" t="e">
        <f>IF(AND('Mapa final'!#REF!="Baja",'Mapa final'!#REF!="Moderado"),CONCATENATE("R10C",'Mapa final'!#REF!),"")</f>
        <v>#REF!</v>
      </c>
      <c r="AB45" s="50" t="e">
        <f>IF(AND('Mapa final'!#REF!="Baja",'Mapa final'!#REF!="Mayor"),CONCATENATE("R10C",'Mapa final'!#REF!),"")</f>
        <v>#REF!</v>
      </c>
      <c r="AC45" s="51" t="e">
        <f>IF(AND('Mapa final'!#REF!="Baja",'Mapa final'!#REF!="Mayor"),CONCATENATE("R10C",'Mapa final'!#REF!),"")</f>
        <v>#REF!</v>
      </c>
      <c r="AD45" s="51" t="e">
        <f>IF(AND('Mapa final'!#REF!="Baja",'Mapa final'!#REF!="Mayor"),CONCATENATE("R10C",'Mapa final'!#REF!),"")</f>
        <v>#REF!</v>
      </c>
      <c r="AE45" s="51" t="e">
        <f>IF(AND('Mapa final'!#REF!="Baja",'Mapa final'!#REF!="Mayor"),CONCATENATE("R10C",'Mapa final'!#REF!),"")</f>
        <v>#REF!</v>
      </c>
      <c r="AF45" s="51" t="e">
        <f>IF(AND('Mapa final'!#REF!="Baja",'Mapa final'!#REF!="Mayor"),CONCATENATE("R10C",'Mapa final'!#REF!),"")</f>
        <v>#REF!</v>
      </c>
      <c r="AG45" s="52" t="e">
        <f>IF(AND('Mapa final'!#REF!="Baja",'Mapa final'!#REF!="Mayor"),CONCATENATE("R10C",'Mapa final'!#REF!),"")</f>
        <v>#REF!</v>
      </c>
      <c r="AH45" s="53" t="e">
        <f>IF(AND('Mapa final'!#REF!="Baja",'Mapa final'!#REF!="Catastrófico"),CONCATENATE("R10C",'Mapa final'!#REF!),"")</f>
        <v>#REF!</v>
      </c>
      <c r="AI45" s="54" t="e">
        <f>IF(AND('Mapa final'!#REF!="Baja",'Mapa final'!#REF!="Catastrófico"),CONCATENATE("R10C",'Mapa final'!#REF!),"")</f>
        <v>#REF!</v>
      </c>
      <c r="AJ45" s="54" t="e">
        <f>IF(AND('Mapa final'!#REF!="Baja",'Mapa final'!#REF!="Catastrófico"),CONCATENATE("R10C",'Mapa final'!#REF!),"")</f>
        <v>#REF!</v>
      </c>
      <c r="AK45" s="54" t="e">
        <f>IF(AND('Mapa final'!#REF!="Baja",'Mapa final'!#REF!="Catastrófico"),CONCATENATE("R10C",'Mapa final'!#REF!),"")</f>
        <v>#REF!</v>
      </c>
      <c r="AL45" s="54" t="e">
        <f>IF(AND('Mapa final'!#REF!="Baja",'Mapa final'!#REF!="Catastrófico"),CONCATENATE("R10C",'Mapa final'!#REF!),"")</f>
        <v>#REF!</v>
      </c>
      <c r="AM45" s="55" t="e">
        <f>IF(AND('Mapa final'!#REF!="Baja",'Mapa final'!#REF!="Catastrófico"),CONCATENATE("R10C",'Mapa final'!#REF!),"")</f>
        <v>#REF!</v>
      </c>
      <c r="AN45" s="75"/>
      <c r="AO45" s="416"/>
      <c r="AP45" s="417"/>
      <c r="AQ45" s="417"/>
      <c r="AR45" s="417"/>
      <c r="AS45" s="417"/>
      <c r="AT45" s="418"/>
    </row>
    <row r="46" spans="1:80" ht="46.5" customHeight="1" x14ac:dyDescent="0.35">
      <c r="A46" s="75"/>
      <c r="B46" s="294"/>
      <c r="C46" s="294"/>
      <c r="D46" s="295"/>
      <c r="E46" s="389" t="s">
        <v>112</v>
      </c>
      <c r="F46" s="390"/>
      <c r="G46" s="390"/>
      <c r="H46" s="390"/>
      <c r="I46" s="407"/>
      <c r="J46" s="65" t="e">
        <f>IF(AND('Mapa final'!#REF!="Muy Baja",'Mapa final'!#REF!="Leve"),CONCATENATE("R1C",'Mapa final'!#REF!),"")</f>
        <v>#REF!</v>
      </c>
      <c r="K46" s="66" t="e">
        <f>IF(AND('Mapa final'!#REF!="Muy Baja",'Mapa final'!#REF!="Leve"),CONCATENATE("R1C",'Mapa final'!#REF!),"")</f>
        <v>#REF!</v>
      </c>
      <c r="L46" s="66" t="e">
        <f>IF(AND('Mapa final'!#REF!="Muy Baja",'Mapa final'!#REF!="Leve"),CONCATENATE("R1C",'Mapa final'!#REF!),"")</f>
        <v>#REF!</v>
      </c>
      <c r="M46" s="66" t="e">
        <f>IF(AND('Mapa final'!#REF!="Muy Baja",'Mapa final'!#REF!="Leve"),CONCATENATE("R1C",'Mapa final'!#REF!),"")</f>
        <v>#REF!</v>
      </c>
      <c r="N46" s="66" t="e">
        <f>IF(AND('Mapa final'!#REF!="Muy Baja",'Mapa final'!#REF!="Leve"),CONCATENATE("R1C",'Mapa final'!#REF!),"")</f>
        <v>#REF!</v>
      </c>
      <c r="O46" s="67" t="e">
        <f>IF(AND('Mapa final'!#REF!="Muy Baja",'Mapa final'!#REF!="Leve"),CONCATENATE("R1C",'Mapa final'!#REF!),"")</f>
        <v>#REF!</v>
      </c>
      <c r="P46" s="65" t="e">
        <f>IF(AND('Mapa final'!#REF!="Muy Baja",'Mapa final'!#REF!="Menor"),CONCATENATE("R1C",'Mapa final'!#REF!),"")</f>
        <v>#REF!</v>
      </c>
      <c r="Q46" s="66" t="e">
        <f>IF(AND('Mapa final'!#REF!="Muy Baja",'Mapa final'!#REF!="Menor"),CONCATENATE("R1C",'Mapa final'!#REF!),"")</f>
        <v>#REF!</v>
      </c>
      <c r="R46" s="66" t="e">
        <f>IF(AND('Mapa final'!#REF!="Muy Baja",'Mapa final'!#REF!="Menor"),CONCATENATE("R1C",'Mapa final'!#REF!),"")</f>
        <v>#REF!</v>
      </c>
      <c r="S46" s="66" t="e">
        <f>IF(AND('Mapa final'!#REF!="Muy Baja",'Mapa final'!#REF!="Menor"),CONCATENATE("R1C",'Mapa final'!#REF!),"")</f>
        <v>#REF!</v>
      </c>
      <c r="T46" s="66" t="e">
        <f>IF(AND('Mapa final'!#REF!="Muy Baja",'Mapa final'!#REF!="Menor"),CONCATENATE("R1C",'Mapa final'!#REF!),"")</f>
        <v>#REF!</v>
      </c>
      <c r="U46" s="67" t="e">
        <f>IF(AND('Mapa final'!#REF!="Muy Baja",'Mapa final'!#REF!="Menor"),CONCATENATE("R1C",'Mapa final'!#REF!),"")</f>
        <v>#REF!</v>
      </c>
      <c r="V46" s="56" t="e">
        <f>IF(AND('Mapa final'!#REF!="Muy Baja",'Mapa final'!#REF!="Moderado"),CONCATENATE("R1C",'Mapa final'!#REF!),"")</f>
        <v>#REF!</v>
      </c>
      <c r="W46" s="74" t="e">
        <f>IF(AND('Mapa final'!#REF!="Muy Baja",'Mapa final'!#REF!="Moderado"),CONCATENATE("R1C",'Mapa final'!#REF!),"")</f>
        <v>#REF!</v>
      </c>
      <c r="X46" s="57" t="e">
        <f>IF(AND('Mapa final'!#REF!="Muy Baja",'Mapa final'!#REF!="Moderado"),CONCATENATE("R1C",'Mapa final'!#REF!),"")</f>
        <v>#REF!</v>
      </c>
      <c r="Y46" s="57" t="e">
        <f>IF(AND('Mapa final'!#REF!="Muy Baja",'Mapa final'!#REF!="Moderado"),CONCATENATE("R1C",'Mapa final'!#REF!),"")</f>
        <v>#REF!</v>
      </c>
      <c r="Z46" s="57" t="e">
        <f>IF(AND('Mapa final'!#REF!="Muy Baja",'Mapa final'!#REF!="Moderado"),CONCATENATE("R1C",'Mapa final'!#REF!),"")</f>
        <v>#REF!</v>
      </c>
      <c r="AA46" s="58" t="e">
        <f>IF(AND('Mapa final'!#REF!="Muy Baja",'Mapa final'!#REF!="Moderado"),CONCATENATE("R1C",'Mapa final'!#REF!),"")</f>
        <v>#REF!</v>
      </c>
      <c r="AB46" s="38" t="e">
        <f>IF(AND('Mapa final'!#REF!="Muy Baja",'Mapa final'!#REF!="Mayor"),CONCATENATE("R1C",'Mapa final'!#REF!),"")</f>
        <v>#REF!</v>
      </c>
      <c r="AC46" s="39" t="e">
        <f>IF(AND('Mapa final'!#REF!="Muy Baja",'Mapa final'!#REF!="Mayor"),CONCATENATE("R1C",'Mapa final'!#REF!),"")</f>
        <v>#REF!</v>
      </c>
      <c r="AD46" s="39" t="e">
        <f>IF(AND('Mapa final'!#REF!="Muy Baja",'Mapa final'!#REF!="Mayor"),CONCATENATE("R1C",'Mapa final'!#REF!),"")</f>
        <v>#REF!</v>
      </c>
      <c r="AE46" s="39" t="e">
        <f>IF(AND('Mapa final'!#REF!="Muy Baja",'Mapa final'!#REF!="Mayor"),CONCATENATE("R1C",'Mapa final'!#REF!),"")</f>
        <v>#REF!</v>
      </c>
      <c r="AF46" s="39" t="e">
        <f>IF(AND('Mapa final'!#REF!="Muy Baja",'Mapa final'!#REF!="Mayor"),CONCATENATE("R1C",'Mapa final'!#REF!),"")</f>
        <v>#REF!</v>
      </c>
      <c r="AG46" s="40" t="e">
        <f>IF(AND('Mapa final'!#REF!="Muy Baja",'Mapa final'!#REF!="Mayor"),CONCATENATE("R1C",'Mapa final'!#REF!),"")</f>
        <v>#REF!</v>
      </c>
      <c r="AH46" s="41" t="e">
        <f>IF(AND('Mapa final'!#REF!="Muy Baja",'Mapa final'!#REF!="Catastrófico"),CONCATENATE("R1C",'Mapa final'!#REF!),"")</f>
        <v>#REF!</v>
      </c>
      <c r="AI46" s="42" t="e">
        <f>IF(AND('Mapa final'!#REF!="Muy Baja",'Mapa final'!#REF!="Catastrófico"),CONCATENATE("R1C",'Mapa final'!#REF!),"")</f>
        <v>#REF!</v>
      </c>
      <c r="AJ46" s="42" t="e">
        <f>IF(AND('Mapa final'!#REF!="Muy Baja",'Mapa final'!#REF!="Catastrófico"),CONCATENATE("R1C",'Mapa final'!#REF!),"")</f>
        <v>#REF!</v>
      </c>
      <c r="AK46" s="42" t="e">
        <f>IF(AND('Mapa final'!#REF!="Muy Baja",'Mapa final'!#REF!="Catastrófico"),CONCATENATE("R1C",'Mapa final'!#REF!),"")</f>
        <v>#REF!</v>
      </c>
      <c r="AL46" s="42" t="e">
        <f>IF(AND('Mapa final'!#REF!="Muy Baja",'Mapa final'!#REF!="Catastrófico"),CONCATENATE("R1C",'Mapa final'!#REF!),"")</f>
        <v>#REF!</v>
      </c>
      <c r="AM46" s="43" t="e">
        <f>IF(AND('Mapa final'!#REF!="Muy Baja",'Mapa final'!#REF!="Catastrófico"),CONCATENATE("R1C",'Mapa final'!#REF!),"")</f>
        <v>#REF!</v>
      </c>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ht="46.5" customHeight="1" x14ac:dyDescent="0.25">
      <c r="A47" s="75"/>
      <c r="B47" s="294"/>
      <c r="C47" s="294"/>
      <c r="D47" s="295"/>
      <c r="E47" s="391"/>
      <c r="F47" s="392"/>
      <c r="G47" s="392"/>
      <c r="H47" s="392"/>
      <c r="I47" s="408"/>
      <c r="J47" s="68" t="str">
        <f>IF(AND('Mapa final'!$AD$12="Muy Baja",'Mapa final'!$AF$12="Leve"),CONCATENATE("R2C",'Mapa final'!$S$12),"")</f>
        <v/>
      </c>
      <c r="K47" s="69" t="str">
        <f>IF(AND('Mapa final'!$AD$13="Muy Baja",'Mapa final'!$AF$13="Leve"),CONCATENATE("R2C",'Mapa final'!$S$13),"")</f>
        <v/>
      </c>
      <c r="L47" s="69" t="e">
        <f>IF(AND('Mapa final'!#REF!="Muy Baja",'Mapa final'!#REF!="Leve"),CONCATENATE("R2C",'Mapa final'!#REF!),"")</f>
        <v>#REF!</v>
      </c>
      <c r="M47" s="69" t="e">
        <f>IF(AND('Mapa final'!#REF!="Muy Baja",'Mapa final'!#REF!="Leve"),CONCATENATE("R2C",'Mapa final'!#REF!),"")</f>
        <v>#REF!</v>
      </c>
      <c r="N47" s="69" t="e">
        <f>IF(AND('Mapa final'!#REF!="Muy Baja",'Mapa final'!#REF!="Leve"),CONCATENATE("R2C",'Mapa final'!#REF!),"")</f>
        <v>#REF!</v>
      </c>
      <c r="O47" s="70" t="e">
        <f>IF(AND('Mapa final'!#REF!="Muy Baja",'Mapa final'!#REF!="Leve"),CONCATENATE("R2C",'Mapa final'!#REF!),"")</f>
        <v>#REF!</v>
      </c>
      <c r="P47" s="68" t="str">
        <f>IF(AND('Mapa final'!$AD$12="Muy Baja",'Mapa final'!$AF$12="Menor"),CONCATENATE("R2C",'Mapa final'!$S$12),"")</f>
        <v/>
      </c>
      <c r="Q47" s="69" t="str">
        <f>IF(AND('Mapa final'!$AD$13="Muy Baja",'Mapa final'!$AF$13="Menor"),CONCATENATE("R2C",'Mapa final'!$S$13),"")</f>
        <v/>
      </c>
      <c r="R47" s="69" t="e">
        <f>IF(AND('Mapa final'!#REF!="Muy Baja",'Mapa final'!#REF!="Menor"),CONCATENATE("R2C",'Mapa final'!#REF!),"")</f>
        <v>#REF!</v>
      </c>
      <c r="S47" s="69" t="e">
        <f>IF(AND('Mapa final'!#REF!="Muy Baja",'Mapa final'!#REF!="Menor"),CONCATENATE("R2C",'Mapa final'!#REF!),"")</f>
        <v>#REF!</v>
      </c>
      <c r="T47" s="69" t="e">
        <f>IF(AND('Mapa final'!#REF!="Muy Baja",'Mapa final'!#REF!="Menor"),CONCATENATE("R2C",'Mapa final'!#REF!),"")</f>
        <v>#REF!</v>
      </c>
      <c r="U47" s="70" t="e">
        <f>IF(AND('Mapa final'!#REF!="Muy Baja",'Mapa final'!#REF!="Menor"),CONCATENATE("R2C",'Mapa final'!#REF!),"")</f>
        <v>#REF!</v>
      </c>
      <c r="V47" s="59" t="str">
        <f>IF(AND('Mapa final'!$AD$12="Muy Baja",'Mapa final'!$AF$12="Moderado"),CONCATENATE("R2C",'Mapa final'!$S$12),"")</f>
        <v/>
      </c>
      <c r="W47" s="60" t="str">
        <f>IF(AND('Mapa final'!$AD$13="Muy Baja",'Mapa final'!$AF$13="Moderado"),CONCATENATE("R2C",'Mapa final'!$S$13),"")</f>
        <v/>
      </c>
      <c r="X47" s="60" t="e">
        <f>IF(AND('Mapa final'!#REF!="Muy Baja",'Mapa final'!#REF!="Moderado"),CONCATENATE("R2C",'Mapa final'!#REF!),"")</f>
        <v>#REF!</v>
      </c>
      <c r="Y47" s="60" t="e">
        <f>IF(AND('Mapa final'!#REF!="Muy Baja",'Mapa final'!#REF!="Moderado"),CONCATENATE("R2C",'Mapa final'!#REF!),"")</f>
        <v>#REF!</v>
      </c>
      <c r="Z47" s="60" t="e">
        <f>IF(AND('Mapa final'!#REF!="Muy Baja",'Mapa final'!#REF!="Moderado"),CONCATENATE("R2C",'Mapa final'!#REF!),"")</f>
        <v>#REF!</v>
      </c>
      <c r="AA47" s="61" t="e">
        <f>IF(AND('Mapa final'!#REF!="Muy Baja",'Mapa final'!#REF!="Moderado"),CONCATENATE("R2C",'Mapa final'!#REF!),"")</f>
        <v>#REF!</v>
      </c>
      <c r="AB47" s="44" t="str">
        <f>IF(AND('Mapa final'!$AD$12="Muy Baja",'Mapa final'!$AF$12="Mayor"),CONCATENATE("R2C",'Mapa final'!$S$12),"")</f>
        <v/>
      </c>
      <c r="AC47" s="45" t="str">
        <f>IF(AND('Mapa final'!$AD$13="Muy Baja",'Mapa final'!$AF$13="Mayor"),CONCATENATE("R2C",'Mapa final'!$S$13),"")</f>
        <v/>
      </c>
      <c r="AD47" s="45" t="e">
        <f>IF(AND('Mapa final'!#REF!="Muy Baja",'Mapa final'!#REF!="Mayor"),CONCATENATE("R2C",'Mapa final'!#REF!),"")</f>
        <v>#REF!</v>
      </c>
      <c r="AE47" s="45" t="e">
        <f>IF(AND('Mapa final'!#REF!="Muy Baja",'Mapa final'!#REF!="Mayor"),CONCATENATE("R2C",'Mapa final'!#REF!),"")</f>
        <v>#REF!</v>
      </c>
      <c r="AF47" s="45" t="e">
        <f>IF(AND('Mapa final'!#REF!="Muy Baja",'Mapa final'!#REF!="Mayor"),CONCATENATE("R2C",'Mapa final'!#REF!),"")</f>
        <v>#REF!</v>
      </c>
      <c r="AG47" s="46" t="e">
        <f>IF(AND('Mapa final'!#REF!="Muy Baja",'Mapa final'!#REF!="Mayor"),CONCATENATE("R2C",'Mapa final'!#REF!),"")</f>
        <v>#REF!</v>
      </c>
      <c r="AH47" s="47" t="str">
        <f>IF(AND('Mapa final'!$AD$12="Muy Baja",'Mapa final'!$AF$12="Catastrófico"),CONCATENATE("R2C",'Mapa final'!$S$12),"")</f>
        <v/>
      </c>
      <c r="AI47" s="48" t="str">
        <f>IF(AND('Mapa final'!$AD$13="Muy Baja",'Mapa final'!$AF$13="Catastrófico"),CONCATENATE("R2C",'Mapa final'!$S$13),"")</f>
        <v/>
      </c>
      <c r="AJ47" s="48" t="e">
        <f>IF(AND('Mapa final'!#REF!="Muy Baja",'Mapa final'!#REF!="Catastrófico"),CONCATENATE("R2C",'Mapa final'!#REF!),"")</f>
        <v>#REF!</v>
      </c>
      <c r="AK47" s="48" t="e">
        <f>IF(AND('Mapa final'!#REF!="Muy Baja",'Mapa final'!#REF!="Catastrófico"),CONCATENATE("R2C",'Mapa final'!#REF!),"")</f>
        <v>#REF!</v>
      </c>
      <c r="AL47" s="48" t="e">
        <f>IF(AND('Mapa final'!#REF!="Muy Baja",'Mapa final'!#REF!="Catastrófico"),CONCATENATE("R2C",'Mapa final'!#REF!),"")</f>
        <v>#REF!</v>
      </c>
      <c r="AM47" s="49" t="e">
        <f>IF(AND('Mapa final'!#REF!="Muy Baja",'Mapa final'!#REF!="Catastrófico"),CONCATENATE("R2C",'Mapa final'!#REF!),"")</f>
        <v>#REF!</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ht="15" customHeight="1" x14ac:dyDescent="0.25">
      <c r="A48" s="75"/>
      <c r="B48" s="294"/>
      <c r="C48" s="294"/>
      <c r="D48" s="295"/>
      <c r="E48" s="391"/>
      <c r="F48" s="392"/>
      <c r="G48" s="392"/>
      <c r="H48" s="392"/>
      <c r="I48" s="408"/>
      <c r="J48" s="68" t="e">
        <f>IF(AND('Mapa final'!#REF!="Muy Baja",'Mapa final'!#REF!="Leve"),CONCATENATE("R3C",'Mapa final'!#REF!),"")</f>
        <v>#REF!</v>
      </c>
      <c r="K48" s="69" t="e">
        <f>IF(AND('Mapa final'!#REF!="Muy Baja",'Mapa final'!#REF!="Leve"),CONCATENATE("R3C",'Mapa final'!#REF!),"")</f>
        <v>#REF!</v>
      </c>
      <c r="L48" s="69" t="e">
        <f>IF(AND('Mapa final'!#REF!="Muy Baja",'Mapa final'!#REF!="Leve"),CONCATENATE("R3C",'Mapa final'!#REF!),"")</f>
        <v>#REF!</v>
      </c>
      <c r="M48" s="69" t="e">
        <f>IF(AND('Mapa final'!#REF!="Muy Baja",'Mapa final'!#REF!="Leve"),CONCATENATE("R3C",'Mapa final'!#REF!),"")</f>
        <v>#REF!</v>
      </c>
      <c r="N48" s="69" t="e">
        <f>IF(AND('Mapa final'!#REF!="Muy Baja",'Mapa final'!#REF!="Leve"),CONCATENATE("R3C",'Mapa final'!#REF!),"")</f>
        <v>#REF!</v>
      </c>
      <c r="O48" s="70" t="e">
        <f>IF(AND('Mapa final'!#REF!="Muy Baja",'Mapa final'!#REF!="Leve"),CONCATENATE("R3C",'Mapa final'!#REF!),"")</f>
        <v>#REF!</v>
      </c>
      <c r="P48" s="68" t="e">
        <f>IF(AND('Mapa final'!#REF!="Muy Baja",'Mapa final'!#REF!="Menor"),CONCATENATE("R3C",'Mapa final'!#REF!),"")</f>
        <v>#REF!</v>
      </c>
      <c r="Q48" s="69" t="e">
        <f>IF(AND('Mapa final'!#REF!="Muy Baja",'Mapa final'!#REF!="Menor"),CONCATENATE("R3C",'Mapa final'!#REF!),"")</f>
        <v>#REF!</v>
      </c>
      <c r="R48" s="69" t="e">
        <f>IF(AND('Mapa final'!#REF!="Muy Baja",'Mapa final'!#REF!="Menor"),CONCATENATE("R3C",'Mapa final'!#REF!),"")</f>
        <v>#REF!</v>
      </c>
      <c r="S48" s="69" t="e">
        <f>IF(AND('Mapa final'!#REF!="Muy Baja",'Mapa final'!#REF!="Menor"),CONCATENATE("R3C",'Mapa final'!#REF!),"")</f>
        <v>#REF!</v>
      </c>
      <c r="T48" s="69" t="e">
        <f>IF(AND('Mapa final'!#REF!="Muy Baja",'Mapa final'!#REF!="Menor"),CONCATENATE("R3C",'Mapa final'!#REF!),"")</f>
        <v>#REF!</v>
      </c>
      <c r="U48" s="70" t="e">
        <f>IF(AND('Mapa final'!#REF!="Muy Baja",'Mapa final'!#REF!="Menor"),CONCATENATE("R3C",'Mapa final'!#REF!),"")</f>
        <v>#REF!</v>
      </c>
      <c r="V48" s="59" t="e">
        <f>IF(AND('Mapa final'!#REF!="Muy Baja",'Mapa final'!#REF!="Moderado"),CONCATENATE("R3C",'Mapa final'!#REF!),"")</f>
        <v>#REF!</v>
      </c>
      <c r="W48" s="60" t="e">
        <f>IF(AND('Mapa final'!#REF!="Muy Baja",'Mapa final'!#REF!="Moderado"),CONCATENATE("R3C",'Mapa final'!#REF!),"")</f>
        <v>#REF!</v>
      </c>
      <c r="X48" s="60" t="e">
        <f>IF(AND('Mapa final'!#REF!="Muy Baja",'Mapa final'!#REF!="Moderado"),CONCATENATE("R3C",'Mapa final'!#REF!),"")</f>
        <v>#REF!</v>
      </c>
      <c r="Y48" s="60" t="e">
        <f>IF(AND('Mapa final'!#REF!="Muy Baja",'Mapa final'!#REF!="Moderado"),CONCATENATE("R3C",'Mapa final'!#REF!),"")</f>
        <v>#REF!</v>
      </c>
      <c r="Z48" s="60" t="e">
        <f>IF(AND('Mapa final'!#REF!="Muy Baja",'Mapa final'!#REF!="Moderado"),CONCATENATE("R3C",'Mapa final'!#REF!),"")</f>
        <v>#REF!</v>
      </c>
      <c r="AA48" s="61" t="e">
        <f>IF(AND('Mapa final'!#REF!="Muy Baja",'Mapa final'!#REF!="Moderado"),CONCATENATE("R3C",'Mapa final'!#REF!),"")</f>
        <v>#REF!</v>
      </c>
      <c r="AB48" s="44" t="e">
        <f>IF(AND('Mapa final'!#REF!="Muy Baja",'Mapa final'!#REF!="Mayor"),CONCATENATE("R3C",'Mapa final'!#REF!),"")</f>
        <v>#REF!</v>
      </c>
      <c r="AC48" s="45" t="e">
        <f>IF(AND('Mapa final'!#REF!="Muy Baja",'Mapa final'!#REF!="Mayor"),CONCATENATE("R3C",'Mapa final'!#REF!),"")</f>
        <v>#REF!</v>
      </c>
      <c r="AD48" s="45" t="e">
        <f>IF(AND('Mapa final'!#REF!="Muy Baja",'Mapa final'!#REF!="Mayor"),CONCATENATE("R3C",'Mapa final'!#REF!),"")</f>
        <v>#REF!</v>
      </c>
      <c r="AE48" s="45" t="e">
        <f>IF(AND('Mapa final'!#REF!="Muy Baja",'Mapa final'!#REF!="Mayor"),CONCATENATE("R3C",'Mapa final'!#REF!),"")</f>
        <v>#REF!</v>
      </c>
      <c r="AF48" s="45" t="e">
        <f>IF(AND('Mapa final'!#REF!="Muy Baja",'Mapa final'!#REF!="Mayor"),CONCATENATE("R3C",'Mapa final'!#REF!),"")</f>
        <v>#REF!</v>
      </c>
      <c r="AG48" s="46" t="e">
        <f>IF(AND('Mapa final'!#REF!="Muy Baja",'Mapa final'!#REF!="Mayor"),CONCATENATE("R3C",'Mapa final'!#REF!),"")</f>
        <v>#REF!</v>
      </c>
      <c r="AH48" s="47" t="e">
        <f>IF(AND('Mapa final'!#REF!="Muy Baja",'Mapa final'!#REF!="Catastrófico"),CONCATENATE("R3C",'Mapa final'!#REF!),"")</f>
        <v>#REF!</v>
      </c>
      <c r="AI48" s="48" t="e">
        <f>IF(AND('Mapa final'!#REF!="Muy Baja",'Mapa final'!#REF!="Catastrófico"),CONCATENATE("R3C",'Mapa final'!#REF!),"")</f>
        <v>#REF!</v>
      </c>
      <c r="AJ48" s="48" t="e">
        <f>IF(AND('Mapa final'!#REF!="Muy Baja",'Mapa final'!#REF!="Catastrófico"),CONCATENATE("R3C",'Mapa final'!#REF!),"")</f>
        <v>#REF!</v>
      </c>
      <c r="AK48" s="48" t="e">
        <f>IF(AND('Mapa final'!#REF!="Muy Baja",'Mapa final'!#REF!="Catastrófico"),CONCATENATE("R3C",'Mapa final'!#REF!),"")</f>
        <v>#REF!</v>
      </c>
      <c r="AL48" s="48" t="e">
        <f>IF(AND('Mapa final'!#REF!="Muy Baja",'Mapa final'!#REF!="Catastrófico"),CONCATENATE("R3C",'Mapa final'!#REF!),"")</f>
        <v>#REF!</v>
      </c>
      <c r="AM48" s="49" t="e">
        <f>IF(AND('Mapa final'!#REF!="Muy Baja",'Mapa final'!#REF!="Catastrófico"),CONCATENATE("R3C",'Mapa final'!#REF!),"")</f>
        <v>#REF!</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ht="15" customHeight="1" x14ac:dyDescent="0.25">
      <c r="A49" s="75"/>
      <c r="B49" s="294"/>
      <c r="C49" s="294"/>
      <c r="D49" s="295"/>
      <c r="E49" s="393"/>
      <c r="F49" s="392"/>
      <c r="G49" s="392"/>
      <c r="H49" s="392"/>
      <c r="I49" s="408"/>
      <c r="J49" s="68" t="e">
        <f>IF(AND('Mapa final'!#REF!="Muy Baja",'Mapa final'!#REF!="Leve"),CONCATENATE("R4C",'Mapa final'!#REF!),"")</f>
        <v>#REF!</v>
      </c>
      <c r="K49" s="69" t="e">
        <f>IF(AND('Mapa final'!#REF!="Muy Baja",'Mapa final'!#REF!="Leve"),CONCATENATE("R4C",'Mapa final'!#REF!),"")</f>
        <v>#REF!</v>
      </c>
      <c r="L49" s="69" t="e">
        <f>IF(AND('Mapa final'!#REF!="Muy Baja",'Mapa final'!#REF!="Leve"),CONCATENATE("R4C",'Mapa final'!#REF!),"")</f>
        <v>#REF!</v>
      </c>
      <c r="M49" s="69" t="e">
        <f>IF(AND('Mapa final'!#REF!="Muy Baja",'Mapa final'!#REF!="Leve"),CONCATENATE("R4C",'Mapa final'!#REF!),"")</f>
        <v>#REF!</v>
      </c>
      <c r="N49" s="69" t="e">
        <f>IF(AND('Mapa final'!#REF!="Muy Baja",'Mapa final'!#REF!="Leve"),CONCATENATE("R4C",'Mapa final'!#REF!),"")</f>
        <v>#REF!</v>
      </c>
      <c r="O49" s="70" t="e">
        <f>IF(AND('Mapa final'!#REF!="Muy Baja",'Mapa final'!#REF!="Leve"),CONCATENATE("R4C",'Mapa final'!#REF!),"")</f>
        <v>#REF!</v>
      </c>
      <c r="P49" s="68" t="e">
        <f>IF(AND('Mapa final'!#REF!="Muy Baja",'Mapa final'!#REF!="Menor"),CONCATENATE("R4C",'Mapa final'!#REF!),"")</f>
        <v>#REF!</v>
      </c>
      <c r="Q49" s="69" t="e">
        <f>IF(AND('Mapa final'!#REF!="Muy Baja",'Mapa final'!#REF!="Menor"),CONCATENATE("R4C",'Mapa final'!#REF!),"")</f>
        <v>#REF!</v>
      </c>
      <c r="R49" s="69" t="e">
        <f>IF(AND('Mapa final'!#REF!="Muy Baja",'Mapa final'!#REF!="Menor"),CONCATENATE("R4C",'Mapa final'!#REF!),"")</f>
        <v>#REF!</v>
      </c>
      <c r="S49" s="69" t="e">
        <f>IF(AND('Mapa final'!#REF!="Muy Baja",'Mapa final'!#REF!="Menor"),CONCATENATE("R4C",'Mapa final'!#REF!),"")</f>
        <v>#REF!</v>
      </c>
      <c r="T49" s="69" t="e">
        <f>IF(AND('Mapa final'!#REF!="Muy Baja",'Mapa final'!#REF!="Menor"),CONCATENATE("R4C",'Mapa final'!#REF!),"")</f>
        <v>#REF!</v>
      </c>
      <c r="U49" s="70" t="e">
        <f>IF(AND('Mapa final'!#REF!="Muy Baja",'Mapa final'!#REF!="Menor"),CONCATENATE("R4C",'Mapa final'!#REF!),"")</f>
        <v>#REF!</v>
      </c>
      <c r="V49" s="59" t="e">
        <f>IF(AND('Mapa final'!#REF!="Muy Baja",'Mapa final'!#REF!="Moderado"),CONCATENATE("R4C",'Mapa final'!#REF!),"")</f>
        <v>#REF!</v>
      </c>
      <c r="W49" s="60" t="e">
        <f>IF(AND('Mapa final'!#REF!="Muy Baja",'Mapa final'!#REF!="Moderado"),CONCATENATE("R4C",'Mapa final'!#REF!),"")</f>
        <v>#REF!</v>
      </c>
      <c r="X49" s="60" t="e">
        <f>IF(AND('Mapa final'!#REF!="Muy Baja",'Mapa final'!#REF!="Moderado"),CONCATENATE("R4C",'Mapa final'!#REF!),"")</f>
        <v>#REF!</v>
      </c>
      <c r="Y49" s="60" t="e">
        <f>IF(AND('Mapa final'!#REF!="Muy Baja",'Mapa final'!#REF!="Moderado"),CONCATENATE("R4C",'Mapa final'!#REF!),"")</f>
        <v>#REF!</v>
      </c>
      <c r="Z49" s="60" t="e">
        <f>IF(AND('Mapa final'!#REF!="Muy Baja",'Mapa final'!#REF!="Moderado"),CONCATENATE("R4C",'Mapa final'!#REF!),"")</f>
        <v>#REF!</v>
      </c>
      <c r="AA49" s="61" t="e">
        <f>IF(AND('Mapa final'!#REF!="Muy Baja",'Mapa final'!#REF!="Moderado"),CONCATENATE("R4C",'Mapa final'!#REF!),"")</f>
        <v>#REF!</v>
      </c>
      <c r="AB49" s="44" t="e">
        <f>IF(AND('Mapa final'!#REF!="Muy Baja",'Mapa final'!#REF!="Mayor"),CONCATENATE("R4C",'Mapa final'!#REF!),"")</f>
        <v>#REF!</v>
      </c>
      <c r="AC49" s="45" t="e">
        <f>IF(AND('Mapa final'!#REF!="Muy Baja",'Mapa final'!#REF!="Mayor"),CONCATENATE("R4C",'Mapa final'!#REF!),"")</f>
        <v>#REF!</v>
      </c>
      <c r="AD49" s="45" t="e">
        <f>IF(AND('Mapa final'!#REF!="Muy Baja",'Mapa final'!#REF!="Mayor"),CONCATENATE("R4C",'Mapa final'!#REF!),"")</f>
        <v>#REF!</v>
      </c>
      <c r="AE49" s="45" t="e">
        <f>IF(AND('Mapa final'!#REF!="Muy Baja",'Mapa final'!#REF!="Mayor"),CONCATENATE("R4C",'Mapa final'!#REF!),"")</f>
        <v>#REF!</v>
      </c>
      <c r="AF49" s="45" t="e">
        <f>IF(AND('Mapa final'!#REF!="Muy Baja",'Mapa final'!#REF!="Mayor"),CONCATENATE("R4C",'Mapa final'!#REF!),"")</f>
        <v>#REF!</v>
      </c>
      <c r="AG49" s="46" t="e">
        <f>IF(AND('Mapa final'!#REF!="Muy Baja",'Mapa final'!#REF!="Mayor"),CONCATENATE("R4C",'Mapa final'!#REF!),"")</f>
        <v>#REF!</v>
      </c>
      <c r="AH49" s="47" t="e">
        <f>IF(AND('Mapa final'!#REF!="Muy Baja",'Mapa final'!#REF!="Catastrófico"),CONCATENATE("R4C",'Mapa final'!#REF!),"")</f>
        <v>#REF!</v>
      </c>
      <c r="AI49" s="48" t="e">
        <f>IF(AND('Mapa final'!#REF!="Muy Baja",'Mapa final'!#REF!="Catastrófico"),CONCATENATE("R4C",'Mapa final'!#REF!),"")</f>
        <v>#REF!</v>
      </c>
      <c r="AJ49" s="48" t="e">
        <f>IF(AND('Mapa final'!#REF!="Muy Baja",'Mapa final'!#REF!="Catastrófico"),CONCATENATE("R4C",'Mapa final'!#REF!),"")</f>
        <v>#REF!</v>
      </c>
      <c r="AK49" s="48" t="e">
        <f>IF(AND('Mapa final'!#REF!="Muy Baja",'Mapa final'!#REF!="Catastrófico"),CONCATENATE("R4C",'Mapa final'!#REF!),"")</f>
        <v>#REF!</v>
      </c>
      <c r="AL49" s="48" t="e">
        <f>IF(AND('Mapa final'!#REF!="Muy Baja",'Mapa final'!#REF!="Catastrófico"),CONCATENATE("R4C",'Mapa final'!#REF!),"")</f>
        <v>#REF!</v>
      </c>
      <c r="AM49" s="49" t="e">
        <f>IF(AND('Mapa final'!#REF!="Muy Baja",'Mapa final'!#REF!="Catastrófico"),CONCATENATE("R4C",'Mapa final'!#REF!),"")</f>
        <v>#REF!</v>
      </c>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ht="15" customHeight="1" x14ac:dyDescent="0.25">
      <c r="A50" s="75"/>
      <c r="B50" s="294"/>
      <c r="C50" s="294"/>
      <c r="D50" s="295"/>
      <c r="E50" s="393"/>
      <c r="F50" s="392"/>
      <c r="G50" s="392"/>
      <c r="H50" s="392"/>
      <c r="I50" s="408"/>
      <c r="J50" s="68" t="e">
        <f>IF(AND('Mapa final'!#REF!="Muy Baja",'Mapa final'!#REF!="Leve"),CONCATENATE("R5C",'Mapa final'!#REF!),"")</f>
        <v>#REF!</v>
      </c>
      <c r="K50" s="69" t="e">
        <f>IF(AND('Mapa final'!#REF!="Muy Baja",'Mapa final'!#REF!="Leve"),CONCATENATE("R5C",'Mapa final'!#REF!),"")</f>
        <v>#REF!</v>
      </c>
      <c r="L50" s="69" t="e">
        <f>IF(AND('Mapa final'!#REF!="Muy Baja",'Mapa final'!#REF!="Leve"),CONCATENATE("R5C",'Mapa final'!#REF!),"")</f>
        <v>#REF!</v>
      </c>
      <c r="M50" s="69" t="e">
        <f>IF(AND('Mapa final'!#REF!="Muy Baja",'Mapa final'!#REF!="Leve"),CONCATENATE("R5C",'Mapa final'!#REF!),"")</f>
        <v>#REF!</v>
      </c>
      <c r="N50" s="69" t="e">
        <f>IF(AND('Mapa final'!#REF!="Muy Baja",'Mapa final'!#REF!="Leve"),CONCATENATE("R5C",'Mapa final'!#REF!),"")</f>
        <v>#REF!</v>
      </c>
      <c r="O50" s="70" t="e">
        <f>IF(AND('Mapa final'!#REF!="Muy Baja",'Mapa final'!#REF!="Leve"),CONCATENATE("R5C",'Mapa final'!#REF!),"")</f>
        <v>#REF!</v>
      </c>
      <c r="P50" s="68" t="e">
        <f>IF(AND('Mapa final'!#REF!="Muy Baja",'Mapa final'!#REF!="Menor"),CONCATENATE("R5C",'Mapa final'!#REF!),"")</f>
        <v>#REF!</v>
      </c>
      <c r="Q50" s="69" t="e">
        <f>IF(AND('Mapa final'!#REF!="Muy Baja",'Mapa final'!#REF!="Menor"),CONCATENATE("R5C",'Mapa final'!#REF!),"")</f>
        <v>#REF!</v>
      </c>
      <c r="R50" s="69" t="e">
        <f>IF(AND('Mapa final'!#REF!="Muy Baja",'Mapa final'!#REF!="Menor"),CONCATENATE("R5C",'Mapa final'!#REF!),"")</f>
        <v>#REF!</v>
      </c>
      <c r="S50" s="69" t="e">
        <f>IF(AND('Mapa final'!#REF!="Muy Baja",'Mapa final'!#REF!="Menor"),CONCATENATE("R5C",'Mapa final'!#REF!),"")</f>
        <v>#REF!</v>
      </c>
      <c r="T50" s="69" t="e">
        <f>IF(AND('Mapa final'!#REF!="Muy Baja",'Mapa final'!#REF!="Menor"),CONCATENATE("R5C",'Mapa final'!#REF!),"")</f>
        <v>#REF!</v>
      </c>
      <c r="U50" s="70" t="e">
        <f>IF(AND('Mapa final'!#REF!="Muy Baja",'Mapa final'!#REF!="Menor"),CONCATENATE("R5C",'Mapa final'!#REF!),"")</f>
        <v>#REF!</v>
      </c>
      <c r="V50" s="59" t="e">
        <f>IF(AND('Mapa final'!#REF!="Muy Baja",'Mapa final'!#REF!="Moderado"),CONCATENATE("R5C",'Mapa final'!#REF!),"")</f>
        <v>#REF!</v>
      </c>
      <c r="W50" s="60" t="e">
        <f>IF(AND('Mapa final'!#REF!="Muy Baja",'Mapa final'!#REF!="Moderado"),CONCATENATE("R5C",'Mapa final'!#REF!),"")</f>
        <v>#REF!</v>
      </c>
      <c r="X50" s="60" t="e">
        <f>IF(AND('Mapa final'!#REF!="Muy Baja",'Mapa final'!#REF!="Moderado"),CONCATENATE("R5C",'Mapa final'!#REF!),"")</f>
        <v>#REF!</v>
      </c>
      <c r="Y50" s="60" t="e">
        <f>IF(AND('Mapa final'!#REF!="Muy Baja",'Mapa final'!#REF!="Moderado"),CONCATENATE("R5C",'Mapa final'!#REF!),"")</f>
        <v>#REF!</v>
      </c>
      <c r="Z50" s="60" t="e">
        <f>IF(AND('Mapa final'!#REF!="Muy Baja",'Mapa final'!#REF!="Moderado"),CONCATENATE("R5C",'Mapa final'!#REF!),"")</f>
        <v>#REF!</v>
      </c>
      <c r="AA50" s="61" t="e">
        <f>IF(AND('Mapa final'!#REF!="Muy Baja",'Mapa final'!#REF!="Moderado"),CONCATENATE("R5C",'Mapa final'!#REF!),"")</f>
        <v>#REF!</v>
      </c>
      <c r="AB50" s="44" t="e">
        <f>IF(AND('Mapa final'!#REF!="Muy Baja",'Mapa final'!#REF!="Mayor"),CONCATENATE("R5C",'Mapa final'!#REF!),"")</f>
        <v>#REF!</v>
      </c>
      <c r="AC50" s="45" t="e">
        <f>IF(AND('Mapa final'!#REF!="Muy Baja",'Mapa final'!#REF!="Mayor"),CONCATENATE("R5C",'Mapa final'!#REF!),"")</f>
        <v>#REF!</v>
      </c>
      <c r="AD50" s="45" t="e">
        <f>IF(AND('Mapa final'!#REF!="Muy Baja",'Mapa final'!#REF!="Mayor"),CONCATENATE("R5C",'Mapa final'!#REF!),"")</f>
        <v>#REF!</v>
      </c>
      <c r="AE50" s="45" t="e">
        <f>IF(AND('Mapa final'!#REF!="Muy Baja",'Mapa final'!#REF!="Mayor"),CONCATENATE("R5C",'Mapa final'!#REF!),"")</f>
        <v>#REF!</v>
      </c>
      <c r="AF50" s="45" t="e">
        <f>IF(AND('Mapa final'!#REF!="Muy Baja",'Mapa final'!#REF!="Mayor"),CONCATENATE("R5C",'Mapa final'!#REF!),"")</f>
        <v>#REF!</v>
      </c>
      <c r="AG50" s="46" t="e">
        <f>IF(AND('Mapa final'!#REF!="Muy Baja",'Mapa final'!#REF!="Mayor"),CONCATENATE("R5C",'Mapa final'!#REF!),"")</f>
        <v>#REF!</v>
      </c>
      <c r="AH50" s="47" t="e">
        <f>IF(AND('Mapa final'!#REF!="Muy Baja",'Mapa final'!#REF!="Catastrófico"),CONCATENATE("R5C",'Mapa final'!#REF!),"")</f>
        <v>#REF!</v>
      </c>
      <c r="AI50" s="48" t="e">
        <f>IF(AND('Mapa final'!#REF!="Muy Baja",'Mapa final'!#REF!="Catastrófico"),CONCATENATE("R5C",'Mapa final'!#REF!),"")</f>
        <v>#REF!</v>
      </c>
      <c r="AJ50" s="48" t="e">
        <f>IF(AND('Mapa final'!#REF!="Muy Baja",'Mapa final'!#REF!="Catastrófico"),CONCATENATE("R5C",'Mapa final'!#REF!),"")</f>
        <v>#REF!</v>
      </c>
      <c r="AK50" s="48" t="e">
        <f>IF(AND('Mapa final'!#REF!="Muy Baja",'Mapa final'!#REF!="Catastrófico"),CONCATENATE("R5C",'Mapa final'!#REF!),"")</f>
        <v>#REF!</v>
      </c>
      <c r="AL50" s="48" t="e">
        <f>IF(AND('Mapa final'!#REF!="Muy Baja",'Mapa final'!#REF!="Catastrófico"),CONCATENATE("R5C",'Mapa final'!#REF!),"")</f>
        <v>#REF!</v>
      </c>
      <c r="AM50" s="49" t="e">
        <f>IF(AND('Mapa final'!#REF!="Muy Baja",'Mapa final'!#REF!="Catastrófico"),CONCATENATE("R5C",'Mapa final'!#REF!),"")</f>
        <v>#REF!</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 customHeight="1" x14ac:dyDescent="0.25">
      <c r="A51" s="75"/>
      <c r="B51" s="294"/>
      <c r="C51" s="294"/>
      <c r="D51" s="295"/>
      <c r="E51" s="393"/>
      <c r="F51" s="392"/>
      <c r="G51" s="392"/>
      <c r="H51" s="392"/>
      <c r="I51" s="408"/>
      <c r="J51" s="68" t="e">
        <f>IF(AND('Mapa final'!#REF!="Muy Baja",'Mapa final'!#REF!="Leve"),CONCATENATE("R6C",'Mapa final'!#REF!),"")</f>
        <v>#REF!</v>
      </c>
      <c r="K51" s="69" t="e">
        <f>IF(AND('Mapa final'!#REF!="Muy Baja",'Mapa final'!#REF!="Leve"),CONCATENATE("R6C",'Mapa final'!#REF!),"")</f>
        <v>#REF!</v>
      </c>
      <c r="L51" s="69" t="e">
        <f>IF(AND('Mapa final'!#REF!="Muy Baja",'Mapa final'!#REF!="Leve"),CONCATENATE("R6C",'Mapa final'!#REF!),"")</f>
        <v>#REF!</v>
      </c>
      <c r="M51" s="69" t="e">
        <f>IF(AND('Mapa final'!#REF!="Muy Baja",'Mapa final'!#REF!="Leve"),CONCATENATE("R6C",'Mapa final'!#REF!),"")</f>
        <v>#REF!</v>
      </c>
      <c r="N51" s="69" t="e">
        <f>IF(AND('Mapa final'!#REF!="Muy Baja",'Mapa final'!#REF!="Leve"),CONCATENATE("R6C",'Mapa final'!#REF!),"")</f>
        <v>#REF!</v>
      </c>
      <c r="O51" s="70" t="e">
        <f>IF(AND('Mapa final'!#REF!="Muy Baja",'Mapa final'!#REF!="Leve"),CONCATENATE("R6C",'Mapa final'!#REF!),"")</f>
        <v>#REF!</v>
      </c>
      <c r="P51" s="68" t="e">
        <f>IF(AND('Mapa final'!#REF!="Muy Baja",'Mapa final'!#REF!="Menor"),CONCATENATE("R6C",'Mapa final'!#REF!),"")</f>
        <v>#REF!</v>
      </c>
      <c r="Q51" s="69" t="e">
        <f>IF(AND('Mapa final'!#REF!="Muy Baja",'Mapa final'!#REF!="Menor"),CONCATENATE("R6C",'Mapa final'!#REF!),"")</f>
        <v>#REF!</v>
      </c>
      <c r="R51" s="69" t="e">
        <f>IF(AND('Mapa final'!#REF!="Muy Baja",'Mapa final'!#REF!="Menor"),CONCATENATE("R6C",'Mapa final'!#REF!),"")</f>
        <v>#REF!</v>
      </c>
      <c r="S51" s="69" t="e">
        <f>IF(AND('Mapa final'!#REF!="Muy Baja",'Mapa final'!#REF!="Menor"),CONCATENATE("R6C",'Mapa final'!#REF!),"")</f>
        <v>#REF!</v>
      </c>
      <c r="T51" s="69" t="e">
        <f>IF(AND('Mapa final'!#REF!="Muy Baja",'Mapa final'!#REF!="Menor"),CONCATENATE("R6C",'Mapa final'!#REF!),"")</f>
        <v>#REF!</v>
      </c>
      <c r="U51" s="70" t="e">
        <f>IF(AND('Mapa final'!#REF!="Muy Baja",'Mapa final'!#REF!="Menor"),CONCATENATE("R6C",'Mapa final'!#REF!),"")</f>
        <v>#REF!</v>
      </c>
      <c r="V51" s="59" t="e">
        <f>IF(AND('Mapa final'!#REF!="Muy Baja",'Mapa final'!#REF!="Moderado"),CONCATENATE("R6C",'Mapa final'!#REF!),"")</f>
        <v>#REF!</v>
      </c>
      <c r="W51" s="60" t="e">
        <f>IF(AND('Mapa final'!#REF!="Muy Baja",'Mapa final'!#REF!="Moderado"),CONCATENATE("R6C",'Mapa final'!#REF!),"")</f>
        <v>#REF!</v>
      </c>
      <c r="X51" s="60" t="e">
        <f>IF(AND('Mapa final'!#REF!="Muy Baja",'Mapa final'!#REF!="Moderado"),CONCATENATE("R6C",'Mapa final'!#REF!),"")</f>
        <v>#REF!</v>
      </c>
      <c r="Y51" s="60" t="e">
        <f>IF(AND('Mapa final'!#REF!="Muy Baja",'Mapa final'!#REF!="Moderado"),CONCATENATE("R6C",'Mapa final'!#REF!),"")</f>
        <v>#REF!</v>
      </c>
      <c r="Z51" s="60" t="e">
        <f>IF(AND('Mapa final'!#REF!="Muy Baja",'Mapa final'!#REF!="Moderado"),CONCATENATE("R6C",'Mapa final'!#REF!),"")</f>
        <v>#REF!</v>
      </c>
      <c r="AA51" s="61" t="e">
        <f>IF(AND('Mapa final'!#REF!="Muy Baja",'Mapa final'!#REF!="Moderado"),CONCATENATE("R6C",'Mapa final'!#REF!),"")</f>
        <v>#REF!</v>
      </c>
      <c r="AB51" s="44" t="e">
        <f>IF(AND('Mapa final'!#REF!="Muy Baja",'Mapa final'!#REF!="Mayor"),CONCATENATE("R6C",'Mapa final'!#REF!),"")</f>
        <v>#REF!</v>
      </c>
      <c r="AC51" s="45" t="e">
        <f>IF(AND('Mapa final'!#REF!="Muy Baja",'Mapa final'!#REF!="Mayor"),CONCATENATE("R6C",'Mapa final'!#REF!),"")</f>
        <v>#REF!</v>
      </c>
      <c r="AD51" s="45" t="e">
        <f>IF(AND('Mapa final'!#REF!="Muy Baja",'Mapa final'!#REF!="Mayor"),CONCATENATE("R6C",'Mapa final'!#REF!),"")</f>
        <v>#REF!</v>
      </c>
      <c r="AE51" s="45" t="e">
        <f>IF(AND('Mapa final'!#REF!="Muy Baja",'Mapa final'!#REF!="Mayor"),CONCATENATE("R6C",'Mapa final'!#REF!),"")</f>
        <v>#REF!</v>
      </c>
      <c r="AF51" s="45" t="e">
        <f>IF(AND('Mapa final'!#REF!="Muy Baja",'Mapa final'!#REF!="Mayor"),CONCATENATE("R6C",'Mapa final'!#REF!),"")</f>
        <v>#REF!</v>
      </c>
      <c r="AG51" s="46" t="e">
        <f>IF(AND('Mapa final'!#REF!="Muy Baja",'Mapa final'!#REF!="Mayor"),CONCATENATE("R6C",'Mapa final'!#REF!),"")</f>
        <v>#REF!</v>
      </c>
      <c r="AH51" s="47" t="e">
        <f>IF(AND('Mapa final'!#REF!="Muy Baja",'Mapa final'!#REF!="Catastrófico"),CONCATENATE("R6C",'Mapa final'!#REF!),"")</f>
        <v>#REF!</v>
      </c>
      <c r="AI51" s="48" t="e">
        <f>IF(AND('Mapa final'!#REF!="Muy Baja",'Mapa final'!#REF!="Catastrófico"),CONCATENATE("R6C",'Mapa final'!#REF!),"")</f>
        <v>#REF!</v>
      </c>
      <c r="AJ51" s="48" t="e">
        <f>IF(AND('Mapa final'!#REF!="Muy Baja",'Mapa final'!#REF!="Catastrófico"),CONCATENATE("R6C",'Mapa final'!#REF!),"")</f>
        <v>#REF!</v>
      </c>
      <c r="AK51" s="48" t="e">
        <f>IF(AND('Mapa final'!#REF!="Muy Baja",'Mapa final'!#REF!="Catastrófico"),CONCATENATE("R6C",'Mapa final'!#REF!),"")</f>
        <v>#REF!</v>
      </c>
      <c r="AL51" s="48" t="e">
        <f>IF(AND('Mapa final'!#REF!="Muy Baja",'Mapa final'!#REF!="Catastrófico"),CONCATENATE("R6C",'Mapa final'!#REF!),"")</f>
        <v>#REF!</v>
      </c>
      <c r="AM51" s="49" t="e">
        <f>IF(AND('Mapa final'!#REF!="Muy Baja",'Mapa final'!#REF!="Catastrófico"),CONCATENATE("R6C",'Mapa final'!#REF!),"")</f>
        <v>#REF!</v>
      </c>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ht="15" customHeight="1" x14ac:dyDescent="0.25">
      <c r="A52" s="75"/>
      <c r="B52" s="294"/>
      <c r="C52" s="294"/>
      <c r="D52" s="295"/>
      <c r="E52" s="393"/>
      <c r="F52" s="392"/>
      <c r="G52" s="392"/>
      <c r="H52" s="392"/>
      <c r="I52" s="408"/>
      <c r="J52" s="68" t="e">
        <f>IF(AND('Mapa final'!#REF!="Muy Baja",'Mapa final'!#REF!="Leve"),CONCATENATE("R7C",'Mapa final'!#REF!),"")</f>
        <v>#REF!</v>
      </c>
      <c r="K52" s="69" t="e">
        <f>IF(AND('Mapa final'!#REF!="Muy Baja",'Mapa final'!#REF!="Leve"),CONCATENATE("R7C",'Mapa final'!#REF!),"")</f>
        <v>#REF!</v>
      </c>
      <c r="L52" s="69" t="e">
        <f>IF(AND('Mapa final'!#REF!="Muy Baja",'Mapa final'!#REF!="Leve"),CONCATENATE("R7C",'Mapa final'!#REF!),"")</f>
        <v>#REF!</v>
      </c>
      <c r="M52" s="69" t="e">
        <f>IF(AND('Mapa final'!#REF!="Muy Baja",'Mapa final'!#REF!="Leve"),CONCATENATE("R7C",'Mapa final'!#REF!),"")</f>
        <v>#REF!</v>
      </c>
      <c r="N52" s="69" t="e">
        <f>IF(AND('Mapa final'!#REF!="Muy Baja",'Mapa final'!#REF!="Leve"),CONCATENATE("R7C",'Mapa final'!#REF!),"")</f>
        <v>#REF!</v>
      </c>
      <c r="O52" s="70" t="e">
        <f>IF(AND('Mapa final'!#REF!="Muy Baja",'Mapa final'!#REF!="Leve"),CONCATENATE("R7C",'Mapa final'!#REF!),"")</f>
        <v>#REF!</v>
      </c>
      <c r="P52" s="68" t="e">
        <f>IF(AND('Mapa final'!#REF!="Muy Baja",'Mapa final'!#REF!="Menor"),CONCATENATE("R7C",'Mapa final'!#REF!),"")</f>
        <v>#REF!</v>
      </c>
      <c r="Q52" s="69" t="e">
        <f>IF(AND('Mapa final'!#REF!="Muy Baja",'Mapa final'!#REF!="Menor"),CONCATENATE("R7C",'Mapa final'!#REF!),"")</f>
        <v>#REF!</v>
      </c>
      <c r="R52" s="69" t="e">
        <f>IF(AND('Mapa final'!#REF!="Muy Baja",'Mapa final'!#REF!="Menor"),CONCATENATE("R7C",'Mapa final'!#REF!),"")</f>
        <v>#REF!</v>
      </c>
      <c r="S52" s="69" t="e">
        <f>IF(AND('Mapa final'!#REF!="Muy Baja",'Mapa final'!#REF!="Menor"),CONCATENATE("R7C",'Mapa final'!#REF!),"")</f>
        <v>#REF!</v>
      </c>
      <c r="T52" s="69" t="e">
        <f>IF(AND('Mapa final'!#REF!="Muy Baja",'Mapa final'!#REF!="Menor"),CONCATENATE("R7C",'Mapa final'!#REF!),"")</f>
        <v>#REF!</v>
      </c>
      <c r="U52" s="70" t="e">
        <f>IF(AND('Mapa final'!#REF!="Muy Baja",'Mapa final'!#REF!="Menor"),CONCATENATE("R7C",'Mapa final'!#REF!),"")</f>
        <v>#REF!</v>
      </c>
      <c r="V52" s="59" t="e">
        <f>IF(AND('Mapa final'!#REF!="Muy Baja",'Mapa final'!#REF!="Moderado"),CONCATENATE("R7C",'Mapa final'!#REF!),"")</f>
        <v>#REF!</v>
      </c>
      <c r="W52" s="60" t="e">
        <f>IF(AND('Mapa final'!#REF!="Muy Baja",'Mapa final'!#REF!="Moderado"),CONCATENATE("R7C",'Mapa final'!#REF!),"")</f>
        <v>#REF!</v>
      </c>
      <c r="X52" s="60" t="e">
        <f>IF(AND('Mapa final'!#REF!="Muy Baja",'Mapa final'!#REF!="Moderado"),CONCATENATE("R7C",'Mapa final'!#REF!),"")</f>
        <v>#REF!</v>
      </c>
      <c r="Y52" s="60" t="e">
        <f>IF(AND('Mapa final'!#REF!="Muy Baja",'Mapa final'!#REF!="Moderado"),CONCATENATE("R7C",'Mapa final'!#REF!),"")</f>
        <v>#REF!</v>
      </c>
      <c r="Z52" s="60" t="e">
        <f>IF(AND('Mapa final'!#REF!="Muy Baja",'Mapa final'!#REF!="Moderado"),CONCATENATE("R7C",'Mapa final'!#REF!),"")</f>
        <v>#REF!</v>
      </c>
      <c r="AA52" s="61" t="e">
        <f>IF(AND('Mapa final'!#REF!="Muy Baja",'Mapa final'!#REF!="Moderado"),CONCATENATE("R7C",'Mapa final'!#REF!),"")</f>
        <v>#REF!</v>
      </c>
      <c r="AB52" s="44" t="e">
        <f>IF(AND('Mapa final'!#REF!="Muy Baja",'Mapa final'!#REF!="Mayor"),CONCATENATE("R7C",'Mapa final'!#REF!),"")</f>
        <v>#REF!</v>
      </c>
      <c r="AC52" s="45" t="e">
        <f>IF(AND('Mapa final'!#REF!="Muy Baja",'Mapa final'!#REF!="Mayor"),CONCATENATE("R7C",'Mapa final'!#REF!),"")</f>
        <v>#REF!</v>
      </c>
      <c r="AD52" s="45" t="e">
        <f>IF(AND('Mapa final'!#REF!="Muy Baja",'Mapa final'!#REF!="Mayor"),CONCATENATE("R7C",'Mapa final'!#REF!),"")</f>
        <v>#REF!</v>
      </c>
      <c r="AE52" s="45" t="e">
        <f>IF(AND('Mapa final'!#REF!="Muy Baja",'Mapa final'!#REF!="Mayor"),CONCATENATE("R7C",'Mapa final'!#REF!),"")</f>
        <v>#REF!</v>
      </c>
      <c r="AF52" s="45" t="e">
        <f>IF(AND('Mapa final'!#REF!="Muy Baja",'Mapa final'!#REF!="Mayor"),CONCATENATE("R7C",'Mapa final'!#REF!),"")</f>
        <v>#REF!</v>
      </c>
      <c r="AG52" s="46" t="e">
        <f>IF(AND('Mapa final'!#REF!="Muy Baja",'Mapa final'!#REF!="Mayor"),CONCATENATE("R7C",'Mapa final'!#REF!),"")</f>
        <v>#REF!</v>
      </c>
      <c r="AH52" s="47" t="e">
        <f>IF(AND('Mapa final'!#REF!="Muy Baja",'Mapa final'!#REF!="Catastrófico"),CONCATENATE("R7C",'Mapa final'!#REF!),"")</f>
        <v>#REF!</v>
      </c>
      <c r="AI52" s="48" t="e">
        <f>IF(AND('Mapa final'!#REF!="Muy Baja",'Mapa final'!#REF!="Catastrófico"),CONCATENATE("R7C",'Mapa final'!#REF!),"")</f>
        <v>#REF!</v>
      </c>
      <c r="AJ52" s="48" t="e">
        <f>IF(AND('Mapa final'!#REF!="Muy Baja",'Mapa final'!#REF!="Catastrófico"),CONCATENATE("R7C",'Mapa final'!#REF!),"")</f>
        <v>#REF!</v>
      </c>
      <c r="AK52" s="48" t="e">
        <f>IF(AND('Mapa final'!#REF!="Muy Baja",'Mapa final'!#REF!="Catastrófico"),CONCATENATE("R7C",'Mapa final'!#REF!),"")</f>
        <v>#REF!</v>
      </c>
      <c r="AL52" s="48" t="e">
        <f>IF(AND('Mapa final'!#REF!="Muy Baja",'Mapa final'!#REF!="Catastrófico"),CONCATENATE("R7C",'Mapa final'!#REF!),"")</f>
        <v>#REF!</v>
      </c>
      <c r="AM52" s="49" t="e">
        <f>IF(AND('Mapa final'!#REF!="Muy Baja",'Mapa final'!#REF!="Catastrófico"),CONCATENATE("R7C",'Mapa final'!#REF!),"")</f>
        <v>#REF!</v>
      </c>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294"/>
      <c r="C53" s="294"/>
      <c r="D53" s="295"/>
      <c r="E53" s="393"/>
      <c r="F53" s="392"/>
      <c r="G53" s="392"/>
      <c r="H53" s="392"/>
      <c r="I53" s="408"/>
      <c r="J53" s="68" t="e">
        <f>IF(AND('Mapa final'!#REF!="Muy Baja",'Mapa final'!#REF!="Leve"),CONCATENATE("R8C",'Mapa final'!#REF!),"")</f>
        <v>#REF!</v>
      </c>
      <c r="K53" s="69" t="e">
        <f>IF(AND('Mapa final'!#REF!="Muy Baja",'Mapa final'!#REF!="Leve"),CONCATENATE("R8C",'Mapa final'!#REF!),"")</f>
        <v>#REF!</v>
      </c>
      <c r="L53" s="69" t="e">
        <f>IF(AND('Mapa final'!#REF!="Muy Baja",'Mapa final'!#REF!="Leve"),CONCATENATE("R8C",'Mapa final'!#REF!),"")</f>
        <v>#REF!</v>
      </c>
      <c r="M53" s="69" t="e">
        <f>IF(AND('Mapa final'!#REF!="Muy Baja",'Mapa final'!#REF!="Leve"),CONCATENATE("R8C",'Mapa final'!#REF!),"")</f>
        <v>#REF!</v>
      </c>
      <c r="N53" s="69" t="e">
        <f>IF(AND('Mapa final'!#REF!="Muy Baja",'Mapa final'!#REF!="Leve"),CONCATENATE("R8C",'Mapa final'!#REF!),"")</f>
        <v>#REF!</v>
      </c>
      <c r="O53" s="70" t="e">
        <f>IF(AND('Mapa final'!#REF!="Muy Baja",'Mapa final'!#REF!="Leve"),CONCATENATE("R8C",'Mapa final'!#REF!),"")</f>
        <v>#REF!</v>
      </c>
      <c r="P53" s="68" t="e">
        <f>IF(AND('Mapa final'!#REF!="Muy Baja",'Mapa final'!#REF!="Menor"),CONCATENATE("R8C",'Mapa final'!#REF!),"")</f>
        <v>#REF!</v>
      </c>
      <c r="Q53" s="69" t="e">
        <f>IF(AND('Mapa final'!#REF!="Muy Baja",'Mapa final'!#REF!="Menor"),CONCATENATE("R8C",'Mapa final'!#REF!),"")</f>
        <v>#REF!</v>
      </c>
      <c r="R53" s="69" t="e">
        <f>IF(AND('Mapa final'!#REF!="Muy Baja",'Mapa final'!#REF!="Menor"),CONCATENATE("R8C",'Mapa final'!#REF!),"")</f>
        <v>#REF!</v>
      </c>
      <c r="S53" s="69" t="e">
        <f>IF(AND('Mapa final'!#REF!="Muy Baja",'Mapa final'!#REF!="Menor"),CONCATENATE("R8C",'Mapa final'!#REF!),"")</f>
        <v>#REF!</v>
      </c>
      <c r="T53" s="69" t="e">
        <f>IF(AND('Mapa final'!#REF!="Muy Baja",'Mapa final'!#REF!="Menor"),CONCATENATE("R8C",'Mapa final'!#REF!),"")</f>
        <v>#REF!</v>
      </c>
      <c r="U53" s="70" t="e">
        <f>IF(AND('Mapa final'!#REF!="Muy Baja",'Mapa final'!#REF!="Menor"),CONCATENATE("R8C",'Mapa final'!#REF!),"")</f>
        <v>#REF!</v>
      </c>
      <c r="V53" s="59" t="e">
        <f>IF(AND('Mapa final'!#REF!="Muy Baja",'Mapa final'!#REF!="Moderado"),CONCATENATE("R8C",'Mapa final'!#REF!),"")</f>
        <v>#REF!</v>
      </c>
      <c r="W53" s="60" t="e">
        <f>IF(AND('Mapa final'!#REF!="Muy Baja",'Mapa final'!#REF!="Moderado"),CONCATENATE("R8C",'Mapa final'!#REF!),"")</f>
        <v>#REF!</v>
      </c>
      <c r="X53" s="60" t="e">
        <f>IF(AND('Mapa final'!#REF!="Muy Baja",'Mapa final'!#REF!="Moderado"),CONCATENATE("R8C",'Mapa final'!#REF!),"")</f>
        <v>#REF!</v>
      </c>
      <c r="Y53" s="60" t="e">
        <f>IF(AND('Mapa final'!#REF!="Muy Baja",'Mapa final'!#REF!="Moderado"),CONCATENATE("R8C",'Mapa final'!#REF!),"")</f>
        <v>#REF!</v>
      </c>
      <c r="Z53" s="60" t="e">
        <f>IF(AND('Mapa final'!#REF!="Muy Baja",'Mapa final'!#REF!="Moderado"),CONCATENATE("R8C",'Mapa final'!#REF!),"")</f>
        <v>#REF!</v>
      </c>
      <c r="AA53" s="61" t="e">
        <f>IF(AND('Mapa final'!#REF!="Muy Baja",'Mapa final'!#REF!="Moderado"),CONCATENATE("R8C",'Mapa final'!#REF!),"")</f>
        <v>#REF!</v>
      </c>
      <c r="AB53" s="44" t="e">
        <f>IF(AND('Mapa final'!#REF!="Muy Baja",'Mapa final'!#REF!="Mayor"),CONCATENATE("R8C",'Mapa final'!#REF!),"")</f>
        <v>#REF!</v>
      </c>
      <c r="AC53" s="45" t="e">
        <f>IF(AND('Mapa final'!#REF!="Muy Baja",'Mapa final'!#REF!="Mayor"),CONCATENATE("R8C",'Mapa final'!#REF!),"")</f>
        <v>#REF!</v>
      </c>
      <c r="AD53" s="45" t="e">
        <f>IF(AND('Mapa final'!#REF!="Muy Baja",'Mapa final'!#REF!="Mayor"),CONCATENATE("R8C",'Mapa final'!#REF!),"")</f>
        <v>#REF!</v>
      </c>
      <c r="AE53" s="45" t="e">
        <f>IF(AND('Mapa final'!#REF!="Muy Baja",'Mapa final'!#REF!="Mayor"),CONCATENATE("R8C",'Mapa final'!#REF!),"")</f>
        <v>#REF!</v>
      </c>
      <c r="AF53" s="45" t="e">
        <f>IF(AND('Mapa final'!#REF!="Muy Baja",'Mapa final'!#REF!="Mayor"),CONCATENATE("R8C",'Mapa final'!#REF!),"")</f>
        <v>#REF!</v>
      </c>
      <c r="AG53" s="46" t="e">
        <f>IF(AND('Mapa final'!#REF!="Muy Baja",'Mapa final'!#REF!="Mayor"),CONCATENATE("R8C",'Mapa final'!#REF!),"")</f>
        <v>#REF!</v>
      </c>
      <c r="AH53" s="47" t="e">
        <f>IF(AND('Mapa final'!#REF!="Muy Baja",'Mapa final'!#REF!="Catastrófico"),CONCATENATE("R8C",'Mapa final'!#REF!),"")</f>
        <v>#REF!</v>
      </c>
      <c r="AI53" s="48" t="e">
        <f>IF(AND('Mapa final'!#REF!="Muy Baja",'Mapa final'!#REF!="Catastrófico"),CONCATENATE("R8C",'Mapa final'!#REF!),"")</f>
        <v>#REF!</v>
      </c>
      <c r="AJ53" s="48" t="e">
        <f>IF(AND('Mapa final'!#REF!="Muy Baja",'Mapa final'!#REF!="Catastrófico"),CONCATENATE("R8C",'Mapa final'!#REF!),"")</f>
        <v>#REF!</v>
      </c>
      <c r="AK53" s="48" t="e">
        <f>IF(AND('Mapa final'!#REF!="Muy Baja",'Mapa final'!#REF!="Catastrófico"),CONCATENATE("R8C",'Mapa final'!#REF!),"")</f>
        <v>#REF!</v>
      </c>
      <c r="AL53" s="48" t="e">
        <f>IF(AND('Mapa final'!#REF!="Muy Baja",'Mapa final'!#REF!="Catastrófico"),CONCATENATE("R8C",'Mapa final'!#REF!),"")</f>
        <v>#REF!</v>
      </c>
      <c r="AM53" s="49" t="e">
        <f>IF(AND('Mapa final'!#REF!="Muy Baja",'Mapa final'!#REF!="Catastrófico"),CONCATENATE("R8C",'Mapa final'!#REF!),"")</f>
        <v>#REF!</v>
      </c>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294"/>
      <c r="C54" s="294"/>
      <c r="D54" s="295"/>
      <c r="E54" s="393"/>
      <c r="F54" s="392"/>
      <c r="G54" s="392"/>
      <c r="H54" s="392"/>
      <c r="I54" s="408"/>
      <c r="J54" s="68" t="e">
        <f>IF(AND('Mapa final'!#REF!="Muy Baja",'Mapa final'!#REF!="Leve"),CONCATENATE("R9C",'Mapa final'!#REF!),"")</f>
        <v>#REF!</v>
      </c>
      <c r="K54" s="69" t="e">
        <f>IF(AND('Mapa final'!#REF!="Muy Baja",'Mapa final'!#REF!="Leve"),CONCATENATE("R9C",'Mapa final'!#REF!),"")</f>
        <v>#REF!</v>
      </c>
      <c r="L54" s="69" t="e">
        <f>IF(AND('Mapa final'!#REF!="Muy Baja",'Mapa final'!#REF!="Leve"),CONCATENATE("R9C",'Mapa final'!#REF!),"")</f>
        <v>#REF!</v>
      </c>
      <c r="M54" s="69" t="e">
        <f>IF(AND('Mapa final'!#REF!="Muy Baja",'Mapa final'!#REF!="Leve"),CONCATENATE("R9C",'Mapa final'!#REF!),"")</f>
        <v>#REF!</v>
      </c>
      <c r="N54" s="69" t="e">
        <f>IF(AND('Mapa final'!#REF!="Muy Baja",'Mapa final'!#REF!="Leve"),CONCATENATE("R9C",'Mapa final'!#REF!),"")</f>
        <v>#REF!</v>
      </c>
      <c r="O54" s="70" t="e">
        <f>IF(AND('Mapa final'!#REF!="Muy Baja",'Mapa final'!#REF!="Leve"),CONCATENATE("R9C",'Mapa final'!#REF!),"")</f>
        <v>#REF!</v>
      </c>
      <c r="P54" s="68" t="e">
        <f>IF(AND('Mapa final'!#REF!="Muy Baja",'Mapa final'!#REF!="Menor"),CONCATENATE("R9C",'Mapa final'!#REF!),"")</f>
        <v>#REF!</v>
      </c>
      <c r="Q54" s="69" t="e">
        <f>IF(AND('Mapa final'!#REF!="Muy Baja",'Mapa final'!#REF!="Menor"),CONCATENATE("R9C",'Mapa final'!#REF!),"")</f>
        <v>#REF!</v>
      </c>
      <c r="R54" s="69" t="e">
        <f>IF(AND('Mapa final'!#REF!="Muy Baja",'Mapa final'!#REF!="Menor"),CONCATENATE("R9C",'Mapa final'!#REF!),"")</f>
        <v>#REF!</v>
      </c>
      <c r="S54" s="69" t="e">
        <f>IF(AND('Mapa final'!#REF!="Muy Baja",'Mapa final'!#REF!="Menor"),CONCATENATE("R9C",'Mapa final'!#REF!),"")</f>
        <v>#REF!</v>
      </c>
      <c r="T54" s="69" t="e">
        <f>IF(AND('Mapa final'!#REF!="Muy Baja",'Mapa final'!#REF!="Menor"),CONCATENATE("R9C",'Mapa final'!#REF!),"")</f>
        <v>#REF!</v>
      </c>
      <c r="U54" s="70" t="e">
        <f>IF(AND('Mapa final'!#REF!="Muy Baja",'Mapa final'!#REF!="Menor"),CONCATENATE("R9C",'Mapa final'!#REF!),"")</f>
        <v>#REF!</v>
      </c>
      <c r="V54" s="59" t="e">
        <f>IF(AND('Mapa final'!#REF!="Muy Baja",'Mapa final'!#REF!="Moderado"),CONCATENATE("R9C",'Mapa final'!#REF!),"")</f>
        <v>#REF!</v>
      </c>
      <c r="W54" s="60" t="e">
        <f>IF(AND('Mapa final'!#REF!="Muy Baja",'Mapa final'!#REF!="Moderado"),CONCATENATE("R9C",'Mapa final'!#REF!),"")</f>
        <v>#REF!</v>
      </c>
      <c r="X54" s="60" t="e">
        <f>IF(AND('Mapa final'!#REF!="Muy Baja",'Mapa final'!#REF!="Moderado"),CONCATENATE("R9C",'Mapa final'!#REF!),"")</f>
        <v>#REF!</v>
      </c>
      <c r="Y54" s="60" t="e">
        <f>IF(AND('Mapa final'!#REF!="Muy Baja",'Mapa final'!#REF!="Moderado"),CONCATENATE("R9C",'Mapa final'!#REF!),"")</f>
        <v>#REF!</v>
      </c>
      <c r="Z54" s="60" t="e">
        <f>IF(AND('Mapa final'!#REF!="Muy Baja",'Mapa final'!#REF!="Moderado"),CONCATENATE("R9C",'Mapa final'!#REF!),"")</f>
        <v>#REF!</v>
      </c>
      <c r="AA54" s="61" t="e">
        <f>IF(AND('Mapa final'!#REF!="Muy Baja",'Mapa final'!#REF!="Moderado"),CONCATENATE("R9C",'Mapa final'!#REF!),"")</f>
        <v>#REF!</v>
      </c>
      <c r="AB54" s="44" t="e">
        <f>IF(AND('Mapa final'!#REF!="Muy Baja",'Mapa final'!#REF!="Mayor"),CONCATENATE("R9C",'Mapa final'!#REF!),"")</f>
        <v>#REF!</v>
      </c>
      <c r="AC54" s="45" t="e">
        <f>IF(AND('Mapa final'!#REF!="Muy Baja",'Mapa final'!#REF!="Mayor"),CONCATENATE("R9C",'Mapa final'!#REF!),"")</f>
        <v>#REF!</v>
      </c>
      <c r="AD54" s="45" t="e">
        <f>IF(AND('Mapa final'!#REF!="Muy Baja",'Mapa final'!#REF!="Mayor"),CONCATENATE("R9C",'Mapa final'!#REF!),"")</f>
        <v>#REF!</v>
      </c>
      <c r="AE54" s="45" t="e">
        <f>IF(AND('Mapa final'!#REF!="Muy Baja",'Mapa final'!#REF!="Mayor"),CONCATENATE("R9C",'Mapa final'!#REF!),"")</f>
        <v>#REF!</v>
      </c>
      <c r="AF54" s="45" t="e">
        <f>IF(AND('Mapa final'!#REF!="Muy Baja",'Mapa final'!#REF!="Mayor"),CONCATENATE("R9C",'Mapa final'!#REF!),"")</f>
        <v>#REF!</v>
      </c>
      <c r="AG54" s="46" t="e">
        <f>IF(AND('Mapa final'!#REF!="Muy Baja",'Mapa final'!#REF!="Mayor"),CONCATENATE("R9C",'Mapa final'!#REF!),"")</f>
        <v>#REF!</v>
      </c>
      <c r="AH54" s="47" t="e">
        <f>IF(AND('Mapa final'!#REF!="Muy Baja",'Mapa final'!#REF!="Catastrófico"),CONCATENATE("R9C",'Mapa final'!#REF!),"")</f>
        <v>#REF!</v>
      </c>
      <c r="AI54" s="48" t="e">
        <f>IF(AND('Mapa final'!#REF!="Muy Baja",'Mapa final'!#REF!="Catastrófico"),CONCATENATE("R9C",'Mapa final'!#REF!),"")</f>
        <v>#REF!</v>
      </c>
      <c r="AJ54" s="48" t="e">
        <f>IF(AND('Mapa final'!#REF!="Muy Baja",'Mapa final'!#REF!="Catastrófico"),CONCATENATE("R9C",'Mapa final'!#REF!),"")</f>
        <v>#REF!</v>
      </c>
      <c r="AK54" s="48" t="e">
        <f>IF(AND('Mapa final'!#REF!="Muy Baja",'Mapa final'!#REF!="Catastrófico"),CONCATENATE("R9C",'Mapa final'!#REF!),"")</f>
        <v>#REF!</v>
      </c>
      <c r="AL54" s="48" t="e">
        <f>IF(AND('Mapa final'!#REF!="Muy Baja",'Mapa final'!#REF!="Catastrófico"),CONCATENATE("R9C",'Mapa final'!#REF!),"")</f>
        <v>#REF!</v>
      </c>
      <c r="AM54" s="49" t="e">
        <f>IF(AND('Mapa final'!#REF!="Muy Baja",'Mapa final'!#REF!="Catastrófico"),CONCATENATE("R9C",'Mapa final'!#REF!),"")</f>
        <v>#REF!</v>
      </c>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ht="15.75" customHeight="1" thickBot="1" x14ac:dyDescent="0.3">
      <c r="A55" s="75"/>
      <c r="B55" s="294"/>
      <c r="C55" s="294"/>
      <c r="D55" s="295"/>
      <c r="E55" s="394"/>
      <c r="F55" s="395"/>
      <c r="G55" s="395"/>
      <c r="H55" s="395"/>
      <c r="I55" s="409"/>
      <c r="J55" s="71" t="e">
        <f>IF(AND('Mapa final'!#REF!="Muy Baja",'Mapa final'!#REF!="Leve"),CONCATENATE("R10C",'Mapa final'!#REF!),"")</f>
        <v>#REF!</v>
      </c>
      <c r="K55" s="72" t="e">
        <f>IF(AND('Mapa final'!#REF!="Muy Baja",'Mapa final'!#REF!="Leve"),CONCATENATE("R10C",'Mapa final'!#REF!),"")</f>
        <v>#REF!</v>
      </c>
      <c r="L55" s="72" t="e">
        <f>IF(AND('Mapa final'!#REF!="Muy Baja",'Mapa final'!#REF!="Leve"),CONCATENATE("R10C",'Mapa final'!#REF!),"")</f>
        <v>#REF!</v>
      </c>
      <c r="M55" s="72" t="e">
        <f>IF(AND('Mapa final'!#REF!="Muy Baja",'Mapa final'!#REF!="Leve"),CONCATENATE("R10C",'Mapa final'!#REF!),"")</f>
        <v>#REF!</v>
      </c>
      <c r="N55" s="72" t="e">
        <f>IF(AND('Mapa final'!#REF!="Muy Baja",'Mapa final'!#REF!="Leve"),CONCATENATE("R10C",'Mapa final'!#REF!),"")</f>
        <v>#REF!</v>
      </c>
      <c r="O55" s="73" t="e">
        <f>IF(AND('Mapa final'!#REF!="Muy Baja",'Mapa final'!#REF!="Leve"),CONCATENATE("R10C",'Mapa final'!#REF!),"")</f>
        <v>#REF!</v>
      </c>
      <c r="P55" s="71" t="e">
        <f>IF(AND('Mapa final'!#REF!="Muy Baja",'Mapa final'!#REF!="Menor"),CONCATENATE("R10C",'Mapa final'!#REF!),"")</f>
        <v>#REF!</v>
      </c>
      <c r="Q55" s="72" t="e">
        <f>IF(AND('Mapa final'!#REF!="Muy Baja",'Mapa final'!#REF!="Menor"),CONCATENATE("R10C",'Mapa final'!#REF!),"")</f>
        <v>#REF!</v>
      </c>
      <c r="R55" s="72" t="e">
        <f>IF(AND('Mapa final'!#REF!="Muy Baja",'Mapa final'!#REF!="Menor"),CONCATENATE("R10C",'Mapa final'!#REF!),"")</f>
        <v>#REF!</v>
      </c>
      <c r="S55" s="72" t="e">
        <f>IF(AND('Mapa final'!#REF!="Muy Baja",'Mapa final'!#REF!="Menor"),CONCATENATE("R10C",'Mapa final'!#REF!),"")</f>
        <v>#REF!</v>
      </c>
      <c r="T55" s="72" t="e">
        <f>IF(AND('Mapa final'!#REF!="Muy Baja",'Mapa final'!#REF!="Menor"),CONCATENATE("R10C",'Mapa final'!#REF!),"")</f>
        <v>#REF!</v>
      </c>
      <c r="U55" s="73" t="e">
        <f>IF(AND('Mapa final'!#REF!="Muy Baja",'Mapa final'!#REF!="Menor"),CONCATENATE("R10C",'Mapa final'!#REF!),"")</f>
        <v>#REF!</v>
      </c>
      <c r="V55" s="62" t="e">
        <f>IF(AND('Mapa final'!#REF!="Muy Baja",'Mapa final'!#REF!="Moderado"),CONCATENATE("R10C",'Mapa final'!#REF!),"")</f>
        <v>#REF!</v>
      </c>
      <c r="W55" s="63" t="e">
        <f>IF(AND('Mapa final'!#REF!="Muy Baja",'Mapa final'!#REF!="Moderado"),CONCATENATE("R10C",'Mapa final'!#REF!),"")</f>
        <v>#REF!</v>
      </c>
      <c r="X55" s="63" t="e">
        <f>IF(AND('Mapa final'!#REF!="Muy Baja",'Mapa final'!#REF!="Moderado"),CONCATENATE("R10C",'Mapa final'!#REF!),"")</f>
        <v>#REF!</v>
      </c>
      <c r="Y55" s="63" t="e">
        <f>IF(AND('Mapa final'!#REF!="Muy Baja",'Mapa final'!#REF!="Moderado"),CONCATENATE("R10C",'Mapa final'!#REF!),"")</f>
        <v>#REF!</v>
      </c>
      <c r="Z55" s="63" t="e">
        <f>IF(AND('Mapa final'!#REF!="Muy Baja",'Mapa final'!#REF!="Moderado"),CONCATENATE("R10C",'Mapa final'!#REF!),"")</f>
        <v>#REF!</v>
      </c>
      <c r="AA55" s="64" t="e">
        <f>IF(AND('Mapa final'!#REF!="Muy Baja",'Mapa final'!#REF!="Moderado"),CONCATENATE("R10C",'Mapa final'!#REF!),"")</f>
        <v>#REF!</v>
      </c>
      <c r="AB55" s="50" t="e">
        <f>IF(AND('Mapa final'!#REF!="Muy Baja",'Mapa final'!#REF!="Mayor"),CONCATENATE("R10C",'Mapa final'!#REF!),"")</f>
        <v>#REF!</v>
      </c>
      <c r="AC55" s="51" t="e">
        <f>IF(AND('Mapa final'!#REF!="Muy Baja",'Mapa final'!#REF!="Mayor"),CONCATENATE("R10C",'Mapa final'!#REF!),"")</f>
        <v>#REF!</v>
      </c>
      <c r="AD55" s="51" t="e">
        <f>IF(AND('Mapa final'!#REF!="Muy Baja",'Mapa final'!#REF!="Mayor"),CONCATENATE("R10C",'Mapa final'!#REF!),"")</f>
        <v>#REF!</v>
      </c>
      <c r="AE55" s="51" t="e">
        <f>IF(AND('Mapa final'!#REF!="Muy Baja",'Mapa final'!#REF!="Mayor"),CONCATENATE("R10C",'Mapa final'!#REF!),"")</f>
        <v>#REF!</v>
      </c>
      <c r="AF55" s="51" t="e">
        <f>IF(AND('Mapa final'!#REF!="Muy Baja",'Mapa final'!#REF!="Mayor"),CONCATENATE("R10C",'Mapa final'!#REF!),"")</f>
        <v>#REF!</v>
      </c>
      <c r="AG55" s="52" t="e">
        <f>IF(AND('Mapa final'!#REF!="Muy Baja",'Mapa final'!#REF!="Mayor"),CONCATENATE("R10C",'Mapa final'!#REF!),"")</f>
        <v>#REF!</v>
      </c>
      <c r="AH55" s="53" t="e">
        <f>IF(AND('Mapa final'!#REF!="Muy Baja",'Mapa final'!#REF!="Catastrófico"),CONCATENATE("R10C",'Mapa final'!#REF!),"")</f>
        <v>#REF!</v>
      </c>
      <c r="AI55" s="54" t="e">
        <f>IF(AND('Mapa final'!#REF!="Muy Baja",'Mapa final'!#REF!="Catastrófico"),CONCATENATE("R10C",'Mapa final'!#REF!),"")</f>
        <v>#REF!</v>
      </c>
      <c r="AJ55" s="54" t="e">
        <f>IF(AND('Mapa final'!#REF!="Muy Baja",'Mapa final'!#REF!="Catastrófico"),CONCATENATE("R10C",'Mapa final'!#REF!),"")</f>
        <v>#REF!</v>
      </c>
      <c r="AK55" s="54" t="e">
        <f>IF(AND('Mapa final'!#REF!="Muy Baja",'Mapa final'!#REF!="Catastrófico"),CONCATENATE("R10C",'Mapa final'!#REF!),"")</f>
        <v>#REF!</v>
      </c>
      <c r="AL55" s="54" t="e">
        <f>IF(AND('Mapa final'!#REF!="Muy Baja",'Mapa final'!#REF!="Catastrófico"),CONCATENATE("R10C",'Mapa final'!#REF!),"")</f>
        <v>#REF!</v>
      </c>
      <c r="AM55" s="55" t="e">
        <f>IF(AND('Mapa final'!#REF!="Muy Baja",'Mapa final'!#REF!="Catastrófico"),CONCATENATE("R10C",'Mapa final'!#REF!),"")</f>
        <v>#REF!</v>
      </c>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389" t="s">
        <v>111</v>
      </c>
      <c r="K56" s="390"/>
      <c r="L56" s="390"/>
      <c r="M56" s="390"/>
      <c r="N56" s="390"/>
      <c r="O56" s="407"/>
      <c r="P56" s="389" t="s">
        <v>110</v>
      </c>
      <c r="Q56" s="390"/>
      <c r="R56" s="390"/>
      <c r="S56" s="390"/>
      <c r="T56" s="390"/>
      <c r="U56" s="407"/>
      <c r="V56" s="389" t="s">
        <v>109</v>
      </c>
      <c r="W56" s="390"/>
      <c r="X56" s="390"/>
      <c r="Y56" s="390"/>
      <c r="Z56" s="390"/>
      <c r="AA56" s="407"/>
      <c r="AB56" s="389" t="s">
        <v>108</v>
      </c>
      <c r="AC56" s="428"/>
      <c r="AD56" s="390"/>
      <c r="AE56" s="390"/>
      <c r="AF56" s="390"/>
      <c r="AG56" s="407"/>
      <c r="AH56" s="389" t="s">
        <v>107</v>
      </c>
      <c r="AI56" s="390"/>
      <c r="AJ56" s="390"/>
      <c r="AK56" s="390"/>
      <c r="AL56" s="390"/>
      <c r="AM56" s="407"/>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393"/>
      <c r="K57" s="392"/>
      <c r="L57" s="392"/>
      <c r="M57" s="392"/>
      <c r="N57" s="392"/>
      <c r="O57" s="408"/>
      <c r="P57" s="393"/>
      <c r="Q57" s="392"/>
      <c r="R57" s="392"/>
      <c r="S57" s="392"/>
      <c r="T57" s="392"/>
      <c r="U57" s="408"/>
      <c r="V57" s="393"/>
      <c r="W57" s="392"/>
      <c r="X57" s="392"/>
      <c r="Y57" s="392"/>
      <c r="Z57" s="392"/>
      <c r="AA57" s="408"/>
      <c r="AB57" s="393"/>
      <c r="AC57" s="392"/>
      <c r="AD57" s="392"/>
      <c r="AE57" s="392"/>
      <c r="AF57" s="392"/>
      <c r="AG57" s="408"/>
      <c r="AH57" s="393"/>
      <c r="AI57" s="392"/>
      <c r="AJ57" s="392"/>
      <c r="AK57" s="392"/>
      <c r="AL57" s="392"/>
      <c r="AM57" s="408"/>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393"/>
      <c r="K58" s="392"/>
      <c r="L58" s="392"/>
      <c r="M58" s="392"/>
      <c r="N58" s="392"/>
      <c r="O58" s="408"/>
      <c r="P58" s="393"/>
      <c r="Q58" s="392"/>
      <c r="R58" s="392"/>
      <c r="S58" s="392"/>
      <c r="T58" s="392"/>
      <c r="U58" s="408"/>
      <c r="V58" s="393"/>
      <c r="W58" s="392"/>
      <c r="X58" s="392"/>
      <c r="Y58" s="392"/>
      <c r="Z58" s="392"/>
      <c r="AA58" s="408"/>
      <c r="AB58" s="393"/>
      <c r="AC58" s="392"/>
      <c r="AD58" s="392"/>
      <c r="AE58" s="392"/>
      <c r="AF58" s="392"/>
      <c r="AG58" s="408"/>
      <c r="AH58" s="393"/>
      <c r="AI58" s="392"/>
      <c r="AJ58" s="392"/>
      <c r="AK58" s="392"/>
      <c r="AL58" s="392"/>
      <c r="AM58" s="408"/>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393"/>
      <c r="K59" s="392"/>
      <c r="L59" s="392"/>
      <c r="M59" s="392"/>
      <c r="N59" s="392"/>
      <c r="O59" s="408"/>
      <c r="P59" s="393"/>
      <c r="Q59" s="392"/>
      <c r="R59" s="392"/>
      <c r="S59" s="392"/>
      <c r="T59" s="392"/>
      <c r="U59" s="408"/>
      <c r="V59" s="393"/>
      <c r="W59" s="392"/>
      <c r="X59" s="392"/>
      <c r="Y59" s="392"/>
      <c r="Z59" s="392"/>
      <c r="AA59" s="408"/>
      <c r="AB59" s="393"/>
      <c r="AC59" s="392"/>
      <c r="AD59" s="392"/>
      <c r="AE59" s="392"/>
      <c r="AF59" s="392"/>
      <c r="AG59" s="408"/>
      <c r="AH59" s="393"/>
      <c r="AI59" s="392"/>
      <c r="AJ59" s="392"/>
      <c r="AK59" s="392"/>
      <c r="AL59" s="392"/>
      <c r="AM59" s="408"/>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393"/>
      <c r="K60" s="392"/>
      <c r="L60" s="392"/>
      <c r="M60" s="392"/>
      <c r="N60" s="392"/>
      <c r="O60" s="408"/>
      <c r="P60" s="393"/>
      <c r="Q60" s="392"/>
      <c r="R60" s="392"/>
      <c r="S60" s="392"/>
      <c r="T60" s="392"/>
      <c r="U60" s="408"/>
      <c r="V60" s="393"/>
      <c r="W60" s="392"/>
      <c r="X60" s="392"/>
      <c r="Y60" s="392"/>
      <c r="Z60" s="392"/>
      <c r="AA60" s="408"/>
      <c r="AB60" s="393"/>
      <c r="AC60" s="392"/>
      <c r="AD60" s="392"/>
      <c r="AE60" s="392"/>
      <c r="AF60" s="392"/>
      <c r="AG60" s="408"/>
      <c r="AH60" s="393"/>
      <c r="AI60" s="392"/>
      <c r="AJ60" s="392"/>
      <c r="AK60" s="392"/>
      <c r="AL60" s="392"/>
      <c r="AM60" s="408"/>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ht="15.75" thickBot="1" x14ac:dyDescent="0.3">
      <c r="A61" s="75"/>
      <c r="B61" s="75"/>
      <c r="C61" s="75"/>
      <c r="D61" s="75"/>
      <c r="E61" s="75"/>
      <c r="F61" s="75"/>
      <c r="G61" s="75"/>
      <c r="H61" s="75"/>
      <c r="I61" s="75"/>
      <c r="J61" s="394"/>
      <c r="K61" s="395"/>
      <c r="L61" s="395"/>
      <c r="M61" s="395"/>
      <c r="N61" s="395"/>
      <c r="O61" s="409"/>
      <c r="P61" s="394"/>
      <c r="Q61" s="395"/>
      <c r="R61" s="395"/>
      <c r="S61" s="395"/>
      <c r="T61" s="395"/>
      <c r="U61" s="409"/>
      <c r="V61" s="394"/>
      <c r="W61" s="395"/>
      <c r="X61" s="395"/>
      <c r="Y61" s="395"/>
      <c r="Z61" s="395"/>
      <c r="AA61" s="409"/>
      <c r="AB61" s="394"/>
      <c r="AC61" s="395"/>
      <c r="AD61" s="395"/>
      <c r="AE61" s="395"/>
      <c r="AF61" s="395"/>
      <c r="AG61" s="409"/>
      <c r="AH61" s="394"/>
      <c r="AI61" s="395"/>
      <c r="AJ61" s="395"/>
      <c r="AK61" s="395"/>
      <c r="AL61" s="395"/>
      <c r="AM61" s="409"/>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row>
    <row r="63" spans="1:80" ht="15" customHeight="1" x14ac:dyDescent="0.25">
      <c r="A63" s="75"/>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5"/>
      <c r="AV63" s="75"/>
      <c r="AW63" s="75"/>
      <c r="AX63" s="75"/>
      <c r="AY63" s="75"/>
      <c r="AZ63" s="75"/>
      <c r="BA63" s="75"/>
      <c r="BB63" s="75"/>
      <c r="BC63" s="75"/>
      <c r="BD63" s="75"/>
      <c r="BE63" s="75"/>
      <c r="BF63" s="75"/>
      <c r="BG63" s="75"/>
      <c r="BH63" s="75"/>
    </row>
    <row r="64" spans="1:80" ht="15" customHeight="1" x14ac:dyDescent="0.25">
      <c r="A64" s="75"/>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5"/>
      <c r="AV64" s="75"/>
      <c r="AW64" s="75"/>
      <c r="AX64" s="75"/>
      <c r="AY64" s="75"/>
      <c r="AZ64" s="75"/>
      <c r="BA64" s="75"/>
      <c r="BB64" s="75"/>
      <c r="BC64" s="75"/>
      <c r="BD64" s="75"/>
      <c r="BE64" s="75"/>
      <c r="BF64" s="75"/>
      <c r="BG64" s="75"/>
      <c r="BH64" s="75"/>
    </row>
    <row r="65" spans="1:6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row>
    <row r="66" spans="1:6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row>
    <row r="67" spans="1:6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row>
    <row r="68" spans="1:6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row>
    <row r="69" spans="1:6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row>
    <row r="70" spans="1:6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row>
    <row r="71" spans="1:6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row>
    <row r="72" spans="1:6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row>
    <row r="73" spans="1:6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row>
    <row r="74" spans="1:6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row>
    <row r="75" spans="1:6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row>
    <row r="76" spans="1:6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row>
    <row r="77" spans="1:6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row>
    <row r="78" spans="1:6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row>
    <row r="79" spans="1:6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row>
    <row r="80" spans="1:6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row>
    <row r="81" spans="1:60"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row>
    <row r="82" spans="1:60"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row>
    <row r="83" spans="1:60"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row>
    <row r="84" spans="1:60"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row>
    <row r="85" spans="1:60"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row>
    <row r="86" spans="1:60"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row>
    <row r="87" spans="1:60"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row>
    <row r="88" spans="1:60"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row>
    <row r="89" spans="1:60"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row>
    <row r="90" spans="1:60"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row>
    <row r="91" spans="1:60"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row>
    <row r="92" spans="1:60"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row>
    <row r="93" spans="1:60"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row>
    <row r="94" spans="1:60"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row>
    <row r="95" spans="1:60"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row>
    <row r="96" spans="1:60"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row>
    <row r="97" spans="1:60"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row>
    <row r="98" spans="1:60"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row>
    <row r="99" spans="1:60"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row>
    <row r="100" spans="1:60"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row>
    <row r="101" spans="1:60"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row>
    <row r="102" spans="1:60"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row>
    <row r="103" spans="1:60"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row>
    <row r="104" spans="1:60"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row>
    <row r="105" spans="1:60"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row>
    <row r="106" spans="1:60"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row>
    <row r="107" spans="1:60"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row>
    <row r="108" spans="1:60"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row>
    <row r="109" spans="1:60"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row>
    <row r="110" spans="1:60"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row>
    <row r="111" spans="1:60"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row>
    <row r="112" spans="1:60"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row>
    <row r="113" spans="1:60"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row>
    <row r="114" spans="1:60"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row>
    <row r="115" spans="1:60"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row>
    <row r="116" spans="1:60"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row>
    <row r="117" spans="1:60"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row>
    <row r="118" spans="1:60"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row>
    <row r="119" spans="1:60"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row>
    <row r="120" spans="1:60"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row>
    <row r="121" spans="1:60"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row>
    <row r="122" spans="1:60" x14ac:dyDescent="0.25">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row>
    <row r="123" spans="1:60" x14ac:dyDescent="0.25">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row>
    <row r="124" spans="1:60" x14ac:dyDescent="0.25">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row>
    <row r="125" spans="1:60" x14ac:dyDescent="0.25">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row>
    <row r="126" spans="1:60" x14ac:dyDescent="0.25">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row>
    <row r="127" spans="1:60" x14ac:dyDescent="0.25">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row>
    <row r="128" spans="1:60" x14ac:dyDescent="0.25">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row>
    <row r="129" spans="1:60" x14ac:dyDescent="0.25">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row>
    <row r="130" spans="1:60" x14ac:dyDescent="0.25">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row>
    <row r="131" spans="1:60" x14ac:dyDescent="0.25">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row>
    <row r="132" spans="1:60" x14ac:dyDescent="0.25">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row>
    <row r="133" spans="1:60" x14ac:dyDescent="0.25">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row>
    <row r="134" spans="1:60" x14ac:dyDescent="0.25">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row>
    <row r="135" spans="1:60" x14ac:dyDescent="0.25">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row>
    <row r="136" spans="1:60" x14ac:dyDescent="0.25">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row>
    <row r="137" spans="1:60" x14ac:dyDescent="0.25">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row>
    <row r="138" spans="1:60" x14ac:dyDescent="0.25">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row>
    <row r="139" spans="1:60" x14ac:dyDescent="0.25">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row>
    <row r="140" spans="1:60" x14ac:dyDescent="0.25">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row>
    <row r="141" spans="1:60" x14ac:dyDescent="0.25">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row>
    <row r="142" spans="1:60" x14ac:dyDescent="0.25">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row>
    <row r="143" spans="1:60" x14ac:dyDescent="0.25">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row>
    <row r="144" spans="1:60" x14ac:dyDescent="0.25">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row>
    <row r="145" spans="1:60" x14ac:dyDescent="0.25">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row>
    <row r="146" spans="1:60" x14ac:dyDescent="0.25">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row>
    <row r="147" spans="1:60" x14ac:dyDescent="0.25">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row>
    <row r="148" spans="1:60" x14ac:dyDescent="0.25">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row>
    <row r="149" spans="1:60" x14ac:dyDescent="0.25">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row>
    <row r="150" spans="1:60" x14ac:dyDescent="0.25">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row>
    <row r="151" spans="1:60" x14ac:dyDescent="0.25">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row>
    <row r="152" spans="1:60" x14ac:dyDescent="0.25">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row>
    <row r="153" spans="1:60" x14ac:dyDescent="0.25">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row>
    <row r="154" spans="1:60" x14ac:dyDescent="0.25">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row>
    <row r="155" spans="1:60" x14ac:dyDescent="0.25">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row>
    <row r="156" spans="1:60" x14ac:dyDescent="0.25">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row>
    <row r="157" spans="1:60" x14ac:dyDescent="0.25">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row>
    <row r="158" spans="1:60" x14ac:dyDescent="0.25">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row>
    <row r="159" spans="1:60" x14ac:dyDescent="0.25">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row>
    <row r="160" spans="1:60" x14ac:dyDescent="0.25">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row>
    <row r="161" spans="1:60" x14ac:dyDescent="0.25">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row>
    <row r="162" spans="1:60" x14ac:dyDescent="0.25">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row>
    <row r="163" spans="1:60" x14ac:dyDescent="0.25">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row>
    <row r="164" spans="1:60" x14ac:dyDescent="0.25">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row>
    <row r="165" spans="1:60" x14ac:dyDescent="0.25">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row>
    <row r="166" spans="1:60" x14ac:dyDescent="0.25">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row>
    <row r="167" spans="1:60" x14ac:dyDescent="0.25">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row>
    <row r="168" spans="1:60" x14ac:dyDescent="0.25">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row>
    <row r="169" spans="1:60" x14ac:dyDescent="0.25">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row>
    <row r="170" spans="1:60" x14ac:dyDescent="0.25">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row>
    <row r="171" spans="1:60" x14ac:dyDescent="0.25">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row>
    <row r="172" spans="1:60" x14ac:dyDescent="0.25">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row>
    <row r="173" spans="1:60" x14ac:dyDescent="0.25">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row>
    <row r="174" spans="1:60" x14ac:dyDescent="0.25">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row>
    <row r="175" spans="1:60" x14ac:dyDescent="0.25">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row>
    <row r="176" spans="1:60" x14ac:dyDescent="0.25">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row>
    <row r="177" spans="1:60" x14ac:dyDescent="0.25">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row>
    <row r="178" spans="1:60" x14ac:dyDescent="0.25">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row>
    <row r="179" spans="1:60" x14ac:dyDescent="0.25">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row>
    <row r="180" spans="1:60" x14ac:dyDescent="0.25">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row>
    <row r="181" spans="1:60" x14ac:dyDescent="0.25">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row>
    <row r="182" spans="1:60" x14ac:dyDescent="0.25">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row>
    <row r="183" spans="1:60" x14ac:dyDescent="0.25">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row>
    <row r="184" spans="1:60" x14ac:dyDescent="0.25">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row>
    <row r="185" spans="1:60" x14ac:dyDescent="0.25">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row>
    <row r="186" spans="1:60" x14ac:dyDescent="0.25">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row>
    <row r="187" spans="1:60" x14ac:dyDescent="0.25">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row>
    <row r="188" spans="1:60" x14ac:dyDescent="0.25">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row>
    <row r="189" spans="1:60" x14ac:dyDescent="0.25">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row>
    <row r="190" spans="1:60" x14ac:dyDescent="0.25">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row>
    <row r="191" spans="1:60" x14ac:dyDescent="0.25">
      <c r="A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row>
    <row r="192" spans="1:60" x14ac:dyDescent="0.25">
      <c r="A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row>
    <row r="193" spans="1:60" x14ac:dyDescent="0.25">
      <c r="A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row>
    <row r="194" spans="1:60" x14ac:dyDescent="0.25">
      <c r="A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row>
    <row r="195" spans="1:60" x14ac:dyDescent="0.25">
      <c r="A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row>
    <row r="196" spans="1:60" x14ac:dyDescent="0.25">
      <c r="A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row>
    <row r="197" spans="1:60" x14ac:dyDescent="0.25">
      <c r="A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row>
    <row r="198" spans="1:60" x14ac:dyDescent="0.25">
      <c r="A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row>
    <row r="199" spans="1:60" x14ac:dyDescent="0.25">
      <c r="A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row>
    <row r="200" spans="1:60" x14ac:dyDescent="0.25">
      <c r="A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row>
    <row r="201" spans="1:60" x14ac:dyDescent="0.25">
      <c r="A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row>
    <row r="202" spans="1:60" x14ac:dyDescent="0.25">
      <c r="A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row>
    <row r="203" spans="1:60" x14ac:dyDescent="0.25">
      <c r="A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row>
    <row r="204" spans="1:60" x14ac:dyDescent="0.25">
      <c r="A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row>
    <row r="205" spans="1:60" x14ac:dyDescent="0.25">
      <c r="A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row>
    <row r="206" spans="1:60" x14ac:dyDescent="0.25">
      <c r="A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row>
    <row r="207" spans="1:60" x14ac:dyDescent="0.25">
      <c r="A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row>
    <row r="208" spans="1:60" x14ac:dyDescent="0.25">
      <c r="A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row>
    <row r="209" spans="1:60" x14ac:dyDescent="0.25">
      <c r="A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row>
    <row r="210" spans="1:60" x14ac:dyDescent="0.25">
      <c r="A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row>
    <row r="211" spans="1:60" x14ac:dyDescent="0.25">
      <c r="A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row>
    <row r="212" spans="1:60" x14ac:dyDescent="0.25">
      <c r="A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row>
    <row r="213" spans="1:60" x14ac:dyDescent="0.25">
      <c r="A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row>
    <row r="214" spans="1:60" x14ac:dyDescent="0.25">
      <c r="A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row>
    <row r="215" spans="1:60" x14ac:dyDescent="0.25">
      <c r="A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row>
    <row r="216" spans="1:60" x14ac:dyDescent="0.25">
      <c r="A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row>
    <row r="217" spans="1:60" x14ac:dyDescent="0.25">
      <c r="A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row>
    <row r="218" spans="1:60" x14ac:dyDescent="0.25">
      <c r="A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row>
    <row r="219" spans="1:60" x14ac:dyDescent="0.25">
      <c r="A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row>
    <row r="220" spans="1:60" x14ac:dyDescent="0.25">
      <c r="A220" s="75"/>
      <c r="J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row>
    <row r="221" spans="1:60" x14ac:dyDescent="0.25">
      <c r="A221" s="75"/>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row>
    <row r="222" spans="1:60" x14ac:dyDescent="0.25">
      <c r="A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row>
    <row r="223" spans="1:60" x14ac:dyDescent="0.25">
      <c r="A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row>
    <row r="224" spans="1:60" x14ac:dyDescent="0.25">
      <c r="A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row>
    <row r="225" spans="1:60" x14ac:dyDescent="0.25">
      <c r="A225" s="75"/>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row>
    <row r="226" spans="1:60" x14ac:dyDescent="0.25">
      <c r="A226" s="75"/>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row>
    <row r="227" spans="1:60" x14ac:dyDescent="0.25">
      <c r="A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row>
    <row r="228" spans="1:60" x14ac:dyDescent="0.25">
      <c r="A228" s="75"/>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row>
    <row r="229" spans="1:60" x14ac:dyDescent="0.25">
      <c r="A229" s="75"/>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row>
    <row r="230" spans="1:60" x14ac:dyDescent="0.25">
      <c r="A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row>
    <row r="231" spans="1:60" x14ac:dyDescent="0.25">
      <c r="A231" s="75"/>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row>
    <row r="232" spans="1:60" x14ac:dyDescent="0.25">
      <c r="A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row>
    <row r="233" spans="1:60" x14ac:dyDescent="0.25">
      <c r="A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row>
    <row r="234" spans="1:60" x14ac:dyDescent="0.25">
      <c r="A234" s="75"/>
      <c r="J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row>
    <row r="235" spans="1:60" x14ac:dyDescent="0.25">
      <c r="A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row>
    <row r="236" spans="1:60" x14ac:dyDescent="0.25">
      <c r="A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row>
    <row r="237" spans="1:60" x14ac:dyDescent="0.25">
      <c r="A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row>
    <row r="238" spans="1:60" x14ac:dyDescent="0.25">
      <c r="A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row>
    <row r="239" spans="1:60" x14ac:dyDescent="0.25">
      <c r="A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row>
    <row r="240" spans="1:60" x14ac:dyDescent="0.25">
      <c r="A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row>
    <row r="241" spans="1:60" x14ac:dyDescent="0.25">
      <c r="A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row>
    <row r="242" spans="1:60" x14ac:dyDescent="0.25">
      <c r="A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row>
    <row r="243" spans="1:60" x14ac:dyDescent="0.25">
      <c r="A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row>
    <row r="244" spans="1:60" x14ac:dyDescent="0.25">
      <c r="A244" s="75"/>
      <c r="J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row>
    <row r="245" spans="1:60" x14ac:dyDescent="0.25">
      <c r="A245" s="75"/>
    </row>
    <row r="246" spans="1:60" x14ac:dyDescent="0.25">
      <c r="A246" s="75"/>
    </row>
    <row r="247" spans="1:60" x14ac:dyDescent="0.25">
      <c r="A247" s="75"/>
    </row>
    <row r="248" spans="1:60" x14ac:dyDescent="0.25">
      <c r="A248" s="7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8" sqref="C8"/>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75"/>
      <c r="B1" s="429" t="s">
        <v>54</v>
      </c>
      <c r="C1" s="429"/>
      <c r="D1" s="429"/>
      <c r="E1" s="75"/>
      <c r="F1" s="75"/>
      <c r="G1" s="75"/>
      <c r="H1" s="75"/>
      <c r="I1" s="75"/>
      <c r="J1" s="75"/>
      <c r="K1" s="75"/>
      <c r="L1" s="75"/>
      <c r="M1" s="75"/>
      <c r="N1" s="75"/>
      <c r="O1" s="75"/>
      <c r="P1" s="75"/>
      <c r="Q1" s="75"/>
      <c r="R1" s="75"/>
      <c r="S1" s="75"/>
      <c r="T1" s="75"/>
      <c r="U1" s="75"/>
      <c r="V1" s="75"/>
      <c r="W1" s="75"/>
      <c r="X1" s="75"/>
      <c r="Y1" s="75"/>
      <c r="Z1" s="75"/>
      <c r="AA1" s="75"/>
      <c r="AB1" s="75"/>
      <c r="AC1" s="75"/>
      <c r="AD1" s="75"/>
      <c r="AE1" s="75"/>
    </row>
    <row r="2" spans="1:37" x14ac:dyDescent="0.2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row>
    <row r="3" spans="1:37" ht="25.5" x14ac:dyDescent="0.25">
      <c r="A3" s="75"/>
      <c r="B3" s="8"/>
      <c r="C3" s="9" t="s">
        <v>51</v>
      </c>
      <c r="D3" s="9" t="s">
        <v>4</v>
      </c>
      <c r="E3" s="75"/>
      <c r="F3" s="75"/>
      <c r="G3" s="75"/>
      <c r="H3" s="75"/>
      <c r="I3" s="75"/>
      <c r="J3" s="75"/>
      <c r="K3" s="75"/>
      <c r="L3" s="75"/>
      <c r="M3" s="75"/>
      <c r="N3" s="75"/>
      <c r="O3" s="75"/>
      <c r="P3" s="75"/>
      <c r="Q3" s="75"/>
      <c r="R3" s="75"/>
      <c r="S3" s="75"/>
      <c r="T3" s="75"/>
      <c r="U3" s="75"/>
      <c r="V3" s="75"/>
      <c r="W3" s="75"/>
      <c r="X3" s="75"/>
      <c r="Y3" s="75"/>
      <c r="Z3" s="75"/>
      <c r="AA3" s="75"/>
      <c r="AB3" s="75"/>
      <c r="AC3" s="75"/>
      <c r="AD3" s="75"/>
      <c r="AE3" s="75"/>
    </row>
    <row r="4" spans="1:37" ht="51" x14ac:dyDescent="0.25">
      <c r="A4" s="75"/>
      <c r="B4" s="10" t="s">
        <v>50</v>
      </c>
      <c r="C4" s="11" t="s">
        <v>101</v>
      </c>
      <c r="D4" s="12">
        <v>0.2</v>
      </c>
      <c r="E4" s="75"/>
      <c r="F4" s="75"/>
      <c r="G4" s="75"/>
      <c r="H4" s="75"/>
      <c r="I4" s="75"/>
      <c r="J4" s="75"/>
      <c r="K4" s="75"/>
      <c r="L4" s="75"/>
      <c r="M4" s="75"/>
      <c r="N4" s="75"/>
      <c r="O4" s="75"/>
      <c r="P4" s="75"/>
      <c r="Q4" s="75"/>
      <c r="R4" s="75"/>
      <c r="S4" s="75"/>
      <c r="T4" s="75"/>
      <c r="U4" s="75"/>
      <c r="V4" s="75"/>
      <c r="W4" s="75"/>
      <c r="X4" s="75"/>
      <c r="Y4" s="75"/>
      <c r="Z4" s="75"/>
      <c r="AA4" s="75"/>
      <c r="AB4" s="75"/>
      <c r="AC4" s="75"/>
      <c r="AD4" s="75"/>
      <c r="AE4" s="75"/>
    </row>
    <row r="5" spans="1:37" ht="51" x14ac:dyDescent="0.25">
      <c r="A5" s="75"/>
      <c r="B5" s="13" t="s">
        <v>52</v>
      </c>
      <c r="C5" s="14" t="s">
        <v>102</v>
      </c>
      <c r="D5" s="15">
        <v>0.4</v>
      </c>
      <c r="E5" s="75"/>
      <c r="F5" s="75"/>
      <c r="G5" s="75"/>
      <c r="H5" s="75"/>
      <c r="I5" s="75"/>
      <c r="J5" s="75"/>
      <c r="K5" s="75"/>
      <c r="L5" s="75"/>
      <c r="M5" s="75"/>
      <c r="N5" s="75"/>
      <c r="O5" s="75"/>
      <c r="P5" s="75"/>
      <c r="Q5" s="75"/>
      <c r="R5" s="75"/>
      <c r="S5" s="75"/>
      <c r="T5" s="75"/>
      <c r="U5" s="75"/>
      <c r="V5" s="75"/>
      <c r="W5" s="75"/>
      <c r="X5" s="75"/>
      <c r="Y5" s="75"/>
      <c r="Z5" s="75"/>
      <c r="AA5" s="75"/>
      <c r="AB5" s="75"/>
      <c r="AC5" s="75"/>
      <c r="AD5" s="75"/>
      <c r="AE5" s="75"/>
    </row>
    <row r="6" spans="1:37" ht="51" x14ac:dyDescent="0.25">
      <c r="A6" s="75"/>
      <c r="B6" s="16" t="s">
        <v>106</v>
      </c>
      <c r="C6" s="14" t="s">
        <v>103</v>
      </c>
      <c r="D6" s="15">
        <v>0.6</v>
      </c>
      <c r="E6" s="75"/>
      <c r="F6" s="75"/>
      <c r="G6" s="75"/>
      <c r="H6" s="75"/>
      <c r="I6" s="75"/>
      <c r="J6" s="75"/>
      <c r="K6" s="75"/>
      <c r="L6" s="75"/>
      <c r="M6" s="75"/>
      <c r="N6" s="75"/>
      <c r="O6" s="75"/>
      <c r="P6" s="75"/>
      <c r="Q6" s="75"/>
      <c r="R6" s="75"/>
      <c r="S6" s="75"/>
      <c r="T6" s="75"/>
      <c r="U6" s="75"/>
      <c r="V6" s="75"/>
      <c r="W6" s="75"/>
      <c r="X6" s="75"/>
      <c r="Y6" s="75"/>
      <c r="Z6" s="75"/>
      <c r="AA6" s="75"/>
      <c r="AB6" s="75"/>
      <c r="AC6" s="75"/>
      <c r="AD6" s="75"/>
      <c r="AE6" s="75"/>
    </row>
    <row r="7" spans="1:37" ht="76.5" x14ac:dyDescent="0.25">
      <c r="A7" s="75"/>
      <c r="B7" s="17" t="s">
        <v>6</v>
      </c>
      <c r="C7" s="14" t="s">
        <v>104</v>
      </c>
      <c r="D7" s="15">
        <v>0.8</v>
      </c>
      <c r="E7" s="75"/>
      <c r="F7" s="75"/>
      <c r="G7" s="75"/>
      <c r="H7" s="75"/>
      <c r="I7" s="75"/>
      <c r="J7" s="75"/>
      <c r="K7" s="75"/>
      <c r="L7" s="75"/>
      <c r="M7" s="75"/>
      <c r="N7" s="75"/>
      <c r="O7" s="75"/>
      <c r="P7" s="75"/>
      <c r="Q7" s="75"/>
      <c r="R7" s="75"/>
      <c r="S7" s="75"/>
      <c r="T7" s="75"/>
      <c r="U7" s="75"/>
      <c r="V7" s="75"/>
      <c r="W7" s="75"/>
      <c r="X7" s="75"/>
      <c r="Y7" s="75"/>
      <c r="Z7" s="75"/>
      <c r="AA7" s="75"/>
      <c r="AB7" s="75"/>
      <c r="AC7" s="75"/>
      <c r="AD7" s="75"/>
      <c r="AE7" s="75"/>
    </row>
    <row r="8" spans="1:37" ht="51" x14ac:dyDescent="0.25">
      <c r="A8" s="75"/>
      <c r="B8" s="18" t="s">
        <v>53</v>
      </c>
      <c r="C8" s="14" t="s">
        <v>105</v>
      </c>
      <c r="D8" s="15">
        <v>1</v>
      </c>
      <c r="E8" s="75"/>
      <c r="F8" s="75"/>
      <c r="G8" s="75"/>
      <c r="H8" s="75"/>
      <c r="I8" s="75"/>
      <c r="J8" s="75"/>
      <c r="K8" s="75"/>
      <c r="L8" s="75"/>
      <c r="M8" s="75"/>
      <c r="N8" s="75"/>
      <c r="O8" s="75"/>
      <c r="P8" s="75"/>
      <c r="Q8" s="75"/>
      <c r="R8" s="75"/>
      <c r="S8" s="75"/>
      <c r="T8" s="75"/>
      <c r="U8" s="75"/>
      <c r="V8" s="75"/>
      <c r="W8" s="75"/>
      <c r="X8" s="75"/>
      <c r="Y8" s="75"/>
      <c r="Z8" s="75"/>
      <c r="AA8" s="75"/>
      <c r="AB8" s="75"/>
      <c r="AC8" s="75"/>
      <c r="AD8" s="75"/>
      <c r="AE8" s="75"/>
    </row>
    <row r="9" spans="1:37" x14ac:dyDescent="0.25">
      <c r="A9" s="75"/>
      <c r="B9" s="99"/>
      <c r="C9" s="99"/>
      <c r="D9" s="99"/>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row>
    <row r="10" spans="1:37" ht="16.5" x14ac:dyDescent="0.25">
      <c r="A10" s="75"/>
      <c r="B10" s="100"/>
      <c r="C10" s="99"/>
      <c r="D10" s="99"/>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row>
    <row r="11" spans="1:37" x14ac:dyDescent="0.25">
      <c r="A11" s="75"/>
      <c r="B11" s="99"/>
      <c r="C11" s="99"/>
      <c r="D11" s="99"/>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row>
    <row r="12" spans="1:37" x14ac:dyDescent="0.25">
      <c r="A12" s="75"/>
      <c r="B12" s="99"/>
      <c r="C12" s="99"/>
      <c r="D12" s="99"/>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row>
    <row r="13" spans="1:37" x14ac:dyDescent="0.25">
      <c r="A13" s="75"/>
      <c r="B13" s="99"/>
      <c r="C13" s="99"/>
      <c r="D13" s="99"/>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row>
    <row r="14" spans="1:37" x14ac:dyDescent="0.25">
      <c r="A14" s="75"/>
      <c r="B14" s="99"/>
      <c r="C14" s="99"/>
      <c r="D14" s="99"/>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row>
    <row r="15" spans="1:37" x14ac:dyDescent="0.25">
      <c r="A15" s="75"/>
      <c r="B15" s="99"/>
      <c r="C15" s="99"/>
      <c r="D15" s="99"/>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row>
    <row r="16" spans="1:37" x14ac:dyDescent="0.25">
      <c r="A16" s="75"/>
      <c r="B16" s="99"/>
      <c r="C16" s="99"/>
      <c r="D16" s="99"/>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row>
    <row r="17" spans="1:37" x14ac:dyDescent="0.25">
      <c r="A17" s="75"/>
      <c r="B17" s="99"/>
      <c r="C17" s="99"/>
      <c r="D17" s="99"/>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row>
    <row r="18" spans="1:37" x14ac:dyDescent="0.25">
      <c r="A18" s="75"/>
      <c r="B18" s="99"/>
      <c r="C18" s="99"/>
      <c r="D18" s="99"/>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row>
    <row r="19" spans="1:37" x14ac:dyDescent="0.25">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row>
    <row r="20" spans="1:37" x14ac:dyDescent="0.25">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row>
    <row r="21" spans="1:37" x14ac:dyDescent="0.25">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row>
    <row r="22" spans="1:37" x14ac:dyDescent="0.25">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row>
    <row r="23" spans="1:37" x14ac:dyDescent="0.2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row>
    <row r="24" spans="1:37" x14ac:dyDescent="0.25">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row>
    <row r="25" spans="1:37" x14ac:dyDescent="0.25">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row>
    <row r="26" spans="1:37" x14ac:dyDescent="0.25">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row>
    <row r="27" spans="1:37" x14ac:dyDescent="0.25">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row>
    <row r="28" spans="1:37" x14ac:dyDescent="0.25">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1:37" x14ac:dyDescent="0.25">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row>
    <row r="30" spans="1:37" x14ac:dyDescent="0.25">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row>
    <row r="31" spans="1:37" x14ac:dyDescent="0.25">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row>
    <row r="32" spans="1:37" x14ac:dyDescent="0.2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row>
    <row r="33" spans="1:31" x14ac:dyDescent="0.25">
      <c r="A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row>
    <row r="34" spans="1:31" x14ac:dyDescent="0.25">
      <c r="A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row>
    <row r="35" spans="1:31" x14ac:dyDescent="0.25">
      <c r="A35" s="75"/>
    </row>
    <row r="36" spans="1:31" x14ac:dyDescent="0.25">
      <c r="A36" s="75"/>
    </row>
    <row r="37" spans="1:31" x14ac:dyDescent="0.25">
      <c r="A37" s="75"/>
    </row>
    <row r="38" spans="1:31" x14ac:dyDescent="0.25">
      <c r="A38" s="75"/>
    </row>
    <row r="39" spans="1:31" x14ac:dyDescent="0.25">
      <c r="A39" s="75"/>
    </row>
    <row r="40" spans="1:31" x14ac:dyDescent="0.25">
      <c r="A40" s="75"/>
    </row>
    <row r="41" spans="1:31" x14ac:dyDescent="0.25">
      <c r="A41" s="75"/>
    </row>
    <row r="42" spans="1:31" x14ac:dyDescent="0.25">
      <c r="A42" s="75"/>
    </row>
    <row r="43" spans="1:31" x14ac:dyDescent="0.25">
      <c r="A43" s="75"/>
    </row>
    <row r="44" spans="1:31" x14ac:dyDescent="0.25">
      <c r="A44" s="75"/>
    </row>
    <row r="45" spans="1:31" x14ac:dyDescent="0.25">
      <c r="A45" s="75"/>
    </row>
    <row r="46" spans="1:31" x14ac:dyDescent="0.25">
      <c r="A46" s="75"/>
    </row>
    <row r="47" spans="1:31" x14ac:dyDescent="0.25">
      <c r="A47" s="75"/>
    </row>
    <row r="48" spans="1:31" x14ac:dyDescent="0.25">
      <c r="A48" s="75"/>
    </row>
    <row r="49" spans="1:1" x14ac:dyDescent="0.25">
      <c r="A49" s="75"/>
    </row>
    <row r="50" spans="1:1" x14ac:dyDescent="0.25">
      <c r="A50" s="75"/>
    </row>
    <row r="51" spans="1:1" x14ac:dyDescent="0.25">
      <c r="A51" s="75"/>
    </row>
    <row r="52" spans="1:1" x14ac:dyDescent="0.25">
      <c r="A52" s="75"/>
    </row>
    <row r="53" spans="1:1" x14ac:dyDescent="0.25">
      <c r="A53" s="75"/>
    </row>
    <row r="54" spans="1:1" x14ac:dyDescent="0.25">
      <c r="A54" s="75"/>
    </row>
    <row r="55" spans="1:1" x14ac:dyDescent="0.25">
      <c r="A55" s="75"/>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5"/>
      <c r="B1" s="430" t="s">
        <v>62</v>
      </c>
      <c r="C1" s="430"/>
      <c r="D1" s="430"/>
      <c r="E1" s="75"/>
      <c r="F1" s="75"/>
      <c r="G1" s="75"/>
      <c r="H1" s="75"/>
      <c r="I1" s="75"/>
      <c r="J1" s="75"/>
      <c r="K1" s="75"/>
      <c r="L1" s="75"/>
      <c r="M1" s="75"/>
      <c r="N1" s="75"/>
      <c r="O1" s="75"/>
      <c r="P1" s="75"/>
      <c r="Q1" s="75"/>
      <c r="R1" s="75"/>
      <c r="S1" s="75"/>
      <c r="T1" s="75"/>
      <c r="U1" s="75"/>
    </row>
    <row r="2" spans="1:21" x14ac:dyDescent="0.25">
      <c r="A2" s="75"/>
      <c r="B2" s="75"/>
      <c r="C2" s="75"/>
      <c r="D2" s="75"/>
      <c r="E2" s="75"/>
      <c r="F2" s="75"/>
      <c r="G2" s="75"/>
      <c r="H2" s="75"/>
      <c r="I2" s="75"/>
      <c r="J2" s="75"/>
      <c r="K2" s="75"/>
      <c r="L2" s="75"/>
      <c r="M2" s="75"/>
      <c r="N2" s="75"/>
      <c r="O2" s="75"/>
      <c r="P2" s="75"/>
      <c r="Q2" s="75"/>
      <c r="R2" s="75"/>
      <c r="S2" s="75"/>
      <c r="T2" s="75"/>
      <c r="U2" s="75"/>
    </row>
    <row r="3" spans="1:21" ht="60" x14ac:dyDescent="0.25">
      <c r="A3" s="75"/>
      <c r="B3" s="96"/>
      <c r="C3" s="28" t="s">
        <v>55</v>
      </c>
      <c r="D3" s="28" t="s">
        <v>56</v>
      </c>
      <c r="E3" s="75"/>
      <c r="F3" s="75"/>
      <c r="G3" s="75"/>
      <c r="H3" s="75"/>
      <c r="I3" s="75"/>
      <c r="J3" s="75"/>
      <c r="K3" s="75"/>
      <c r="L3" s="75"/>
      <c r="M3" s="75"/>
      <c r="N3" s="75"/>
      <c r="O3" s="75"/>
      <c r="P3" s="75"/>
      <c r="Q3" s="75"/>
      <c r="R3" s="75"/>
      <c r="S3" s="75"/>
      <c r="T3" s="75"/>
      <c r="U3" s="75"/>
    </row>
    <row r="4" spans="1:21" ht="33.75" x14ac:dyDescent="0.25">
      <c r="A4" s="95" t="s">
        <v>82</v>
      </c>
      <c r="B4" s="31" t="s">
        <v>100</v>
      </c>
      <c r="C4" s="36" t="s">
        <v>155</v>
      </c>
      <c r="D4" s="29" t="s">
        <v>96</v>
      </c>
      <c r="E4" s="75"/>
      <c r="F4" s="75"/>
      <c r="G4" s="75"/>
      <c r="H4" s="75"/>
      <c r="I4" s="75"/>
      <c r="J4" s="75"/>
      <c r="K4" s="75"/>
      <c r="L4" s="75"/>
      <c r="M4" s="75"/>
      <c r="N4" s="75"/>
      <c r="O4" s="75"/>
      <c r="P4" s="75"/>
      <c r="Q4" s="75"/>
      <c r="R4" s="75"/>
      <c r="S4" s="75"/>
      <c r="T4" s="75"/>
      <c r="U4" s="75"/>
    </row>
    <row r="5" spans="1:21" ht="101.25" x14ac:dyDescent="0.25">
      <c r="A5" s="95" t="s">
        <v>83</v>
      </c>
      <c r="B5" s="32" t="s">
        <v>58</v>
      </c>
      <c r="C5" s="37" t="s">
        <v>92</v>
      </c>
      <c r="D5" s="30" t="s">
        <v>97</v>
      </c>
      <c r="E5" s="75"/>
      <c r="F5" s="75"/>
      <c r="G5" s="75"/>
      <c r="H5" s="75"/>
      <c r="I5" s="75"/>
      <c r="J5" s="75"/>
      <c r="K5" s="75"/>
      <c r="L5" s="75"/>
      <c r="M5" s="75"/>
      <c r="N5" s="75"/>
      <c r="O5" s="75"/>
      <c r="P5" s="75"/>
      <c r="Q5" s="75"/>
      <c r="R5" s="75"/>
      <c r="S5" s="75"/>
      <c r="T5" s="75"/>
      <c r="U5" s="75"/>
    </row>
    <row r="6" spans="1:21" ht="67.5" x14ac:dyDescent="0.25">
      <c r="A6" s="95" t="s">
        <v>80</v>
      </c>
      <c r="B6" s="33" t="s">
        <v>59</v>
      </c>
      <c r="C6" s="37" t="s">
        <v>93</v>
      </c>
      <c r="D6" s="30" t="s">
        <v>99</v>
      </c>
      <c r="E6" s="75"/>
      <c r="F6" s="75"/>
      <c r="G6" s="75"/>
      <c r="H6" s="75"/>
      <c r="I6" s="75"/>
      <c r="J6" s="75"/>
      <c r="K6" s="75"/>
      <c r="L6" s="75"/>
      <c r="M6" s="75"/>
      <c r="N6" s="75"/>
      <c r="O6" s="75"/>
      <c r="P6" s="75"/>
      <c r="Q6" s="75"/>
      <c r="R6" s="75"/>
      <c r="S6" s="75"/>
      <c r="T6" s="75"/>
      <c r="U6" s="75"/>
    </row>
    <row r="7" spans="1:21" ht="101.25" x14ac:dyDescent="0.25">
      <c r="A7" s="95" t="s">
        <v>7</v>
      </c>
      <c r="B7" s="34" t="s">
        <v>60</v>
      </c>
      <c r="C7" s="37" t="s">
        <v>94</v>
      </c>
      <c r="D7" s="30" t="s">
        <v>211</v>
      </c>
      <c r="E7" s="75"/>
      <c r="F7" s="75"/>
      <c r="G7" s="75"/>
      <c r="H7" s="75"/>
      <c r="I7" s="75"/>
      <c r="J7" s="75"/>
      <c r="K7" s="75"/>
      <c r="L7" s="75"/>
      <c r="M7" s="75"/>
      <c r="N7" s="75"/>
      <c r="O7" s="75"/>
      <c r="P7" s="75"/>
      <c r="Q7" s="75"/>
      <c r="R7" s="75"/>
      <c r="S7" s="75"/>
      <c r="T7" s="75"/>
      <c r="U7" s="75"/>
    </row>
    <row r="8" spans="1:21" ht="67.5" x14ac:dyDescent="0.25">
      <c r="A8" s="95" t="s">
        <v>84</v>
      </c>
      <c r="B8" s="35" t="s">
        <v>61</v>
      </c>
      <c r="C8" s="37" t="s">
        <v>95</v>
      </c>
      <c r="D8" s="30" t="s">
        <v>117</v>
      </c>
      <c r="E8" s="75"/>
      <c r="F8" s="75"/>
      <c r="G8" s="75"/>
      <c r="H8" s="75"/>
      <c r="I8" s="75"/>
      <c r="J8" s="75"/>
      <c r="K8" s="75"/>
      <c r="L8" s="75"/>
      <c r="M8" s="75"/>
      <c r="N8" s="75"/>
      <c r="O8" s="75"/>
      <c r="P8" s="75"/>
      <c r="Q8" s="75"/>
      <c r="R8" s="75"/>
      <c r="S8" s="75"/>
      <c r="T8" s="75"/>
      <c r="U8" s="75"/>
    </row>
    <row r="9" spans="1:21" ht="20.25" x14ac:dyDescent="0.25">
      <c r="A9" s="95"/>
      <c r="B9" s="95"/>
      <c r="C9" s="97"/>
      <c r="D9" s="97"/>
      <c r="E9" s="75"/>
      <c r="F9" s="75"/>
      <c r="G9" s="75"/>
      <c r="H9" s="75"/>
      <c r="I9" s="75"/>
      <c r="J9" s="75"/>
      <c r="K9" s="75"/>
      <c r="L9" s="75"/>
      <c r="M9" s="75"/>
      <c r="N9" s="75"/>
      <c r="O9" s="75"/>
      <c r="P9" s="75"/>
      <c r="Q9" s="75"/>
      <c r="R9" s="75"/>
      <c r="S9" s="75"/>
      <c r="T9" s="75"/>
      <c r="U9" s="75"/>
    </row>
    <row r="10" spans="1:21" ht="16.5" x14ac:dyDescent="0.25">
      <c r="A10" s="95"/>
      <c r="B10" s="98"/>
      <c r="C10" s="98"/>
      <c r="D10" s="98"/>
      <c r="E10" s="75"/>
      <c r="F10" s="75"/>
      <c r="G10" s="75"/>
      <c r="H10" s="75"/>
      <c r="I10" s="75"/>
      <c r="J10" s="75"/>
      <c r="K10" s="75"/>
      <c r="L10" s="75"/>
      <c r="M10" s="75"/>
      <c r="N10" s="75"/>
      <c r="O10" s="75"/>
      <c r="P10" s="75"/>
      <c r="Q10" s="75"/>
      <c r="R10" s="75"/>
      <c r="S10" s="75"/>
      <c r="T10" s="75"/>
      <c r="U10" s="75"/>
    </row>
    <row r="11" spans="1:21" x14ac:dyDescent="0.25">
      <c r="A11" s="95"/>
      <c r="B11" s="95" t="s">
        <v>90</v>
      </c>
      <c r="C11" s="95" t="s">
        <v>143</v>
      </c>
      <c r="D11" s="95" t="s">
        <v>150</v>
      </c>
      <c r="E11" s="75"/>
      <c r="F11" s="75"/>
      <c r="G11" s="75"/>
      <c r="H11" s="75"/>
      <c r="I11" s="75"/>
      <c r="J11" s="75"/>
      <c r="K11" s="75"/>
      <c r="L11" s="75"/>
      <c r="M11" s="75"/>
      <c r="N11" s="75"/>
      <c r="O11" s="75"/>
      <c r="P11" s="75"/>
      <c r="Q11" s="75"/>
      <c r="R11" s="75"/>
      <c r="S11" s="75"/>
      <c r="T11" s="75"/>
      <c r="U11" s="75"/>
    </row>
    <row r="12" spans="1:21" x14ac:dyDescent="0.25">
      <c r="A12" s="95"/>
      <c r="B12" s="95" t="s">
        <v>88</v>
      </c>
      <c r="C12" s="95" t="s">
        <v>147</v>
      </c>
      <c r="D12" s="95" t="s">
        <v>151</v>
      </c>
      <c r="E12" s="75"/>
      <c r="F12" s="75"/>
      <c r="G12" s="75"/>
      <c r="H12" s="75"/>
      <c r="I12" s="75"/>
      <c r="J12" s="75"/>
      <c r="K12" s="75"/>
      <c r="L12" s="75"/>
      <c r="M12" s="75"/>
      <c r="N12" s="75"/>
      <c r="O12" s="75"/>
      <c r="P12" s="75"/>
      <c r="Q12" s="75"/>
      <c r="R12" s="75"/>
      <c r="S12" s="75"/>
      <c r="T12" s="75"/>
      <c r="U12" s="75"/>
    </row>
    <row r="13" spans="1:21" x14ac:dyDescent="0.25">
      <c r="A13" s="95"/>
      <c r="B13" s="95"/>
      <c r="C13" s="95" t="s">
        <v>146</v>
      </c>
      <c r="D13" s="95" t="s">
        <v>152</v>
      </c>
      <c r="E13" s="75"/>
      <c r="F13" s="75"/>
      <c r="G13" s="75"/>
      <c r="H13" s="75"/>
      <c r="I13" s="75"/>
      <c r="J13" s="75"/>
      <c r="K13" s="75"/>
      <c r="L13" s="75"/>
      <c r="M13" s="75"/>
      <c r="N13" s="75"/>
      <c r="O13" s="75"/>
      <c r="P13" s="75"/>
      <c r="Q13" s="75"/>
      <c r="R13" s="75"/>
      <c r="S13" s="75"/>
      <c r="T13" s="75"/>
      <c r="U13" s="75"/>
    </row>
    <row r="14" spans="1:21" x14ac:dyDescent="0.25">
      <c r="A14" s="95"/>
      <c r="B14" s="95"/>
      <c r="C14" s="95" t="s">
        <v>148</v>
      </c>
      <c r="D14" s="95" t="s">
        <v>153</v>
      </c>
      <c r="E14" s="75"/>
      <c r="F14" s="75"/>
      <c r="G14" s="75"/>
      <c r="H14" s="75"/>
      <c r="I14" s="75"/>
      <c r="J14" s="75"/>
      <c r="K14" s="75"/>
      <c r="L14" s="75"/>
      <c r="M14" s="75"/>
      <c r="N14" s="75"/>
      <c r="O14" s="75"/>
      <c r="P14" s="75"/>
      <c r="Q14" s="75"/>
      <c r="R14" s="75"/>
      <c r="S14" s="75"/>
      <c r="T14" s="75"/>
      <c r="U14" s="75"/>
    </row>
    <row r="15" spans="1:21" x14ac:dyDescent="0.25">
      <c r="A15" s="95"/>
      <c r="B15" s="95"/>
      <c r="C15" s="95" t="s">
        <v>149</v>
      </c>
      <c r="D15" s="95" t="s">
        <v>154</v>
      </c>
      <c r="E15" s="75"/>
      <c r="F15" s="75"/>
      <c r="G15" s="75"/>
      <c r="H15" s="75"/>
      <c r="I15" s="75"/>
      <c r="J15" s="75"/>
      <c r="K15" s="75"/>
      <c r="L15" s="75"/>
      <c r="M15" s="75"/>
      <c r="N15" s="75"/>
      <c r="O15" s="75"/>
      <c r="P15" s="75"/>
      <c r="Q15" s="75"/>
      <c r="R15" s="75"/>
      <c r="S15" s="75"/>
      <c r="T15" s="75"/>
      <c r="U15" s="75"/>
    </row>
    <row r="16" spans="1:21" x14ac:dyDescent="0.25">
      <c r="A16" s="95"/>
      <c r="B16" s="95"/>
      <c r="C16" s="95"/>
      <c r="D16" s="95"/>
      <c r="E16" s="75"/>
      <c r="F16" s="75"/>
      <c r="G16" s="75"/>
      <c r="H16" s="75"/>
      <c r="I16" s="75"/>
      <c r="J16" s="75"/>
      <c r="K16" s="75"/>
      <c r="L16" s="75"/>
      <c r="M16" s="75"/>
      <c r="N16" s="75"/>
      <c r="O16" s="75"/>
    </row>
    <row r="17" spans="1:15" x14ac:dyDescent="0.25">
      <c r="A17" s="95"/>
      <c r="B17" s="95"/>
      <c r="C17" s="95"/>
      <c r="D17" s="95"/>
      <c r="E17" s="75"/>
      <c r="F17" s="75"/>
      <c r="G17" s="75"/>
      <c r="H17" s="75"/>
      <c r="I17" s="75"/>
      <c r="J17" s="75"/>
      <c r="K17" s="75"/>
      <c r="L17" s="75"/>
      <c r="M17" s="75"/>
      <c r="N17" s="75"/>
      <c r="O17" s="75"/>
    </row>
    <row r="18" spans="1:15" x14ac:dyDescent="0.25">
      <c r="A18" s="95"/>
      <c r="B18" s="99"/>
      <c r="C18" s="99"/>
      <c r="D18" s="99"/>
      <c r="E18" s="75"/>
      <c r="F18" s="75"/>
      <c r="G18" s="75"/>
      <c r="H18" s="75"/>
      <c r="I18" s="75"/>
      <c r="J18" s="75"/>
      <c r="K18" s="75"/>
      <c r="L18" s="75"/>
      <c r="M18" s="75"/>
      <c r="N18" s="75"/>
      <c r="O18" s="75"/>
    </row>
    <row r="19" spans="1:15" x14ac:dyDescent="0.25">
      <c r="A19" s="95"/>
      <c r="B19" s="99"/>
      <c r="C19" s="99"/>
      <c r="D19" s="99"/>
      <c r="E19" s="75"/>
      <c r="F19" s="75"/>
      <c r="G19" s="75"/>
      <c r="H19" s="75"/>
      <c r="I19" s="75"/>
      <c r="J19" s="75"/>
      <c r="K19" s="75"/>
      <c r="L19" s="75"/>
      <c r="M19" s="75"/>
      <c r="N19" s="75"/>
      <c r="O19" s="75"/>
    </row>
    <row r="20" spans="1:15" x14ac:dyDescent="0.25">
      <c r="A20" s="95"/>
      <c r="B20" s="99"/>
      <c r="C20" s="99"/>
      <c r="D20" s="99"/>
      <c r="E20" s="75"/>
      <c r="F20" s="75"/>
      <c r="G20" s="75"/>
      <c r="H20" s="75"/>
      <c r="I20" s="75"/>
      <c r="J20" s="75"/>
      <c r="K20" s="75"/>
      <c r="L20" s="75"/>
      <c r="M20" s="75"/>
      <c r="N20" s="75"/>
      <c r="O20" s="75"/>
    </row>
    <row r="21" spans="1:15" x14ac:dyDescent="0.25">
      <c r="A21" s="95"/>
      <c r="B21" s="99"/>
      <c r="C21" s="99"/>
      <c r="D21" s="99"/>
      <c r="E21" s="75"/>
      <c r="F21" s="75"/>
      <c r="G21" s="75"/>
      <c r="H21" s="75"/>
      <c r="I21" s="75"/>
      <c r="J21" s="75"/>
      <c r="K21" s="75"/>
      <c r="L21" s="75"/>
      <c r="M21" s="75"/>
      <c r="N21" s="75"/>
      <c r="O21" s="75"/>
    </row>
    <row r="22" spans="1:15" ht="20.25" x14ac:dyDescent="0.25">
      <c r="A22" s="95"/>
      <c r="B22" s="95"/>
      <c r="C22" s="97"/>
      <c r="D22" s="97"/>
      <c r="E22" s="75"/>
      <c r="F22" s="75"/>
      <c r="G22" s="75"/>
      <c r="H22" s="75"/>
      <c r="I22" s="75"/>
      <c r="J22" s="75"/>
      <c r="K22" s="75"/>
      <c r="L22" s="75"/>
      <c r="M22" s="75"/>
      <c r="N22" s="75"/>
      <c r="O22" s="75"/>
    </row>
    <row r="23" spans="1:15" ht="20.25" x14ac:dyDescent="0.25">
      <c r="A23" s="95"/>
      <c r="B23" s="95"/>
      <c r="C23" s="97"/>
      <c r="D23" s="97"/>
      <c r="E23" s="75"/>
      <c r="F23" s="75"/>
      <c r="G23" s="75"/>
      <c r="H23" s="75"/>
      <c r="I23" s="75"/>
      <c r="J23" s="75"/>
      <c r="K23" s="75"/>
      <c r="L23" s="75"/>
      <c r="M23" s="75"/>
      <c r="N23" s="75"/>
      <c r="O23" s="75"/>
    </row>
    <row r="24" spans="1:15" ht="20.25" x14ac:dyDescent="0.25">
      <c r="A24" s="95"/>
      <c r="B24" s="95"/>
      <c r="C24" s="97"/>
      <c r="D24" s="97"/>
      <c r="E24" s="75"/>
      <c r="F24" s="75"/>
      <c r="G24" s="75"/>
      <c r="H24" s="75"/>
      <c r="I24" s="75"/>
      <c r="J24" s="75"/>
      <c r="K24" s="75"/>
      <c r="L24" s="75"/>
      <c r="M24" s="75"/>
      <c r="N24" s="75"/>
      <c r="O24" s="75"/>
    </row>
    <row r="25" spans="1:15" ht="20.25" x14ac:dyDescent="0.25">
      <c r="A25" s="95"/>
      <c r="B25" s="95"/>
      <c r="C25" s="97"/>
      <c r="D25" s="97"/>
      <c r="E25" s="75"/>
      <c r="F25" s="75"/>
      <c r="G25" s="75"/>
      <c r="H25" s="75"/>
      <c r="I25" s="75"/>
      <c r="J25" s="75"/>
      <c r="K25" s="75"/>
      <c r="L25" s="75"/>
      <c r="M25" s="75"/>
      <c r="N25" s="75"/>
      <c r="O25" s="75"/>
    </row>
    <row r="26" spans="1:15" ht="20.25" x14ac:dyDescent="0.25">
      <c r="A26" s="95"/>
      <c r="B26" s="95"/>
      <c r="C26" s="97"/>
      <c r="D26" s="97"/>
      <c r="E26" s="75"/>
      <c r="F26" s="75"/>
      <c r="G26" s="75"/>
      <c r="H26" s="75"/>
      <c r="I26" s="75"/>
      <c r="J26" s="75"/>
      <c r="K26" s="75"/>
      <c r="L26" s="75"/>
      <c r="M26" s="75"/>
      <c r="N26" s="75"/>
      <c r="O26" s="75"/>
    </row>
    <row r="27" spans="1:15" ht="20.25" x14ac:dyDescent="0.25">
      <c r="A27" s="95"/>
      <c r="B27" s="95"/>
      <c r="C27" s="97"/>
      <c r="D27" s="97"/>
      <c r="E27" s="75"/>
      <c r="F27" s="75"/>
      <c r="G27" s="75"/>
      <c r="H27" s="75"/>
      <c r="I27" s="75"/>
      <c r="J27" s="75"/>
      <c r="K27" s="75"/>
      <c r="L27" s="75"/>
      <c r="M27" s="75"/>
      <c r="N27" s="75"/>
      <c r="O27" s="75"/>
    </row>
    <row r="28" spans="1:15" ht="20.25" x14ac:dyDescent="0.25">
      <c r="A28" s="95"/>
      <c r="B28" s="95"/>
      <c r="C28" s="97"/>
      <c r="D28" s="97"/>
      <c r="E28" s="75"/>
      <c r="F28" s="75"/>
      <c r="G28" s="75"/>
      <c r="H28" s="75"/>
      <c r="I28" s="75"/>
      <c r="J28" s="75"/>
      <c r="K28" s="75"/>
      <c r="L28" s="75"/>
      <c r="M28" s="75"/>
      <c r="N28" s="75"/>
      <c r="O28" s="75"/>
    </row>
    <row r="29" spans="1:15" ht="20.25" x14ac:dyDescent="0.25">
      <c r="A29" s="95"/>
      <c r="B29" s="95"/>
      <c r="C29" s="97"/>
      <c r="D29" s="97"/>
      <c r="E29" s="75"/>
      <c r="F29" s="75"/>
      <c r="G29" s="75"/>
      <c r="H29" s="75"/>
      <c r="I29" s="75"/>
      <c r="J29" s="75"/>
      <c r="K29" s="75"/>
      <c r="L29" s="75"/>
      <c r="M29" s="75"/>
      <c r="N29" s="75"/>
      <c r="O29" s="75"/>
    </row>
    <row r="30" spans="1:15" ht="20.25" x14ac:dyDescent="0.25">
      <c r="A30" s="95"/>
      <c r="B30" s="95"/>
      <c r="C30" s="97"/>
      <c r="D30" s="97"/>
      <c r="E30" s="75"/>
      <c r="F30" s="75"/>
      <c r="G30" s="75"/>
      <c r="H30" s="75"/>
      <c r="I30" s="75"/>
      <c r="J30" s="75"/>
      <c r="K30" s="75"/>
      <c r="L30" s="75"/>
      <c r="M30" s="75"/>
      <c r="N30" s="75"/>
      <c r="O30" s="75"/>
    </row>
    <row r="31" spans="1:15" ht="20.25" x14ac:dyDescent="0.25">
      <c r="A31" s="95"/>
      <c r="B31" s="95"/>
      <c r="C31" s="97"/>
      <c r="D31" s="97"/>
      <c r="E31" s="75"/>
      <c r="F31" s="75"/>
      <c r="G31" s="75"/>
      <c r="H31" s="75"/>
      <c r="I31" s="75"/>
      <c r="J31" s="75"/>
      <c r="K31" s="75"/>
      <c r="L31" s="75"/>
      <c r="M31" s="75"/>
      <c r="N31" s="75"/>
      <c r="O31" s="75"/>
    </row>
    <row r="32" spans="1:15" ht="20.25" x14ac:dyDescent="0.25">
      <c r="A32" s="95"/>
      <c r="B32" s="95"/>
      <c r="C32" s="97"/>
      <c r="D32" s="97"/>
      <c r="E32" s="75"/>
      <c r="F32" s="75"/>
      <c r="G32" s="75"/>
      <c r="H32" s="75"/>
      <c r="I32" s="75"/>
      <c r="J32" s="75"/>
      <c r="K32" s="75"/>
      <c r="L32" s="75"/>
      <c r="M32" s="75"/>
      <c r="N32" s="75"/>
      <c r="O32" s="75"/>
    </row>
    <row r="33" spans="1:15" ht="20.25" x14ac:dyDescent="0.25">
      <c r="A33" s="95"/>
      <c r="B33" s="95"/>
      <c r="C33" s="97"/>
      <c r="D33" s="97"/>
      <c r="E33" s="75"/>
      <c r="F33" s="75"/>
      <c r="G33" s="75"/>
      <c r="H33" s="75"/>
      <c r="I33" s="75"/>
      <c r="J33" s="75"/>
      <c r="K33" s="75"/>
      <c r="L33" s="75"/>
      <c r="M33" s="75"/>
      <c r="N33" s="75"/>
      <c r="O33" s="75"/>
    </row>
    <row r="34" spans="1:15" ht="20.25" x14ac:dyDescent="0.25">
      <c r="A34" s="95"/>
      <c r="B34" s="95"/>
      <c r="C34" s="97"/>
      <c r="D34" s="97"/>
      <c r="E34" s="75"/>
      <c r="F34" s="75"/>
      <c r="G34" s="75"/>
      <c r="H34" s="75"/>
      <c r="I34" s="75"/>
      <c r="J34" s="75"/>
      <c r="K34" s="75"/>
      <c r="L34" s="75"/>
      <c r="M34" s="75"/>
      <c r="N34" s="75"/>
      <c r="O34" s="75"/>
    </row>
    <row r="35" spans="1:15" ht="20.25" x14ac:dyDescent="0.25">
      <c r="A35" s="95"/>
      <c r="B35" s="95"/>
      <c r="C35" s="97"/>
      <c r="D35" s="97"/>
      <c r="E35" s="75"/>
      <c r="F35" s="75"/>
      <c r="G35" s="75"/>
      <c r="H35" s="75"/>
      <c r="I35" s="75"/>
      <c r="J35" s="75"/>
      <c r="K35" s="75"/>
      <c r="L35" s="75"/>
      <c r="M35" s="75"/>
      <c r="N35" s="75"/>
      <c r="O35" s="75"/>
    </row>
    <row r="36" spans="1:15" ht="20.25" x14ac:dyDescent="0.25">
      <c r="A36" s="95"/>
      <c r="B36" s="95"/>
      <c r="C36" s="97"/>
      <c r="D36" s="97"/>
      <c r="E36" s="75"/>
      <c r="F36" s="75"/>
      <c r="G36" s="75"/>
      <c r="H36" s="75"/>
      <c r="I36" s="75"/>
      <c r="J36" s="75"/>
      <c r="K36" s="75"/>
      <c r="L36" s="75"/>
      <c r="M36" s="75"/>
      <c r="N36" s="75"/>
      <c r="O36" s="75"/>
    </row>
    <row r="37" spans="1:15" ht="20.25" x14ac:dyDescent="0.25">
      <c r="A37" s="95"/>
      <c r="B37" s="95"/>
      <c r="C37" s="97"/>
      <c r="D37" s="97"/>
      <c r="E37" s="75"/>
      <c r="F37" s="75"/>
      <c r="G37" s="75"/>
      <c r="H37" s="75"/>
      <c r="I37" s="75"/>
      <c r="J37" s="75"/>
      <c r="K37" s="75"/>
      <c r="L37" s="75"/>
      <c r="M37" s="75"/>
      <c r="N37" s="75"/>
      <c r="O37" s="75"/>
    </row>
    <row r="38" spans="1:15" ht="20.25" x14ac:dyDescent="0.25">
      <c r="A38" s="95"/>
      <c r="B38" s="95"/>
      <c r="C38" s="97"/>
      <c r="D38" s="97"/>
      <c r="E38" s="75"/>
      <c r="F38" s="75"/>
      <c r="G38" s="75"/>
      <c r="H38" s="75"/>
      <c r="I38" s="75"/>
      <c r="J38" s="75"/>
      <c r="K38" s="75"/>
      <c r="L38" s="75"/>
      <c r="M38" s="75"/>
      <c r="N38" s="75"/>
      <c r="O38" s="75"/>
    </row>
    <row r="39" spans="1:15" ht="20.25" x14ac:dyDescent="0.25">
      <c r="A39" s="95"/>
      <c r="B39" s="95"/>
      <c r="C39" s="97"/>
      <c r="D39" s="97"/>
      <c r="E39" s="75"/>
      <c r="F39" s="75"/>
      <c r="G39" s="75"/>
      <c r="H39" s="75"/>
      <c r="I39" s="75"/>
      <c r="J39" s="75"/>
      <c r="K39" s="75"/>
      <c r="L39" s="75"/>
      <c r="M39" s="75"/>
      <c r="N39" s="75"/>
      <c r="O39" s="75"/>
    </row>
    <row r="40" spans="1:15" ht="20.25" x14ac:dyDescent="0.25">
      <c r="A40" s="95"/>
      <c r="B40" s="95"/>
      <c r="C40" s="97"/>
      <c r="D40" s="97"/>
      <c r="E40" s="75"/>
      <c r="F40" s="75"/>
      <c r="G40" s="75"/>
      <c r="H40" s="75"/>
      <c r="I40" s="75"/>
      <c r="J40" s="75"/>
      <c r="K40" s="75"/>
      <c r="L40" s="75"/>
      <c r="M40" s="75"/>
      <c r="N40" s="75"/>
      <c r="O40" s="75"/>
    </row>
    <row r="41" spans="1:15" ht="20.25" x14ac:dyDescent="0.25">
      <c r="A41" s="95"/>
      <c r="B41" s="95"/>
      <c r="C41" s="97"/>
      <c r="D41" s="97"/>
      <c r="E41" s="75"/>
      <c r="F41" s="75"/>
      <c r="G41" s="75"/>
      <c r="H41" s="75"/>
      <c r="I41" s="75"/>
      <c r="J41" s="75"/>
      <c r="K41" s="75"/>
      <c r="L41" s="75"/>
      <c r="M41" s="75"/>
      <c r="N41" s="75"/>
      <c r="O41" s="75"/>
    </row>
    <row r="42" spans="1:15" ht="20.25" x14ac:dyDescent="0.25">
      <c r="A42" s="95"/>
      <c r="B42" s="95"/>
      <c r="C42" s="97"/>
      <c r="D42" s="97"/>
      <c r="E42" s="75"/>
      <c r="F42" s="75"/>
      <c r="G42" s="75"/>
      <c r="H42" s="75"/>
      <c r="I42" s="75"/>
      <c r="J42" s="75"/>
      <c r="K42" s="75"/>
      <c r="L42" s="75"/>
      <c r="M42" s="75"/>
      <c r="N42" s="75"/>
      <c r="O42" s="75"/>
    </row>
    <row r="43" spans="1:15" ht="20.25" x14ac:dyDescent="0.25">
      <c r="A43" s="95"/>
      <c r="B43" s="95"/>
      <c r="C43" s="97"/>
      <c r="D43" s="97"/>
      <c r="E43" s="75"/>
      <c r="F43" s="75"/>
      <c r="G43" s="75"/>
      <c r="H43" s="75"/>
      <c r="I43" s="75"/>
      <c r="J43" s="75"/>
      <c r="K43" s="75"/>
      <c r="L43" s="75"/>
      <c r="M43" s="75"/>
      <c r="N43" s="75"/>
      <c r="O43" s="75"/>
    </row>
    <row r="44" spans="1:15" ht="20.25" x14ac:dyDescent="0.25">
      <c r="A44" s="95"/>
      <c r="B44" s="95"/>
      <c r="C44" s="97"/>
      <c r="D44" s="97"/>
      <c r="E44" s="75"/>
      <c r="F44" s="75"/>
      <c r="G44" s="75"/>
      <c r="H44" s="75"/>
      <c r="I44" s="75"/>
      <c r="J44" s="75"/>
      <c r="K44" s="75"/>
      <c r="L44" s="75"/>
      <c r="M44" s="75"/>
      <c r="N44" s="75"/>
      <c r="O44" s="75"/>
    </row>
    <row r="45" spans="1:15" ht="20.25" x14ac:dyDescent="0.25">
      <c r="A45" s="95"/>
      <c r="B45" s="95"/>
      <c r="C45" s="97"/>
      <c r="D45" s="97"/>
      <c r="E45" s="75"/>
      <c r="F45" s="75"/>
      <c r="G45" s="75"/>
      <c r="H45" s="75"/>
      <c r="I45" s="75"/>
      <c r="J45" s="75"/>
      <c r="K45" s="75"/>
      <c r="L45" s="75"/>
      <c r="M45" s="75"/>
      <c r="N45" s="75"/>
      <c r="O45" s="75"/>
    </row>
    <row r="46" spans="1:15" ht="20.25" x14ac:dyDescent="0.25">
      <c r="A46" s="95"/>
      <c r="B46" s="95"/>
      <c r="C46" s="97"/>
      <c r="D46" s="97"/>
      <c r="E46" s="75"/>
      <c r="F46" s="75"/>
      <c r="G46" s="75"/>
      <c r="H46" s="75"/>
      <c r="I46" s="75"/>
      <c r="J46" s="75"/>
      <c r="K46" s="75"/>
      <c r="L46" s="75"/>
      <c r="M46" s="75"/>
      <c r="N46" s="75"/>
      <c r="O46" s="75"/>
    </row>
    <row r="47" spans="1:15" ht="20.25" x14ac:dyDescent="0.25">
      <c r="A47" s="95"/>
      <c r="B47" s="95"/>
      <c r="C47" s="97"/>
      <c r="D47" s="97"/>
      <c r="E47" s="75"/>
      <c r="F47" s="75"/>
      <c r="G47" s="75"/>
      <c r="H47" s="75"/>
      <c r="I47" s="75"/>
      <c r="J47" s="75"/>
      <c r="K47" s="75"/>
      <c r="L47" s="75"/>
      <c r="M47" s="75"/>
      <c r="N47" s="75"/>
      <c r="O47" s="75"/>
    </row>
    <row r="48" spans="1:15" ht="20.25" x14ac:dyDescent="0.25">
      <c r="A48" s="95"/>
      <c r="B48" s="95"/>
      <c r="C48" s="97"/>
      <c r="D48" s="97"/>
      <c r="E48" s="75"/>
      <c r="F48" s="75"/>
      <c r="G48" s="75"/>
      <c r="H48" s="75"/>
      <c r="I48" s="75"/>
      <c r="J48" s="75"/>
      <c r="K48" s="75"/>
      <c r="L48" s="75"/>
      <c r="M48" s="75"/>
      <c r="N48" s="75"/>
      <c r="O48" s="75"/>
    </row>
    <row r="49" spans="1:15" ht="20.25" x14ac:dyDescent="0.25">
      <c r="A49" s="95"/>
      <c r="B49" s="95"/>
      <c r="C49" s="97"/>
      <c r="D49" s="97"/>
      <c r="E49" s="75"/>
      <c r="F49" s="75"/>
      <c r="G49" s="75"/>
      <c r="H49" s="75"/>
      <c r="I49" s="75"/>
      <c r="J49" s="75"/>
      <c r="K49" s="75"/>
      <c r="L49" s="75"/>
      <c r="M49" s="75"/>
      <c r="N49" s="75"/>
      <c r="O49" s="75"/>
    </row>
    <row r="50" spans="1:15" ht="20.25" x14ac:dyDescent="0.25">
      <c r="A50" s="95"/>
      <c r="B50" s="95"/>
      <c r="C50" s="97"/>
      <c r="D50" s="97"/>
      <c r="E50" s="75"/>
      <c r="F50" s="75"/>
      <c r="G50" s="75"/>
      <c r="H50" s="75"/>
      <c r="I50" s="75"/>
      <c r="J50" s="75"/>
      <c r="K50" s="75"/>
      <c r="L50" s="75"/>
      <c r="M50" s="75"/>
      <c r="N50" s="75"/>
      <c r="O50" s="75"/>
    </row>
    <row r="51" spans="1:15" ht="20.25" x14ac:dyDescent="0.25">
      <c r="A51" s="95"/>
      <c r="B51" s="95"/>
      <c r="C51" s="97"/>
      <c r="D51" s="97"/>
      <c r="E51" s="75"/>
      <c r="F51" s="75"/>
      <c r="G51" s="75"/>
      <c r="H51" s="75"/>
      <c r="I51" s="75"/>
      <c r="J51" s="75"/>
      <c r="K51" s="75"/>
      <c r="L51" s="75"/>
      <c r="M51" s="75"/>
      <c r="N51" s="75"/>
      <c r="O51" s="75"/>
    </row>
    <row r="52" spans="1:15" ht="20.25" x14ac:dyDescent="0.25">
      <c r="A52" s="95"/>
      <c r="B52" s="20"/>
      <c r="C52" s="26"/>
      <c r="D52" s="26"/>
    </row>
    <row r="53" spans="1:15" ht="20.25" x14ac:dyDescent="0.25">
      <c r="A53" s="95"/>
      <c r="B53" s="20"/>
      <c r="C53" s="26"/>
      <c r="D53" s="26"/>
    </row>
    <row r="54" spans="1:15" ht="20.25" x14ac:dyDescent="0.25">
      <c r="A54" s="95"/>
      <c r="B54" s="20"/>
      <c r="C54" s="26"/>
      <c r="D54" s="26"/>
    </row>
    <row r="55" spans="1:15" ht="20.25" x14ac:dyDescent="0.25">
      <c r="A55" s="95"/>
      <c r="B55" s="20"/>
      <c r="C55" s="26"/>
      <c r="D55" s="26"/>
    </row>
    <row r="56" spans="1:15" ht="20.25" x14ac:dyDescent="0.25">
      <c r="A56" s="95"/>
      <c r="B56" s="20"/>
      <c r="C56" s="26"/>
      <c r="D56" s="26"/>
    </row>
    <row r="57" spans="1:15" ht="20.25" x14ac:dyDescent="0.25">
      <c r="A57" s="95"/>
      <c r="B57" s="20"/>
      <c r="C57" s="26"/>
      <c r="D57" s="26"/>
    </row>
    <row r="58" spans="1:15" ht="20.25" x14ac:dyDescent="0.25">
      <c r="A58" s="95"/>
      <c r="B58" s="20"/>
      <c r="C58" s="26"/>
      <c r="D58" s="26"/>
    </row>
    <row r="59" spans="1:15" ht="20.25" x14ac:dyDescent="0.25">
      <c r="A59" s="95"/>
      <c r="B59" s="20"/>
      <c r="C59" s="26"/>
      <c r="D59" s="26"/>
    </row>
    <row r="60" spans="1:15" ht="20.25" x14ac:dyDescent="0.25">
      <c r="A60" s="95"/>
      <c r="B60" s="20"/>
      <c r="C60" s="26"/>
      <c r="D60" s="26"/>
    </row>
    <row r="61" spans="1:15" ht="20.25" x14ac:dyDescent="0.25">
      <c r="A61" s="95"/>
      <c r="B61" s="20"/>
      <c r="C61" s="26"/>
      <c r="D61" s="26"/>
    </row>
    <row r="62" spans="1:15" ht="20.25" x14ac:dyDescent="0.25">
      <c r="A62" s="95"/>
      <c r="B62" s="20"/>
      <c r="C62" s="26"/>
      <c r="D62" s="26"/>
    </row>
    <row r="63" spans="1:15" ht="20.25" x14ac:dyDescent="0.25">
      <c r="A63" s="95"/>
      <c r="B63" s="20"/>
      <c r="C63" s="26"/>
      <c r="D63" s="26"/>
    </row>
    <row r="64" spans="1:15" ht="20.25" x14ac:dyDescent="0.25">
      <c r="A64" s="95"/>
      <c r="B64" s="20"/>
      <c r="C64" s="26"/>
      <c r="D64" s="26"/>
    </row>
    <row r="65" spans="1:4" ht="20.25" x14ac:dyDescent="0.25">
      <c r="A65" s="95"/>
      <c r="B65" s="20"/>
      <c r="C65" s="26"/>
      <c r="D65" s="26"/>
    </row>
    <row r="66" spans="1:4" ht="20.25" x14ac:dyDescent="0.25">
      <c r="A66" s="95"/>
      <c r="B66" s="20"/>
      <c r="C66" s="26"/>
      <c r="D66" s="26"/>
    </row>
    <row r="67" spans="1:4" ht="20.25" x14ac:dyDescent="0.25">
      <c r="A67" s="95"/>
      <c r="B67" s="20"/>
      <c r="C67" s="26"/>
      <c r="D67" s="26"/>
    </row>
    <row r="68" spans="1:4" ht="20.25" x14ac:dyDescent="0.25">
      <c r="A68" s="95"/>
      <c r="B68" s="20"/>
      <c r="C68" s="26"/>
      <c r="D68" s="26"/>
    </row>
    <row r="69" spans="1:4" ht="20.25" x14ac:dyDescent="0.25">
      <c r="A69" s="95"/>
      <c r="B69" s="20"/>
      <c r="C69" s="26"/>
      <c r="D69" s="26"/>
    </row>
    <row r="70" spans="1:4" ht="20.25" x14ac:dyDescent="0.25">
      <c r="A70" s="95"/>
      <c r="B70" s="20"/>
      <c r="C70" s="26"/>
      <c r="D70" s="26"/>
    </row>
    <row r="71" spans="1:4" ht="20.25" x14ac:dyDescent="0.25">
      <c r="A71" s="95"/>
      <c r="B71" s="20"/>
      <c r="C71" s="26"/>
      <c r="D71" s="26"/>
    </row>
    <row r="72" spans="1:4" ht="20.25" x14ac:dyDescent="0.25">
      <c r="A72" s="95"/>
      <c r="B72" s="20"/>
      <c r="C72" s="26"/>
      <c r="D72" s="26"/>
    </row>
    <row r="73" spans="1:4" ht="20.25" x14ac:dyDescent="0.25">
      <c r="A73" s="95"/>
      <c r="B73" s="20"/>
      <c r="C73" s="26"/>
      <c r="D73" s="26"/>
    </row>
    <row r="74" spans="1:4" ht="20.25" x14ac:dyDescent="0.25">
      <c r="A74" s="95"/>
      <c r="B74" s="20"/>
      <c r="C74" s="26"/>
      <c r="D74" s="26"/>
    </row>
    <row r="75" spans="1:4" ht="20.25" x14ac:dyDescent="0.25">
      <c r="A75" s="95"/>
      <c r="B75" s="20"/>
      <c r="C75" s="26"/>
      <c r="D75" s="26"/>
    </row>
    <row r="76" spans="1:4" ht="20.25" x14ac:dyDescent="0.25">
      <c r="A76" s="95"/>
      <c r="B76" s="20"/>
      <c r="C76" s="26"/>
      <c r="D76" s="26"/>
    </row>
    <row r="77" spans="1:4" ht="20.25" x14ac:dyDescent="0.25">
      <c r="A77" s="95"/>
      <c r="B77" s="20"/>
      <c r="C77" s="26"/>
      <c r="D77" s="26"/>
    </row>
    <row r="78" spans="1:4" ht="20.25" x14ac:dyDescent="0.25">
      <c r="A78" s="95"/>
      <c r="B78" s="20"/>
      <c r="C78" s="26"/>
      <c r="D78" s="26"/>
    </row>
    <row r="79" spans="1:4" ht="20.25" x14ac:dyDescent="0.25">
      <c r="A79" s="95"/>
      <c r="B79" s="20"/>
      <c r="C79" s="26"/>
      <c r="D79" s="26"/>
    </row>
    <row r="80" spans="1:4" ht="20.25" x14ac:dyDescent="0.25">
      <c r="A80" s="95"/>
      <c r="B80" s="20"/>
      <c r="C80" s="26"/>
      <c r="D80" s="26"/>
    </row>
    <row r="81" spans="1:4" ht="20.25" x14ac:dyDescent="0.25">
      <c r="A81" s="95"/>
      <c r="B81" s="20"/>
      <c r="C81" s="26"/>
      <c r="D81" s="26"/>
    </row>
    <row r="82" spans="1:4" ht="20.25" x14ac:dyDescent="0.25">
      <c r="A82" s="95"/>
      <c r="B82" s="20"/>
      <c r="C82" s="26"/>
      <c r="D82" s="26"/>
    </row>
    <row r="83" spans="1:4" ht="20.25" x14ac:dyDescent="0.25">
      <c r="A83" s="95"/>
      <c r="B83" s="20"/>
      <c r="C83" s="26"/>
      <c r="D83" s="26"/>
    </row>
    <row r="84" spans="1:4" ht="20.25" x14ac:dyDescent="0.25">
      <c r="A84" s="95"/>
      <c r="B84" s="20"/>
      <c r="C84" s="26"/>
      <c r="D84" s="26"/>
    </row>
    <row r="85" spans="1:4" ht="20.25" x14ac:dyDescent="0.25">
      <c r="A85" s="95"/>
      <c r="B85" s="20"/>
      <c r="C85" s="26"/>
      <c r="D85" s="26"/>
    </row>
    <row r="86" spans="1:4" ht="20.25" x14ac:dyDescent="0.25">
      <c r="A86" s="95"/>
      <c r="B86" s="20"/>
      <c r="C86" s="26"/>
      <c r="D86" s="26"/>
    </row>
    <row r="87" spans="1:4" ht="20.25" x14ac:dyDescent="0.25">
      <c r="A87" s="95"/>
      <c r="B87" s="20"/>
      <c r="C87" s="26"/>
      <c r="D87" s="26"/>
    </row>
    <row r="88" spans="1:4" ht="20.25" x14ac:dyDescent="0.25">
      <c r="A88" s="95"/>
      <c r="B88" s="20"/>
      <c r="C88" s="26"/>
      <c r="D88" s="26"/>
    </row>
    <row r="89" spans="1:4" ht="20.25" x14ac:dyDescent="0.25">
      <c r="A89" s="95"/>
      <c r="B89" s="20"/>
      <c r="C89" s="26"/>
      <c r="D89" s="26"/>
    </row>
    <row r="90" spans="1:4" ht="20.25" x14ac:dyDescent="0.25">
      <c r="A90" s="95"/>
      <c r="B90" s="20"/>
      <c r="C90" s="26"/>
      <c r="D90" s="26"/>
    </row>
    <row r="91" spans="1:4" ht="20.25" x14ac:dyDescent="0.25">
      <c r="A91" s="95"/>
      <c r="B91" s="20"/>
      <c r="C91" s="26"/>
      <c r="D91" s="26"/>
    </row>
    <row r="92" spans="1:4" ht="20.25" x14ac:dyDescent="0.25">
      <c r="A92" s="95"/>
      <c r="B92" s="20"/>
      <c r="C92" s="26"/>
      <c r="D92" s="26"/>
    </row>
    <row r="93" spans="1:4" ht="20.25" x14ac:dyDescent="0.25">
      <c r="A93" s="95"/>
      <c r="B93" s="20"/>
      <c r="C93" s="26"/>
      <c r="D93" s="26"/>
    </row>
    <row r="94" spans="1:4" ht="20.25" x14ac:dyDescent="0.25">
      <c r="A94" s="95"/>
      <c r="B94" s="20"/>
      <c r="C94" s="26"/>
      <c r="D94" s="26"/>
    </row>
    <row r="95" spans="1:4" ht="20.25" x14ac:dyDescent="0.25">
      <c r="A95" s="95"/>
      <c r="B95" s="20"/>
      <c r="C95" s="26"/>
      <c r="D95" s="26"/>
    </row>
    <row r="96" spans="1:4" ht="20.25" x14ac:dyDescent="0.25">
      <c r="A96" s="95"/>
      <c r="B96" s="20"/>
      <c r="C96" s="26"/>
      <c r="D96" s="26"/>
    </row>
    <row r="97" spans="1:4" ht="20.25" x14ac:dyDescent="0.25">
      <c r="A97" s="95"/>
      <c r="B97" s="20"/>
      <c r="C97" s="26"/>
      <c r="D97" s="26"/>
    </row>
    <row r="98" spans="1:4" ht="20.25" x14ac:dyDescent="0.25">
      <c r="A98" s="95"/>
      <c r="B98" s="20"/>
      <c r="C98" s="26"/>
      <c r="D98" s="26"/>
    </row>
    <row r="99" spans="1:4" ht="20.25" x14ac:dyDescent="0.25">
      <c r="A99" s="95"/>
      <c r="B99" s="20"/>
      <c r="C99" s="26"/>
      <c r="D99" s="26"/>
    </row>
    <row r="100" spans="1:4" ht="20.25" x14ac:dyDescent="0.25">
      <c r="A100" s="95"/>
      <c r="B100" s="20"/>
      <c r="C100" s="26"/>
      <c r="D100" s="26"/>
    </row>
    <row r="101" spans="1:4" ht="20.25" x14ac:dyDescent="0.25">
      <c r="A101" s="95"/>
      <c r="B101" s="20"/>
      <c r="C101" s="26"/>
      <c r="D101" s="26"/>
    </row>
    <row r="102" spans="1:4" ht="20.25" x14ac:dyDescent="0.25">
      <c r="A102" s="95"/>
      <c r="B102" s="20"/>
      <c r="C102" s="26"/>
      <c r="D102" s="26"/>
    </row>
    <row r="103" spans="1:4" ht="20.25" x14ac:dyDescent="0.25">
      <c r="A103" s="95"/>
      <c r="B103" s="20"/>
      <c r="C103" s="26"/>
      <c r="D103" s="26"/>
    </row>
    <row r="104" spans="1:4" ht="20.25" x14ac:dyDescent="0.25">
      <c r="A104" s="95"/>
      <c r="B104" s="20"/>
      <c r="C104" s="26"/>
      <c r="D104" s="26"/>
    </row>
    <row r="105" spans="1:4" ht="20.25" x14ac:dyDescent="0.25">
      <c r="A105" s="95"/>
      <c r="B105" s="20"/>
      <c r="C105" s="26"/>
      <c r="D105" s="26"/>
    </row>
    <row r="106" spans="1:4" ht="20.25" x14ac:dyDescent="0.25">
      <c r="A106" s="95"/>
      <c r="B106" s="20"/>
      <c r="C106" s="26"/>
      <c r="D106" s="26"/>
    </row>
    <row r="107" spans="1:4" ht="20.25" x14ac:dyDescent="0.25">
      <c r="A107" s="95"/>
      <c r="B107" s="20"/>
      <c r="C107" s="26"/>
      <c r="D107" s="26"/>
    </row>
    <row r="108" spans="1:4" ht="20.25" x14ac:dyDescent="0.25">
      <c r="A108" s="95"/>
      <c r="B108" s="20"/>
      <c r="C108" s="26"/>
      <c r="D108" s="26"/>
    </row>
    <row r="109" spans="1:4" ht="20.25" x14ac:dyDescent="0.25">
      <c r="A109" s="95"/>
      <c r="B109" s="20"/>
      <c r="C109" s="26"/>
      <c r="D109" s="26"/>
    </row>
    <row r="110" spans="1:4" ht="20.25" x14ac:dyDescent="0.25">
      <c r="A110" s="95"/>
      <c r="B110" s="20"/>
      <c r="C110" s="26"/>
      <c r="D110" s="26"/>
    </row>
    <row r="111" spans="1:4" ht="20.25" x14ac:dyDescent="0.25">
      <c r="A111" s="95"/>
      <c r="B111" s="20"/>
      <c r="C111" s="26"/>
      <c r="D111" s="26"/>
    </row>
    <row r="112" spans="1:4" ht="20.25" x14ac:dyDescent="0.25">
      <c r="A112" s="95"/>
      <c r="B112" s="20"/>
      <c r="C112" s="26"/>
      <c r="D112" s="26"/>
    </row>
    <row r="113" spans="1:4" ht="20.25" x14ac:dyDescent="0.25">
      <c r="A113" s="95"/>
      <c r="B113" s="20"/>
      <c r="C113" s="26"/>
      <c r="D113" s="26"/>
    </row>
    <row r="114" spans="1:4" ht="20.25" x14ac:dyDescent="0.25">
      <c r="A114" s="95"/>
      <c r="B114" s="20"/>
      <c r="C114" s="26"/>
      <c r="D114" s="26"/>
    </row>
    <row r="115" spans="1:4" ht="20.25" x14ac:dyDescent="0.25">
      <c r="A115" s="95"/>
      <c r="B115" s="20"/>
      <c r="C115" s="26"/>
      <c r="D115" s="26"/>
    </row>
    <row r="116" spans="1:4" ht="20.25" x14ac:dyDescent="0.25">
      <c r="A116" s="95"/>
      <c r="B116" s="20"/>
      <c r="C116" s="26"/>
      <c r="D116" s="26"/>
    </row>
    <row r="117" spans="1:4" ht="20.25" x14ac:dyDescent="0.25">
      <c r="A117" s="95"/>
      <c r="B117" s="20"/>
      <c r="C117" s="26"/>
      <c r="D117" s="26"/>
    </row>
    <row r="118" spans="1:4" ht="20.25" x14ac:dyDescent="0.25">
      <c r="A118" s="95"/>
      <c r="B118" s="20"/>
      <c r="C118" s="26"/>
      <c r="D118" s="26"/>
    </row>
    <row r="119" spans="1:4" ht="20.25" x14ac:dyDescent="0.25">
      <c r="A119" s="95"/>
      <c r="B119" s="20"/>
      <c r="C119" s="26"/>
      <c r="D119" s="26"/>
    </row>
    <row r="120" spans="1:4" ht="20.25" x14ac:dyDescent="0.25">
      <c r="A120" s="95"/>
      <c r="B120" s="20"/>
      <c r="C120" s="26"/>
      <c r="D120" s="26"/>
    </row>
    <row r="121" spans="1:4" ht="20.25" x14ac:dyDescent="0.25">
      <c r="A121" s="95"/>
      <c r="B121" s="20"/>
      <c r="C121" s="26"/>
      <c r="D121" s="26"/>
    </row>
    <row r="122" spans="1:4" ht="20.25" x14ac:dyDescent="0.25">
      <c r="A122" s="95"/>
      <c r="B122" s="20"/>
      <c r="C122" s="26"/>
      <c r="D122" s="26"/>
    </row>
    <row r="123" spans="1:4" ht="20.25" x14ac:dyDescent="0.25">
      <c r="A123" s="95"/>
      <c r="B123" s="20"/>
      <c r="C123" s="26"/>
      <c r="D123" s="26"/>
    </row>
    <row r="124" spans="1:4" ht="20.25" x14ac:dyDescent="0.25">
      <c r="A124" s="95"/>
      <c r="B124" s="20"/>
      <c r="C124" s="26"/>
      <c r="D124" s="26"/>
    </row>
    <row r="125" spans="1:4" ht="20.25" x14ac:dyDescent="0.25">
      <c r="A125" s="95"/>
      <c r="B125" s="20"/>
      <c r="C125" s="26"/>
      <c r="D125" s="26"/>
    </row>
    <row r="126" spans="1:4" ht="20.25" x14ac:dyDescent="0.25">
      <c r="A126" s="95"/>
      <c r="B126" s="20"/>
      <c r="C126" s="26"/>
      <c r="D126" s="26"/>
    </row>
    <row r="127" spans="1:4" ht="20.25" x14ac:dyDescent="0.25">
      <c r="A127" s="95"/>
      <c r="B127" s="20"/>
      <c r="C127" s="26"/>
      <c r="D127" s="26"/>
    </row>
    <row r="128" spans="1:4" ht="20.25" x14ac:dyDescent="0.25">
      <c r="A128" s="95"/>
      <c r="B128" s="20"/>
      <c r="C128" s="26"/>
      <c r="D128" s="26"/>
    </row>
    <row r="129" spans="1:4" ht="20.25" x14ac:dyDescent="0.25">
      <c r="A129" s="95"/>
      <c r="B129" s="20"/>
      <c r="C129" s="26"/>
      <c r="D129" s="26"/>
    </row>
    <row r="130" spans="1:4" ht="20.25" x14ac:dyDescent="0.25">
      <c r="A130" s="95"/>
      <c r="B130" s="20"/>
      <c r="C130" s="26"/>
      <c r="D130" s="26"/>
    </row>
    <row r="131" spans="1:4" ht="20.25" x14ac:dyDescent="0.25">
      <c r="A131" s="95"/>
      <c r="B131" s="20"/>
      <c r="C131" s="26"/>
      <c r="D131" s="26"/>
    </row>
    <row r="132" spans="1:4" ht="20.25" x14ac:dyDescent="0.25">
      <c r="A132" s="95"/>
      <c r="B132" s="20"/>
      <c r="C132" s="26"/>
      <c r="D132" s="26"/>
    </row>
    <row r="133" spans="1:4" ht="20.25" x14ac:dyDescent="0.25">
      <c r="A133" s="95"/>
      <c r="B133" s="20"/>
      <c r="C133" s="26"/>
      <c r="D133" s="26"/>
    </row>
    <row r="134" spans="1:4" ht="20.25" x14ac:dyDescent="0.25">
      <c r="A134" s="95"/>
      <c r="B134" s="20"/>
      <c r="C134" s="26"/>
      <c r="D134" s="26"/>
    </row>
    <row r="135" spans="1:4" ht="20.25" x14ac:dyDescent="0.25">
      <c r="A135" s="95"/>
      <c r="B135" s="20"/>
      <c r="C135" s="26"/>
      <c r="D135" s="26"/>
    </row>
    <row r="136" spans="1:4" ht="20.25" x14ac:dyDescent="0.25">
      <c r="A136" s="95"/>
      <c r="B136" s="20"/>
      <c r="C136" s="26"/>
      <c r="D136" s="26"/>
    </row>
    <row r="137" spans="1:4" ht="20.25" x14ac:dyDescent="0.25">
      <c r="A137" s="95"/>
      <c r="B137" s="20"/>
      <c r="C137" s="26"/>
      <c r="D137" s="26"/>
    </row>
    <row r="138" spans="1:4" ht="20.25" x14ac:dyDescent="0.25">
      <c r="A138" s="95"/>
      <c r="B138" s="20"/>
      <c r="C138" s="26"/>
      <c r="D138" s="26"/>
    </row>
    <row r="139" spans="1:4" ht="20.25" x14ac:dyDescent="0.25">
      <c r="A139" s="95"/>
      <c r="B139" s="20"/>
      <c r="C139" s="26"/>
      <c r="D139" s="26"/>
    </row>
    <row r="140" spans="1:4" ht="20.25" x14ac:dyDescent="0.25">
      <c r="A140" s="95"/>
      <c r="B140" s="20"/>
      <c r="C140" s="26"/>
      <c r="D140" s="26"/>
    </row>
    <row r="141" spans="1:4" ht="20.25" x14ac:dyDescent="0.25">
      <c r="A141" s="95"/>
      <c r="B141" s="20"/>
      <c r="C141" s="26"/>
      <c r="D141" s="26"/>
    </row>
    <row r="142" spans="1:4" ht="20.25" x14ac:dyDescent="0.25">
      <c r="A142" s="95"/>
      <c r="B142" s="20"/>
      <c r="C142" s="26"/>
      <c r="D142" s="26"/>
    </row>
    <row r="143" spans="1:4" ht="20.25" x14ac:dyDescent="0.25">
      <c r="A143" s="95"/>
      <c r="B143" s="20"/>
      <c r="C143" s="26"/>
      <c r="D143" s="26"/>
    </row>
    <row r="144" spans="1:4" ht="20.25" x14ac:dyDescent="0.25">
      <c r="A144" s="95"/>
      <c r="B144" s="20"/>
      <c r="C144" s="26"/>
      <c r="D144" s="26"/>
    </row>
    <row r="145" spans="1:4" ht="20.25" x14ac:dyDescent="0.25">
      <c r="A145" s="95"/>
      <c r="B145" s="20"/>
      <c r="C145" s="26"/>
      <c r="D145" s="26"/>
    </row>
    <row r="146" spans="1:4" ht="20.25" x14ac:dyDescent="0.25">
      <c r="A146" s="95"/>
      <c r="B146" s="20"/>
      <c r="C146" s="26"/>
      <c r="D146" s="26"/>
    </row>
    <row r="147" spans="1:4" ht="20.25" x14ac:dyDescent="0.25">
      <c r="A147" s="95"/>
      <c r="B147" s="20"/>
      <c r="C147" s="26"/>
      <c r="D147" s="26"/>
    </row>
    <row r="148" spans="1:4" ht="20.25" x14ac:dyDescent="0.25">
      <c r="A148" s="95"/>
      <c r="B148" s="20"/>
      <c r="C148" s="26"/>
      <c r="D148" s="26"/>
    </row>
    <row r="149" spans="1:4" ht="20.25" x14ac:dyDescent="0.25">
      <c r="A149" s="95"/>
      <c r="B149" s="20"/>
      <c r="C149" s="26"/>
      <c r="D149" s="26"/>
    </row>
    <row r="150" spans="1:4" ht="20.25" x14ac:dyDescent="0.25">
      <c r="A150" s="95"/>
      <c r="B150" s="20"/>
      <c r="C150" s="26"/>
      <c r="D150" s="26"/>
    </row>
    <row r="151" spans="1:4" ht="20.25" x14ac:dyDescent="0.25">
      <c r="A151" s="95"/>
      <c r="B151" s="20"/>
      <c r="C151" s="26"/>
      <c r="D151" s="26"/>
    </row>
    <row r="152" spans="1:4" ht="20.25" x14ac:dyDescent="0.25">
      <c r="A152" s="95"/>
      <c r="B152" s="20"/>
      <c r="C152" s="26"/>
      <c r="D152" s="26"/>
    </row>
    <row r="153" spans="1:4" ht="20.25" x14ac:dyDescent="0.25">
      <c r="A153" s="95"/>
      <c r="B153" s="20"/>
      <c r="C153" s="26"/>
      <c r="D153" s="26"/>
    </row>
    <row r="154" spans="1:4" ht="20.25" x14ac:dyDescent="0.25">
      <c r="A154" s="95"/>
      <c r="B154" s="20"/>
      <c r="C154" s="26"/>
      <c r="D154" s="26"/>
    </row>
    <row r="155" spans="1:4" ht="20.25" x14ac:dyDescent="0.25">
      <c r="A155" s="95"/>
      <c r="B155" s="20"/>
      <c r="C155" s="26"/>
      <c r="D155" s="26"/>
    </row>
    <row r="156" spans="1:4" ht="20.25" x14ac:dyDescent="0.25">
      <c r="A156" s="95"/>
      <c r="B156" s="20"/>
      <c r="C156" s="26"/>
      <c r="D156" s="26"/>
    </row>
    <row r="157" spans="1:4" ht="20.25" x14ac:dyDescent="0.25">
      <c r="A157" s="95"/>
      <c r="B157" s="20"/>
      <c r="C157" s="26"/>
      <c r="D157" s="26"/>
    </row>
    <row r="158" spans="1:4" ht="20.25" x14ac:dyDescent="0.25">
      <c r="A158" s="95"/>
      <c r="B158" s="20"/>
      <c r="C158" s="26"/>
      <c r="D158" s="26"/>
    </row>
    <row r="159" spans="1:4" ht="20.25" x14ac:dyDescent="0.25">
      <c r="A159" s="95"/>
      <c r="B159" s="20"/>
      <c r="C159" s="26"/>
      <c r="D159" s="26"/>
    </row>
    <row r="160" spans="1:4" ht="20.25" x14ac:dyDescent="0.25">
      <c r="A160" s="95"/>
      <c r="B160" s="20"/>
      <c r="C160" s="26"/>
      <c r="D160" s="26"/>
    </row>
    <row r="161" spans="1:4" ht="20.25" x14ac:dyDescent="0.25">
      <c r="A161" s="95"/>
      <c r="B161" s="20"/>
      <c r="C161" s="26"/>
      <c r="D161" s="26"/>
    </row>
    <row r="162" spans="1:4" ht="20.25" x14ac:dyDescent="0.25">
      <c r="A162" s="95"/>
      <c r="B162" s="20"/>
      <c r="C162" s="26"/>
      <c r="D162" s="26"/>
    </row>
    <row r="163" spans="1:4" ht="20.25" x14ac:dyDescent="0.25">
      <c r="A163" s="95"/>
      <c r="B163" s="20"/>
      <c r="C163" s="26"/>
      <c r="D163" s="26"/>
    </row>
    <row r="164" spans="1:4" ht="20.25" x14ac:dyDescent="0.25">
      <c r="A164" s="95"/>
      <c r="B164" s="20"/>
      <c r="C164" s="26"/>
      <c r="D164" s="26"/>
    </row>
    <row r="165" spans="1:4" ht="20.25" x14ac:dyDescent="0.25">
      <c r="A165" s="95"/>
      <c r="B165" s="20"/>
      <c r="C165" s="26"/>
      <c r="D165" s="26"/>
    </row>
    <row r="166" spans="1:4" ht="20.25" x14ac:dyDescent="0.25">
      <c r="A166" s="95"/>
      <c r="B166" s="20"/>
      <c r="C166" s="26"/>
      <c r="D166" s="26"/>
    </row>
    <row r="167" spans="1:4" ht="20.25" x14ac:dyDescent="0.25">
      <c r="A167" s="95"/>
      <c r="B167" s="20"/>
      <c r="C167" s="26"/>
      <c r="D167" s="26"/>
    </row>
    <row r="168" spans="1:4" ht="20.25" x14ac:dyDescent="0.25">
      <c r="A168" s="95"/>
      <c r="B168" s="20"/>
      <c r="C168" s="26"/>
      <c r="D168" s="26"/>
    </row>
    <row r="169" spans="1:4" ht="20.25" x14ac:dyDescent="0.25">
      <c r="A169" s="95"/>
      <c r="B169" s="20"/>
      <c r="C169" s="26"/>
      <c r="D169" s="26"/>
    </row>
    <row r="170" spans="1:4" ht="20.25" x14ac:dyDescent="0.25">
      <c r="A170" s="95"/>
      <c r="B170" s="20"/>
      <c r="C170" s="26"/>
      <c r="D170" s="26"/>
    </row>
    <row r="171" spans="1:4" ht="20.25" x14ac:dyDescent="0.25">
      <c r="A171" s="95"/>
      <c r="B171" s="20"/>
      <c r="C171" s="26"/>
      <c r="D171" s="26"/>
    </row>
    <row r="172" spans="1:4" ht="20.25" x14ac:dyDescent="0.25">
      <c r="A172" s="95"/>
      <c r="B172" s="20"/>
      <c r="C172" s="26"/>
      <c r="D172" s="26"/>
    </row>
    <row r="173" spans="1:4" ht="20.25" x14ac:dyDescent="0.25">
      <c r="A173" s="95"/>
      <c r="B173" s="20"/>
      <c r="C173" s="26"/>
      <c r="D173" s="26"/>
    </row>
    <row r="174" spans="1:4" ht="20.25" x14ac:dyDescent="0.25">
      <c r="A174" s="95"/>
      <c r="B174" s="20"/>
      <c r="C174" s="26"/>
      <c r="D174" s="26"/>
    </row>
    <row r="175" spans="1:4" ht="20.25" x14ac:dyDescent="0.25">
      <c r="A175" s="95"/>
      <c r="B175" s="20"/>
      <c r="C175" s="26"/>
      <c r="D175" s="26"/>
    </row>
    <row r="176" spans="1:4" ht="20.25" x14ac:dyDescent="0.25">
      <c r="A176" s="95"/>
      <c r="B176" s="20"/>
      <c r="C176" s="26"/>
      <c r="D176" s="26"/>
    </row>
    <row r="177" spans="1:4" ht="20.25" x14ac:dyDescent="0.25">
      <c r="A177" s="95"/>
      <c r="B177" s="20"/>
      <c r="C177" s="26"/>
      <c r="D177" s="26"/>
    </row>
    <row r="178" spans="1:4" ht="20.25" x14ac:dyDescent="0.25">
      <c r="A178" s="95"/>
      <c r="B178" s="20"/>
      <c r="C178" s="26"/>
      <c r="D178" s="26"/>
    </row>
    <row r="179" spans="1:4" ht="20.25" x14ac:dyDescent="0.25">
      <c r="A179" s="95"/>
      <c r="B179" s="20"/>
      <c r="C179" s="26"/>
      <c r="D179" s="26"/>
    </row>
    <row r="180" spans="1:4" ht="20.25" x14ac:dyDescent="0.25">
      <c r="A180" s="95"/>
      <c r="B180" s="20"/>
      <c r="C180" s="26"/>
      <c r="D180" s="26"/>
    </row>
    <row r="181" spans="1:4" ht="20.25" x14ac:dyDescent="0.25">
      <c r="A181" s="95"/>
      <c r="B181" s="20"/>
      <c r="C181" s="26"/>
      <c r="D181" s="26"/>
    </row>
    <row r="182" spans="1:4" ht="20.25" x14ac:dyDescent="0.25">
      <c r="A182" s="95"/>
      <c r="B182" s="20"/>
      <c r="C182" s="26"/>
      <c r="D182" s="26"/>
    </row>
    <row r="183" spans="1:4" ht="20.25" x14ac:dyDescent="0.25">
      <c r="A183" s="95"/>
      <c r="B183" s="20"/>
      <c r="C183" s="26"/>
      <c r="D183" s="26"/>
    </row>
    <row r="184" spans="1:4" ht="20.25" x14ac:dyDescent="0.25">
      <c r="A184" s="95"/>
      <c r="B184" s="20"/>
      <c r="C184" s="26"/>
      <c r="D184" s="26"/>
    </row>
    <row r="185" spans="1:4" ht="20.25" x14ac:dyDescent="0.25">
      <c r="A185" s="95"/>
      <c r="B185" s="20"/>
      <c r="C185" s="26"/>
      <c r="D185" s="26"/>
    </row>
    <row r="186" spans="1:4" ht="20.25" x14ac:dyDescent="0.25">
      <c r="A186" s="95"/>
      <c r="B186" s="20"/>
      <c r="C186" s="26"/>
      <c r="D186" s="26"/>
    </row>
    <row r="187" spans="1:4" ht="20.25" x14ac:dyDescent="0.25">
      <c r="A187" s="95"/>
      <c r="B187" s="20"/>
      <c r="C187" s="26"/>
      <c r="D187" s="26"/>
    </row>
    <row r="188" spans="1:4" ht="20.25" x14ac:dyDescent="0.25">
      <c r="A188" s="95"/>
      <c r="B188" s="20"/>
      <c r="C188" s="26"/>
      <c r="D188" s="26"/>
    </row>
    <row r="189" spans="1:4" ht="20.25" x14ac:dyDescent="0.25">
      <c r="A189" s="95"/>
      <c r="B189" s="20"/>
      <c r="C189" s="26"/>
      <c r="D189" s="26"/>
    </row>
    <row r="190" spans="1:4" ht="20.25" x14ac:dyDescent="0.25">
      <c r="A190" s="95"/>
      <c r="B190" s="20"/>
      <c r="C190" s="26"/>
      <c r="D190" s="26"/>
    </row>
    <row r="191" spans="1:4" ht="20.25" x14ac:dyDescent="0.25">
      <c r="A191" s="95"/>
      <c r="B191" s="20"/>
      <c r="C191" s="26"/>
      <c r="D191" s="26"/>
    </row>
    <row r="192" spans="1:4" ht="20.25" x14ac:dyDescent="0.25">
      <c r="A192" s="95"/>
      <c r="B192" s="20"/>
      <c r="C192" s="26"/>
      <c r="D192" s="26"/>
    </row>
    <row r="193" spans="1:4" ht="20.25" x14ac:dyDescent="0.25">
      <c r="A193" s="95"/>
      <c r="B193" s="20"/>
      <c r="C193" s="26"/>
      <c r="D193" s="26"/>
    </row>
    <row r="194" spans="1:4" ht="20.25" x14ac:dyDescent="0.25">
      <c r="A194" s="95"/>
      <c r="B194" s="20"/>
      <c r="C194" s="26"/>
      <c r="D194" s="26"/>
    </row>
    <row r="195" spans="1:4" ht="20.25" x14ac:dyDescent="0.25">
      <c r="A195" s="95"/>
      <c r="B195" s="20"/>
      <c r="C195" s="26"/>
      <c r="D195" s="26"/>
    </row>
    <row r="196" spans="1:4" ht="20.25" x14ac:dyDescent="0.25">
      <c r="A196" s="95"/>
      <c r="B196" s="20"/>
      <c r="C196" s="26"/>
      <c r="D196" s="26"/>
    </row>
    <row r="197" spans="1:4" ht="20.25" x14ac:dyDescent="0.25">
      <c r="A197" s="95"/>
      <c r="B197" s="20"/>
      <c r="C197" s="26"/>
      <c r="D197" s="26"/>
    </row>
    <row r="198" spans="1:4" ht="20.25" x14ac:dyDescent="0.25">
      <c r="A198" s="95"/>
      <c r="B198" s="20"/>
      <c r="C198" s="26"/>
      <c r="D198" s="26"/>
    </row>
    <row r="199" spans="1:4" ht="20.25" x14ac:dyDescent="0.25">
      <c r="A199" s="95"/>
      <c r="B199" s="20"/>
      <c r="C199" s="26"/>
      <c r="D199" s="26"/>
    </row>
    <row r="200" spans="1:4" ht="20.25" x14ac:dyDescent="0.25">
      <c r="A200" s="95"/>
      <c r="B200" s="20"/>
      <c r="C200" s="26"/>
      <c r="D200" s="26"/>
    </row>
    <row r="201" spans="1:4" ht="20.25" x14ac:dyDescent="0.25">
      <c r="A201" s="95"/>
      <c r="B201" s="20"/>
      <c r="C201" s="26"/>
      <c r="D201" s="26"/>
    </row>
    <row r="202" spans="1:4" ht="20.25" x14ac:dyDescent="0.25">
      <c r="A202" s="95"/>
      <c r="B202" s="20"/>
      <c r="C202" s="26"/>
      <c r="D202" s="26"/>
    </row>
    <row r="203" spans="1:4" ht="20.25" x14ac:dyDescent="0.25">
      <c r="A203" s="95"/>
      <c r="B203" s="20"/>
      <c r="C203" s="26"/>
      <c r="D203" s="26"/>
    </row>
    <row r="204" spans="1:4" ht="20.25" x14ac:dyDescent="0.25">
      <c r="A204" s="95"/>
      <c r="B204" s="20"/>
      <c r="C204" s="26"/>
      <c r="D204" s="26"/>
    </row>
    <row r="205" spans="1:4" ht="20.25" x14ac:dyDescent="0.25">
      <c r="A205" s="95"/>
      <c r="B205" s="20"/>
      <c r="C205" s="26"/>
      <c r="D205" s="26"/>
    </row>
    <row r="206" spans="1:4" ht="20.25" x14ac:dyDescent="0.25">
      <c r="A206" s="95"/>
      <c r="B206" s="20"/>
      <c r="C206" s="26"/>
      <c r="D206" s="26"/>
    </row>
    <row r="207" spans="1:4" ht="20.25" x14ac:dyDescent="0.25">
      <c r="A207" s="95"/>
      <c r="B207" s="20"/>
      <c r="C207" s="26"/>
      <c r="D207" s="26"/>
    </row>
    <row r="208" spans="1:4" x14ac:dyDescent="0.25">
      <c r="A208" s="75"/>
      <c r="B208" s="20"/>
      <c r="C208" s="20"/>
      <c r="D208" s="20"/>
    </row>
    <row r="209" spans="1:8" ht="20.25" x14ac:dyDescent="0.25">
      <c r="A209" s="75"/>
      <c r="B209" s="22" t="s">
        <v>87</v>
      </c>
      <c r="C209" s="22" t="s">
        <v>142</v>
      </c>
      <c r="D209" s="25" t="s">
        <v>87</v>
      </c>
      <c r="E209" s="25" t="s">
        <v>142</v>
      </c>
    </row>
    <row r="210" spans="1:8" ht="21" x14ac:dyDescent="0.35">
      <c r="A210" s="75"/>
      <c r="B210" s="23" t="s">
        <v>89</v>
      </c>
      <c r="C210" s="23"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75"/>
      <c r="B211" s="23" t="s">
        <v>89</v>
      </c>
      <c r="C211" s="23" t="s">
        <v>92</v>
      </c>
      <c r="E211" t="s">
        <v>57</v>
      </c>
      <c r="F211" t="str">
        <f t="shared" ref="F211:F221" si="0">IF(NOT(ISBLANK(D211)),D211,IF(NOT(ISBLANK(E211)),"     "&amp;E211,FALSE))</f>
        <v xml:space="preserve">     Afectación menor a 10 SMLMV .</v>
      </c>
    </row>
    <row r="212" spans="1:8" ht="21" x14ac:dyDescent="0.35">
      <c r="A212" s="75"/>
      <c r="B212" s="23" t="s">
        <v>89</v>
      </c>
      <c r="C212" s="23" t="s">
        <v>93</v>
      </c>
      <c r="E212" t="s">
        <v>92</v>
      </c>
      <c r="F212" t="str">
        <f t="shared" si="0"/>
        <v xml:space="preserve">     Entre 10 y 50 SMLMV </v>
      </c>
    </row>
    <row r="213" spans="1:8" ht="21" x14ac:dyDescent="0.35">
      <c r="A213" s="75"/>
      <c r="B213" s="23" t="s">
        <v>89</v>
      </c>
      <c r="C213" s="23" t="s">
        <v>94</v>
      </c>
      <c r="E213" t="s">
        <v>93</v>
      </c>
      <c r="F213" t="str">
        <f t="shared" si="0"/>
        <v xml:space="preserve">     Entre 50 y 100 SMLMV </v>
      </c>
    </row>
    <row r="214" spans="1:8" ht="21" x14ac:dyDescent="0.35">
      <c r="A214" s="75"/>
      <c r="B214" s="23" t="s">
        <v>89</v>
      </c>
      <c r="C214" s="23" t="s">
        <v>95</v>
      </c>
      <c r="E214" t="s">
        <v>94</v>
      </c>
      <c r="F214" t="str">
        <f t="shared" si="0"/>
        <v xml:space="preserve">     Entre 100 y 500 SMLMV </v>
      </c>
    </row>
    <row r="215" spans="1:8" ht="21" x14ac:dyDescent="0.35">
      <c r="A215" s="75"/>
      <c r="B215" s="23" t="s">
        <v>56</v>
      </c>
      <c r="C215" s="23" t="s">
        <v>96</v>
      </c>
      <c r="E215" t="s">
        <v>95</v>
      </c>
      <c r="F215" t="str">
        <f t="shared" si="0"/>
        <v xml:space="preserve">     Mayor a 500 SMLMV </v>
      </c>
    </row>
    <row r="216" spans="1:8" ht="21" x14ac:dyDescent="0.35">
      <c r="A216" s="75"/>
      <c r="B216" s="23" t="s">
        <v>56</v>
      </c>
      <c r="C216" s="23" t="s">
        <v>97</v>
      </c>
      <c r="D216" t="s">
        <v>56</v>
      </c>
      <c r="F216" t="str">
        <f t="shared" si="0"/>
        <v>Pérdida Reputacional</v>
      </c>
    </row>
    <row r="217" spans="1:8" ht="21" x14ac:dyDescent="0.35">
      <c r="A217" s="75"/>
      <c r="B217" s="23" t="s">
        <v>56</v>
      </c>
      <c r="C217" s="23" t="s">
        <v>99</v>
      </c>
      <c r="E217" t="s">
        <v>96</v>
      </c>
      <c r="F217" t="str">
        <f t="shared" si="0"/>
        <v xml:space="preserve">     El riesgo afecta la imagen de alguna área de la organización</v>
      </c>
    </row>
    <row r="218" spans="1:8" ht="21" x14ac:dyDescent="0.35">
      <c r="A218" s="75"/>
      <c r="B218" s="23" t="s">
        <v>56</v>
      </c>
      <c r="C218" s="23" t="s">
        <v>98</v>
      </c>
      <c r="E218" t="s">
        <v>97</v>
      </c>
      <c r="F218" t="str">
        <f t="shared" si="0"/>
        <v xml:space="preserve">     El riesgo afecta la imagen de la entidad internamente, de conocimiento general, nivel interno, de junta dircetiva y accionistas y/o de provedores</v>
      </c>
    </row>
    <row r="219" spans="1:8" ht="21" x14ac:dyDescent="0.35">
      <c r="A219" s="75"/>
      <c r="B219" s="23" t="s">
        <v>56</v>
      </c>
      <c r="C219" s="23" t="s">
        <v>117</v>
      </c>
      <c r="E219" t="s">
        <v>99</v>
      </c>
      <c r="F219" t="str">
        <f t="shared" si="0"/>
        <v xml:space="preserve">     El riesgo afecta la imagen de la entidad con algunos usuarios de relevancia frente al logro de los objetivos</v>
      </c>
    </row>
    <row r="220" spans="1:8" x14ac:dyDescent="0.25">
      <c r="A220" s="75"/>
      <c r="B220" s="24"/>
      <c r="C220" s="24"/>
      <c r="E220" t="s">
        <v>98</v>
      </c>
      <c r="F220" t="str">
        <f t="shared" si="0"/>
        <v xml:space="preserve">     El riesgo afecta la imagen de de la entidad con efecto publicitario sostenido a nivel de sector administrativo, nivel departamental o municipal</v>
      </c>
    </row>
    <row r="221" spans="1:8" x14ac:dyDescent="0.25">
      <c r="A221" s="75"/>
      <c r="B221" s="24" t="str" cm="1">
        <f t="array" ref="B221:B223">_xlfn.UNIQUE(Tabla1[[#All],[Criterios]])</f>
        <v>Criterios</v>
      </c>
      <c r="C221" s="24"/>
      <c r="E221" t="s">
        <v>117</v>
      </c>
      <c r="F221" t="str">
        <f t="shared" si="0"/>
        <v xml:space="preserve">     El riesgo afecta la imagen de la entidad a nivel nacional, con efecto publicitarios sostenible a nivel país</v>
      </c>
    </row>
    <row r="222" spans="1:8" x14ac:dyDescent="0.25">
      <c r="A222" s="75"/>
      <c r="B222" s="24" t="str">
        <v>Afectación Económica o presupuestal</v>
      </c>
      <c r="C222" s="24"/>
    </row>
    <row r="223" spans="1:8" x14ac:dyDescent="0.25">
      <c r="B223" s="24" t="str">
        <v>Pérdida Reputacional</v>
      </c>
      <c r="C223" s="24"/>
      <c r="F223" s="27" t="s">
        <v>144</v>
      </c>
    </row>
    <row r="224" spans="1:8" x14ac:dyDescent="0.25">
      <c r="B224" s="19"/>
      <c r="C224" s="19"/>
      <c r="F224" s="27" t="s">
        <v>145</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0"/>
    <col min="3" max="3" width="17" style="80" customWidth="1"/>
    <col min="4" max="4" width="14.28515625" style="80"/>
    <col min="5" max="5" width="46" style="80" customWidth="1"/>
    <col min="6" max="16384" width="14.28515625" style="80"/>
  </cols>
  <sheetData>
    <row r="1" spans="2:6" ht="24" customHeight="1" thickBot="1" x14ac:dyDescent="0.25">
      <c r="B1" s="431" t="s">
        <v>77</v>
      </c>
      <c r="C1" s="432"/>
      <c r="D1" s="432"/>
      <c r="E1" s="432"/>
      <c r="F1" s="433"/>
    </row>
    <row r="2" spans="2:6" ht="16.5" thickBot="1" x14ac:dyDescent="0.3">
      <c r="B2" s="81"/>
      <c r="C2" s="81"/>
      <c r="D2" s="81"/>
      <c r="E2" s="81"/>
      <c r="F2" s="81"/>
    </row>
    <row r="3" spans="2:6" ht="16.5" thickBot="1" x14ac:dyDescent="0.25">
      <c r="B3" s="435" t="s">
        <v>63</v>
      </c>
      <c r="C3" s="436"/>
      <c r="D3" s="436"/>
      <c r="E3" s="93" t="s">
        <v>64</v>
      </c>
      <c r="F3" s="94" t="s">
        <v>65</v>
      </c>
    </row>
    <row r="4" spans="2:6" ht="31.5" x14ac:dyDescent="0.2">
      <c r="B4" s="437" t="s">
        <v>66</v>
      </c>
      <c r="C4" s="439" t="s">
        <v>13</v>
      </c>
      <c r="D4" s="82" t="s">
        <v>14</v>
      </c>
      <c r="E4" s="83" t="s">
        <v>67</v>
      </c>
      <c r="F4" s="84">
        <v>0.25</v>
      </c>
    </row>
    <row r="5" spans="2:6" ht="47.25" x14ac:dyDescent="0.2">
      <c r="B5" s="438"/>
      <c r="C5" s="440"/>
      <c r="D5" s="85" t="s">
        <v>15</v>
      </c>
      <c r="E5" s="86" t="s">
        <v>68</v>
      </c>
      <c r="F5" s="87">
        <v>0.15</v>
      </c>
    </row>
    <row r="6" spans="2:6" ht="47.25" x14ac:dyDescent="0.2">
      <c r="B6" s="438"/>
      <c r="C6" s="440"/>
      <c r="D6" s="85" t="s">
        <v>16</v>
      </c>
      <c r="E6" s="86" t="s">
        <v>69</v>
      </c>
      <c r="F6" s="87">
        <v>0.1</v>
      </c>
    </row>
    <row r="7" spans="2:6" ht="63" x14ac:dyDescent="0.2">
      <c r="B7" s="438"/>
      <c r="C7" s="440" t="s">
        <v>17</v>
      </c>
      <c r="D7" s="85" t="s">
        <v>10</v>
      </c>
      <c r="E7" s="86" t="s">
        <v>70</v>
      </c>
      <c r="F7" s="87">
        <v>0.25</v>
      </c>
    </row>
    <row r="8" spans="2:6" ht="31.5" x14ac:dyDescent="0.2">
      <c r="B8" s="438"/>
      <c r="C8" s="440"/>
      <c r="D8" s="85" t="s">
        <v>9</v>
      </c>
      <c r="E8" s="86" t="s">
        <v>71</v>
      </c>
      <c r="F8" s="87">
        <v>0.15</v>
      </c>
    </row>
    <row r="9" spans="2:6" ht="47.25" x14ac:dyDescent="0.2">
      <c r="B9" s="438" t="s">
        <v>159</v>
      </c>
      <c r="C9" s="440" t="s">
        <v>18</v>
      </c>
      <c r="D9" s="85" t="s">
        <v>19</v>
      </c>
      <c r="E9" s="86" t="s">
        <v>72</v>
      </c>
      <c r="F9" s="88" t="s">
        <v>73</v>
      </c>
    </row>
    <row r="10" spans="2:6" ht="63" x14ac:dyDescent="0.2">
      <c r="B10" s="438"/>
      <c r="C10" s="440"/>
      <c r="D10" s="85" t="s">
        <v>20</v>
      </c>
      <c r="E10" s="86" t="s">
        <v>74</v>
      </c>
      <c r="F10" s="88" t="s">
        <v>73</v>
      </c>
    </row>
    <row r="11" spans="2:6" ht="47.25" x14ac:dyDescent="0.2">
      <c r="B11" s="438"/>
      <c r="C11" s="440" t="s">
        <v>21</v>
      </c>
      <c r="D11" s="85" t="s">
        <v>22</v>
      </c>
      <c r="E11" s="86" t="s">
        <v>75</v>
      </c>
      <c r="F11" s="88" t="s">
        <v>73</v>
      </c>
    </row>
    <row r="12" spans="2:6" ht="47.25" x14ac:dyDescent="0.2">
      <c r="B12" s="438"/>
      <c r="C12" s="440"/>
      <c r="D12" s="85" t="s">
        <v>23</v>
      </c>
      <c r="E12" s="86" t="s">
        <v>76</v>
      </c>
      <c r="F12" s="88" t="s">
        <v>73</v>
      </c>
    </row>
    <row r="13" spans="2:6" ht="31.5" x14ac:dyDescent="0.2">
      <c r="B13" s="438"/>
      <c r="C13" s="440" t="s">
        <v>24</v>
      </c>
      <c r="D13" s="85" t="s">
        <v>118</v>
      </c>
      <c r="E13" s="86" t="s">
        <v>121</v>
      </c>
      <c r="F13" s="88" t="s">
        <v>73</v>
      </c>
    </row>
    <row r="14" spans="2:6" ht="32.25" thickBot="1" x14ac:dyDescent="0.25">
      <c r="B14" s="441"/>
      <c r="C14" s="442"/>
      <c r="D14" s="89" t="s">
        <v>119</v>
      </c>
      <c r="E14" s="90" t="s">
        <v>120</v>
      </c>
      <c r="F14" s="91" t="s">
        <v>73</v>
      </c>
    </row>
    <row r="15" spans="2:6" ht="49.5" customHeight="1" x14ac:dyDescent="0.2">
      <c r="B15" s="434" t="s">
        <v>156</v>
      </c>
      <c r="C15" s="434"/>
      <c r="D15" s="434"/>
      <c r="E15" s="434"/>
      <c r="F15" s="434"/>
    </row>
    <row r="16" spans="2:6" ht="27" customHeight="1" x14ac:dyDescent="0.25">
      <c r="B16" s="92"/>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Plan de Accion ETITC</cp:lastModifiedBy>
  <cp:lastPrinted>2020-05-13T01:12:22Z</cp:lastPrinted>
  <dcterms:created xsi:type="dcterms:W3CDTF">2020-03-24T23:12:47Z</dcterms:created>
  <dcterms:modified xsi:type="dcterms:W3CDTF">2024-09-12T17:15:47Z</dcterms:modified>
</cp:coreProperties>
</file>