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hidePivotFieldList="1" defaultThemeVersion="124226"/>
  <mc:AlternateContent xmlns:mc="http://schemas.openxmlformats.org/markup-compatibility/2006">
    <mc:Choice Requires="x15">
      <x15ac:absPath xmlns:x15ac="http://schemas.microsoft.com/office/spreadsheetml/2010/11/ac" url="https://itceduco-my.sharepoint.com/personal/apoyocontrolinterno_itc_edu_co/Documents/CI DIANA/2023/Seguimiento Mapas de Riesgo/"/>
    </mc:Choice>
  </mc:AlternateContent>
  <xr:revisionPtr revIDLastSave="6" documentId="11_A533E81A9DB6EAC9AB787A6134E138E524FB3D0F" xr6:coauthVersionLast="47" xr6:coauthVersionMax="47" xr10:uidLastSave="{510713B6-D1AC-4055-86F5-B15F179D268D}"/>
  <bookViews>
    <workbookView xWindow="-120" yWindow="-120" windowWidth="20730" windowHeight="11040" tabRatio="882" firstSheet="1" activeTab="1" xr2:uid="{00000000-000D-0000-FFFF-FFFF00000000}"/>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 r:id="rId12"/>
  </externalReferences>
  <calcPr calcId="191029"/>
  <pivotCaches>
    <pivotCache cacheId="0"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4" i="1" l="1"/>
  <c r="Y15" i="1"/>
  <c r="V15" i="1"/>
  <c r="L15" i="1"/>
  <c r="V14" i="1"/>
  <c r="L14" i="1"/>
  <c r="M14" i="1" s="1"/>
  <c r="AC14" i="1" l="1"/>
  <c r="AE14" i="1" s="1"/>
  <c r="M15" i="1"/>
  <c r="AC15" i="1" s="1"/>
  <c r="AE15" i="1" s="1"/>
  <c r="AD14" i="1" l="1"/>
  <c r="AD15" i="1"/>
  <c r="L20" i="1" l="1"/>
  <c r="Y13" i="1" l="1"/>
  <c r="F221" i="13" l="1"/>
  <c r="F211" i="13"/>
  <c r="F212" i="13"/>
  <c r="F213" i="13"/>
  <c r="F214" i="13"/>
  <c r="F215" i="13"/>
  <c r="F216" i="13"/>
  <c r="F217" i="13"/>
  <c r="F218" i="13"/>
  <c r="F219" i="13"/>
  <c r="F220" i="13"/>
  <c r="F210" i="13"/>
  <c r="B221" i="13" a="1"/>
  <c r="B221" i="13" l="1"/>
  <c r="O14" i="1" l="1"/>
  <c r="P14" i="1" s="1"/>
  <c r="O15" i="1"/>
  <c r="P15"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Q15" i="1" l="1"/>
  <c r="AG15" i="1" s="1"/>
  <c r="AF15" i="1" s="1"/>
  <c r="AH15" i="1" s="1"/>
  <c r="R15" i="1"/>
  <c r="Q14" i="1"/>
  <c r="AG14" i="1" s="1"/>
  <c r="AF14" i="1" s="1"/>
  <c r="AH14" i="1" s="1"/>
  <c r="R14" i="1"/>
  <c r="L13" i="1"/>
  <c r="V13" i="1"/>
  <c r="M13" i="1" l="1"/>
  <c r="AC13" i="1" s="1"/>
  <c r="AD13" i="1" l="1"/>
  <c r="AE13" i="1"/>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O13" i="1" l="1"/>
  <c r="P13"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13" i="1"/>
  <c r="R38" i="18"/>
  <c r="AJ38" i="18"/>
  <c r="L38" i="18"/>
  <c r="AD6" i="18"/>
  <c r="R6" i="18"/>
  <c r="AJ30" i="18"/>
  <c r="R30" i="18"/>
  <c r="AD22" i="18"/>
  <c r="AJ14" i="18"/>
  <c r="AJ22" i="18"/>
  <c r="AD14" i="18"/>
  <c r="X38" i="18"/>
  <c r="X14" i="18"/>
  <c r="R22" i="18"/>
  <c r="X22" i="18"/>
  <c r="Q13"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AG13" i="1" l="1"/>
  <c r="AF13" i="1" s="1"/>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H13" i="1"/>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<sst xmlns="http://schemas.openxmlformats.org/spreadsheetml/2006/main" count="439" uniqueCount="292">
  <si>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</si>
  <si>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</si>
  <si>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</si>
  <si>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</si>
  <si>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</si>
  <si>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</si>
  <si>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</si>
  <si>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</si>
  <si>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</si>
  <si>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</si>
  <si>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</si>
  <si>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</si>
  <si>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</si>
  <si>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</si>
  <si>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</si>
  <si>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</si>
  <si>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</si>
  <si>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</si>
  <si>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</si>
  <si>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</si>
  <si>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</si>
  <si>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</si>
  <si>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</si>
  <si>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</si>
  <si>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</si>
  <si>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</si>
  <si>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</si>
  <si>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</si>
  <si>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</si>
  <si>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</si>
  <si>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</si>
  <si>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</si>
  <si>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</si>
  <si>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</si>
  <si>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</si>
  <si>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</si>
  <si>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</si>
  <si>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</si>
  <si>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</si>
  <si>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</si>
  <si>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</si>
  <si>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</si>
  <si>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</si>
  <si>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</si>
  <si>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</si>
  <si>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</si>
  <si>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</si>
  <si>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</si>
  <si>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</si>
  <si>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</si>
  <si>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</si>
  <si>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</si>
  <si>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</si>
  <si>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</si>
  <si>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</si>
  <si>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</si>
  <si>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</si>
  <si>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</si>
  <si>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</si>
  <si>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</si>
  <si>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MAPA Y PLAN DE TRATAMIENTO DE RIESGOS</t>
  </si>
  <si>
    <t>CÓDIGO:   GDC-FO-09</t>
  </si>
  <si>
    <t>VERSIÓN:  7</t>
  </si>
  <si>
    <t>VIGENCIA: ENERO 25 DE 2022</t>
  </si>
  <si>
    <t>PÁGINA:    1 de 1</t>
  </si>
  <si>
    <t>Proceso:</t>
  </si>
  <si>
    <t>Objetivo:</t>
  </si>
  <si>
    <t>Ofrecer una educación integral con calidad y excelencia, a través de la implementación de estrategias y metodologías de aprendizaje técnico-académicas, que promuevan la construcción de conocimiento y talento humano.</t>
  </si>
  <si>
    <t>Alcance:</t>
  </si>
  <si>
    <t>Inicia con la planeación institucional y finaliza con la promoción de los estudiantes.</t>
  </si>
  <si>
    <t>Identificación del riesgo</t>
  </si>
  <si>
    <t>Análisis del riesgo inherente</t>
  </si>
  <si>
    <t>Evaluación del riesgo - Valoración de los controles</t>
  </si>
  <si>
    <t>Evaluación del riesgo - Nivel del riesgo residual</t>
  </si>
  <si>
    <t>Plan de Acción</t>
  </si>
  <si>
    <t xml:space="preserve">Referencia </t>
  </si>
  <si>
    <t>Tipo</t>
  </si>
  <si>
    <t>Factor</t>
  </si>
  <si>
    <t>Activo de información afectado</t>
  </si>
  <si>
    <t>Criterio afectado</t>
  </si>
  <si>
    <t>Frecuencia con la cual se realiza la actividad</t>
  </si>
  <si>
    <t>Probabilidad Inherente</t>
  </si>
  <si>
    <t>%</t>
  </si>
  <si>
    <t>Criterios de impacto</t>
  </si>
  <si>
    <t>Observación de criterio</t>
  </si>
  <si>
    <t>Impacto 
Inherente</t>
  </si>
  <si>
    <t>No. Control</t>
  </si>
  <si>
    <t>Soportes del Control</t>
  </si>
  <si>
    <t>Atributos</t>
  </si>
  <si>
    <t>Probabilidad Residual</t>
  </si>
  <si>
    <t>Probabilidad Residual Final</t>
  </si>
  <si>
    <t>Impacto Residual Final</t>
  </si>
  <si>
    <t>Zona de Riesgo Final</t>
  </si>
  <si>
    <t>Responsable</t>
  </si>
  <si>
    <t>Fecha Implementación</t>
  </si>
  <si>
    <t>Fecha Seguimiento</t>
  </si>
  <si>
    <t>Seguimiento
1º línea de defensa
(Abril)</t>
  </si>
  <si>
    <t>Seguimiento
2º línea de defensa
(Agosto)</t>
  </si>
  <si>
    <t>Seguimiento
3º línea de defensa
(Noviembre)</t>
  </si>
  <si>
    <t>Implementación</t>
  </si>
  <si>
    <t>Calificación</t>
  </si>
  <si>
    <t>Documentación</t>
  </si>
  <si>
    <t>Frecuencia</t>
  </si>
  <si>
    <t>Evidencia</t>
  </si>
  <si>
    <t>Corrupción</t>
  </si>
  <si>
    <t>Procesos</t>
  </si>
  <si>
    <t>Económico y Reputacional</t>
  </si>
  <si>
    <t>Omisión en los requisitos de los estudiantes aspirantes</t>
  </si>
  <si>
    <t>Fraude Interno</t>
  </si>
  <si>
    <t>Servicios</t>
  </si>
  <si>
    <t>Integridad</t>
  </si>
  <si>
    <t xml:space="preserve">     El riesgo afecta la imagen de alguna área de la organización</t>
  </si>
  <si>
    <t>Preventivo</t>
  </si>
  <si>
    <t>Manual</t>
  </si>
  <si>
    <t>Documentado</t>
  </si>
  <si>
    <t>Continua</t>
  </si>
  <si>
    <t>Con Registro</t>
  </si>
  <si>
    <t>Reducir (mitigar)</t>
  </si>
  <si>
    <t>Verificar  los documentos de los aspirantes</t>
  </si>
  <si>
    <t>En curso</t>
  </si>
  <si>
    <t>Estratégico</t>
  </si>
  <si>
    <t>Ejecucion y Administracion de procesos</t>
  </si>
  <si>
    <t>Aleatoria</t>
  </si>
  <si>
    <t>Socializar los documentos SIEE y Manual de Convivencia</t>
  </si>
  <si>
    <t xml:space="preserve">Directores de curso y coordinadores </t>
  </si>
  <si>
    <t>Usuarios, productos y practicas , organizacionales</t>
  </si>
  <si>
    <t>Disponibilidad</t>
  </si>
  <si>
    <t xml:space="preserve">     Afectación menor a 10 SMLMV .</t>
  </si>
  <si>
    <t xml:space="preserve">Plan de Área y Plan de Asignatura </t>
  </si>
  <si>
    <t>El líder del proceso revisará la coherencia entre el Plan de Área y el Plan de Asignatura y consolidará las respectivas evidencias</t>
  </si>
  <si>
    <t>Reputacional</t>
  </si>
  <si>
    <t xml:space="preserve">     El riesgo afecta la imagen de la entidad internamente, de conocimiento general, nivel interno, de junta dircetiva y accionistas y/o de provedores</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</si>
  <si>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</si>
  <si>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CLASIF. DE CONFIDENCIALIDAD</t>
  </si>
  <si>
    <t>IPB</t>
  </si>
  <si>
    <t>CLASIF. DE INTEGRIDAD</t>
  </si>
  <si>
    <t>A</t>
  </si>
  <si>
    <t>CLASIF. DE DISPONIBILIDAD</t>
  </si>
  <si>
    <t xml:space="preserve">Tipo </t>
  </si>
  <si>
    <t>Activo de información</t>
  </si>
  <si>
    <t>Criterio</t>
  </si>
  <si>
    <t>Ambiental</t>
  </si>
  <si>
    <t>Evento externo</t>
  </si>
  <si>
    <t>Hardware</t>
  </si>
  <si>
    <t>Confidencialidad</t>
  </si>
  <si>
    <t>Financiero</t>
  </si>
  <si>
    <t>Software</t>
  </si>
  <si>
    <t>Infraestructura</t>
  </si>
  <si>
    <t>Documental</t>
  </si>
  <si>
    <t>NA</t>
  </si>
  <si>
    <t>Gestión</t>
  </si>
  <si>
    <t>Talento humano</t>
  </si>
  <si>
    <t>Seguridad digital</t>
  </si>
  <si>
    <t>Tecnología</t>
  </si>
  <si>
    <t>SST</t>
  </si>
  <si>
    <t>Tecnológico</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</si>
  <si>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</si>
  <si>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</si>
  <si>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</si>
  <si>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</si>
  <si>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</si>
  <si>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</si>
  <si>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</si>
  <si>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</si>
  <si>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</si>
  <si>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</si>
  <si>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</si>
  <si>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</si>
  <si>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</si>
  <si>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</si>
  <si>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</si>
  <si>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</si>
  <si>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</si>
  <si>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</si>
  <si>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</si>
  <si>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</si>
  <si>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</si>
  <si>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</si>
  <si>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</si>
  <si>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</si>
  <si>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</si>
  <si>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</si>
  <si>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</si>
  <si>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</si>
  <si>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</si>
  <si>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</si>
  <si>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</si>
  <si>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</si>
  <si>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</si>
  <si>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</si>
  <si>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</si>
  <si>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</si>
  <si>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</si>
  <si>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</si>
  <si>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</si>
  <si>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</si>
  <si>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</si>
  <si>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</si>
  <si>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</si>
  <si>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</si>
  <si>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</si>
  <si>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</si>
  <si>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</si>
  <si>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</si>
  <si>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</si>
  <si>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</si>
  <si>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</si>
  <si>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</si>
  <si>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Pérdida_Reputacional</t>
  </si>
  <si>
    <t xml:space="preserve">     Entre 10 y 50 SMLMV </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</si>
  <si>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</si>
  <si>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</si>
  <si>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</si>
  <si>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</si>
  <si>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</si>
  <si>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</si>
  <si>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</si>
  <si>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</si>
  <si>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</si>
  <si>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</si>
  <si>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</si>
  <si>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</si>
  <si>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</si>
  <si>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</si>
  <si>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</si>
  <si>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</si>
  <si>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</si>
  <si>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</si>
  <si>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</si>
  <si>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</si>
  <si>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</si>
  <si>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</si>
  <si>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</si>
  <si>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</si>
  <si>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</si>
  <si>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</si>
  <si>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</si>
  <si>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</si>
  <si>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</si>
  <si>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</si>
  <si>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</si>
  <si>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</si>
  <si>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</si>
  <si>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</si>
  <si>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</si>
  <si>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</si>
  <si>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</si>
  <si>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</si>
  <si>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</si>
  <si>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</si>
  <si>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</si>
  <si>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Plan de accion (solo para la opción reducir)</t>
  </si>
  <si>
    <t>Finalizado</t>
  </si>
  <si>
    <t>Daños Activos Fisicos</t>
  </si>
  <si>
    <t>Fallas Tecnologicas</t>
  </si>
  <si>
    <t>Fraude Externo</t>
  </si>
  <si>
    <t>Relaciones Laborales</t>
  </si>
  <si>
    <t>Registro Sustancial</t>
  </si>
  <si>
    <t>Registro Material</t>
  </si>
  <si>
    <t>Sin registro</t>
  </si>
  <si>
    <t>Reducir</t>
  </si>
  <si>
    <t>Probabilidad de afectación reputacional debido a la planeación inadecuada de la programación académica por incoherencia entre el plan de área y plan de asigtatura</t>
  </si>
  <si>
    <t xml:space="preserve">Publicación de las actividades que hacen parte del proceso de admisiones.
</t>
  </si>
  <si>
    <t>Actas de Comité de Convivencia, evaluación de convivencias, listado de asistencia de las escuelas de padres y a talleres de psicología.</t>
  </si>
  <si>
    <t xml:space="preserve"> Cronograma del Proceso de Admisiones
Verificación de los documentos de los aspirantes
Publicación de los resultados de la prueba
la entrevista y aspirantes admitidos.</t>
  </si>
  <si>
    <t xml:space="preserve">Admitir aspirantes que no realizan el proceso de admisiones </t>
  </si>
  <si>
    <t>Realizar Direcciones de curso,  Convivencias, Escuelas de Padres, Talleres, reuniones del Comité de Convivencia Escolar y  campañas para disminuir la agresividad entre los integrantes de la Comunidad Educativa.  
Realizar seguimiento a través de la plataforma Gnosoft.</t>
  </si>
  <si>
    <t>Octubre de 2023</t>
  </si>
  <si>
    <t>Hno. Eliseo Baracaldo Garzón</t>
  </si>
  <si>
    <r>
      <rPr>
        <b/>
        <sz val="14"/>
        <rFont val="Arial Narrow"/>
        <family val="2"/>
      </rPr>
      <t>LIDER DEL PROCESO:</t>
    </r>
    <r>
      <rPr>
        <sz val="14"/>
        <rFont val="Arial Narrow"/>
        <family val="2"/>
      </rPr>
      <t xml:space="preserve"> Hno. Eliseo Baracaldo Garzón </t>
    </r>
  </si>
  <si>
    <r>
      <t>Doc</t>
    </r>
    <r>
      <rPr>
        <b/>
        <sz val="18"/>
        <rFont val="Arial Narrow"/>
        <family val="2"/>
      </rPr>
      <t>Docencia de Bachillerato</t>
    </r>
  </si>
  <si>
    <t>Probabilidad de afectación reputacional por admitir aspirantes que no realizaron  el proceso de admisión o no cumplieron con los requisitos establecidos debido a omisión de los mismos  para beneficio propio o a favor de terceros</t>
  </si>
  <si>
    <t>Afectación del clima escolar</t>
  </si>
  <si>
    <t>Probabilidad de afectación reputacional por bajo clima escolar debido a la falta de  implementación de estrategias de seguimiento y acompañamiento integral que promuevan el desarrollo personal y social de los estudiantes.</t>
  </si>
  <si>
    <t>Falta de  implementación de estrategias de seguimiento y acompañamiento integral a los estudiantes.</t>
  </si>
  <si>
    <t>Las fechas del Proceso de Admisiones se encuentran publicadas en la página web institucional www.itc.edu.co.   Este proceso inicia en el mes de agosto.</t>
  </si>
  <si>
    <t>Incumplimiento del Plan de Asignatura.</t>
  </si>
  <si>
    <t>Afectación de la prestación del servicio educativo.</t>
  </si>
  <si>
    <t>El seguimiento a la validación de la prestación del servicio educativo a través del formato DIB-FO-11, según el plan establecido para el año 2023</t>
  </si>
  <si>
    <t>* Socialización del Manual de Convivencia Escolar y de las actualizaciones del Sistema Institucional de los Estudiantes (SIEE), con los miembros de la comunidad educativa.    
    Con los estudiantes el 25 de enero en Dirección de curso; con padres de familia, el 3 de febrero en la Asamblea General de Padres de Familia,  y con docentes 
* Escuelas de Padres de Familia acerca de "Involucramiento parental", "Rutas de Atención de la Ley 1620"
* Talleres focalizados en:  "Regulación emocional", "manejo de la frustración", "Taller de sexualidad", "pautas de hábitos" y "manejo de conflictos y resolución de problemas".
*  Atención individual con los estudiantes remitidos al área de psicología.
*  Seguimiento a situaciones de convivencia a través del Observador del Estudiante (Gnosoft).
*  Convivencias, de acuerdo al cronograma:  "Manejo y resolución de conflictos", "valores lasallistas" y "trabajo en equipo".
*  Jornada lúdico/deportiva/cultural (8 de marzo)
*  Campaña "quítate los guantes" (Gnosoft y  redes sociales)
*  Comité de Convivencia Escolar (29 de marzo)</t>
  </si>
  <si>
    <t>Seguimiento de la validación del servicio educativo de los grados 6º a 8º en las áreas de Lengua Castellana, Lengua Extranjera, Mecatrónica, Ciencias Sociales, Educación Religiosa, Ética y Procesos Industriales.  (De acuerdo al cronograma).</t>
  </si>
  <si>
    <t>https://www.etitc.edu.co/es/page/admisionesibti</t>
  </si>
  <si>
    <t>Evidencias</t>
  </si>
  <si>
    <t>El proceso de admisiones se desarrolla según el cronograma publicado en la página institucional, a la fecha del seguimiento, se ejecuta la primera etapa “Inscripciones”, Del 8 de agosto al 15 de Septiembre.</t>
  </si>
  <si>
    <t xml:space="preserve">Para la validación de la prestación del servicio, se realiza por los 5 coordinadores, a través del formulario “Validación de la prestación del servicio”, (DIB-FO-11). 
A través de la plataforma Gnosoft se realiza la validación de los planes de área (14) y planes de asignatura (551), cargados por los docentes. Dicho plan se presenta una vez durante la vigencia, son verificados por el representante de área y son aprobados por el Director de IBTI.  Se presenta como evidencia la estructura de los planes respectivos en la plataforma Gnosoft.  No s eha materializado el riesgo. 
</t>
  </si>
  <si>
    <t>https://www.etitc.edu.co/archives/psicologiaibti22.pdf</t>
  </si>
  <si>
    <t xml:space="preserve">Desde el área de orientación se desarrolla el proyecto “Choca esas 5”, este se desarrolla con el fin de tratar las situaciones de convivencia al interior de la institución.
Se realizan diferentes talleres desde el área psicología con el fin de impactar diferentes aspectos de la comunidad: Taller sustancias sicoactivas, Manejo de sustancias psicoactivas, uso adecuado del tiempo, sexualidad, regulación emociona, prevención de abuso sexual, hábitos de estudio, comunicación y buen trato, consumo de cigarrillo, orientación vocacional, mi cuerpo mi territorio, entre otros. Se presenta como evidencia. Se presentan como evidencias los informes de realización. 
Con relación al Comité de convivencia, este se desarrolla una vez por periodo. Se presenta como evidencia acta de sesiones realizadas. 
</t>
  </si>
  <si>
    <t>https://itceduco-my.sharepoint.com/:f:/g/personal/plandeaccion_itc_edu_co/Eq0HMdadRDNAsYf6fkGdug0BUCrcUrn1dFQS87_0gYNEsQ?e=gqgg47</t>
  </si>
  <si>
    <t>Se cuenta con la publicaciòn en el portal web institucional, en el que se indican fechas de inicio de inscripciones el dia 8 de agosto al 15 de septiembre,  y finaliza con las matriculas del 11 al 15 de diciembre, asi mismo se observo, la publicacion de fecha 24 de septiembre  de los aspirantes  a la presentacion de pruebas para ingresar al grado sexto y septimo, con un total de 375. seguido de la citacion a  enyrevisatas el dia 25 de septiembre con la asignacion de 6 psicologos, con el comunicado Nº 17 para la entrega de documentos, de fecha de 22 de septiembre, indicando fecha inicial y final para la remision de documentos hasta el 6 de octubre de 2023. hata la fecha de este seguimiento falta la publicaciòn de listado de admitidos, reunion de padres de familia y estudiantes admitidos, indiucciòn admitidos y matriculas. acciones que contribuyen con la mitigacion del riesgo identificado.</t>
  </si>
  <si>
    <t>Se cuenta con evidencias de actividades desarrolladas como: campaña sobre el uso adecuado del celular " usa tu Cel no dejes que te use" realizada el 28 de septiembre y la campaña de violencia de genero realizada el dia 1 de noviembre "convivencia sin violencia" dirijida a todos los estudiantes, siendo un espacio abierto, para que los estudiantes pudiesen hacer visita al espacio dispuesto para ello, con la participaciòn de 61 estudiantes en la encuesta de satisfacciòn, "las oportunidades no ocurren las creas tu", para la feria universitaria enfocada a los grados 10º con 175 y 11º con 132 estudiantes. 
Convivencias: con grados septimo, octavo y once,  realizadas los dias 16 de agostoada una se realizo semanalmente hasta el 8 de septiembre,  "explorando nuestras problematicas septimo grado en accion", se cuenta con los informes de las actividades y sus cronogramas ejecutados en las jornadas escolares normales, asi mismo, se realizo la convivencia con los estudiantes de grado 11 llamada " mapeando tu vida: descubre tu camino",  realizada en el eje cafetero (Montenegro Quindio) los dias, 24 al 29 de octubre, acciones que contribuyen a mitigar el riesgo identificado.</t>
  </si>
  <si>
    <t xml:space="preserve">Se cuenta con el formulario en el Forms en el que se consigna la información  a traves del formato dispuesto para consignar las  actividades  establecidas, con acciones ejecutadas  y evidencia fotografica de estas observando esto en formatos apara areas de ciencias sociales, video juegoos, fundicion, areas de rotacion, mecatronica, procesos industriales y modeleria entre otras,  cumpliendo con el diligenciamiento de dicho documento como evidencia durante la vigencia y el periodo escolar,  asi mismo, se observa el plan de area de  ciencias sociales,  del cual parte el plan de asignatura, observando la coherencia entre estos,  por medio de la cual se identifican seguimientos efectuuados  en los que  se consignan observaciones de cumplimiento o incumplimiento de los planes propuestos, para posteriores seguimientos de cumplimiento en el desarrollo de las asignaturas, acciòn que contribuye con la mitigacion del riesgo identificado. </t>
  </si>
  <si>
    <t>Fecha de actualización  9 de Noviembre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</si>
</sst>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
      <b/>
      <sz val="18"/>
      <name val="Arial Narrow"/>
      <family val="2"/>
    </font>
    <font>
      <u/>
      <sz val="11"/>
      <color theme="10"/>
      <name val="Calibri"/>
      <family val="2"/>
      <scheme val="minor"/>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auto="1"/>
      </right>
      <top/>
      <bottom style="thin">
        <color auto="1"/>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
      <left style="thin">
        <color auto="1"/>
      </left>
      <right/>
      <top style="thin">
        <color auto="1"/>
      </top>
      <bottom/>
      <diagonal/>
    </border>
  </borders>
  <cellStyleXfs count="6">
    <xf numFmtId="0" fontId="0" fillId="0" borderId="0"/>
    <xf numFmtId="9" fontId="14" fillId="0" borderId="0" applyFont="0" applyFill="0" applyBorder="0" applyAlignment="0" applyProtection="0"/>
    <xf numFmtId="0" fontId="46" fillId="0" borderId="0"/>
    <xf numFmtId="0" fontId="47" fillId="0" borderId="0"/>
    <xf numFmtId="0" fontId="5" fillId="0" borderId="0"/>
    <xf numFmtId="0" fontId="68" fillId="0" borderId="0" applyNumberFormat="0" applyFill="0" applyBorder="0" applyAlignment="0" applyProtection="0"/>
  </cellStyleXfs>
  <cellXfs count="409">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4" xfId="0" applyFont="1" applyFill="1" applyBorder="1" applyAlignment="1">
      <alignment horizontal="center" vertical="center" wrapText="1" readingOrder="1"/>
    </xf>
    <xf numFmtId="0" fontId="10" fillId="0" borderId="4" xfId="0" applyFont="1" applyBorder="1" applyAlignment="1">
      <alignment horizontal="justify" vertical="center" wrapText="1" readingOrder="1"/>
    </xf>
    <xf numFmtId="9" fontId="10" fillId="0" borderId="4"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3" borderId="0" xfId="0" applyFont="1" applyFill="1" applyAlignment="1">
      <alignment horizontal="center" vertical="center"/>
    </xf>
    <xf numFmtId="0" fontId="27" fillId="0" borderId="0" xfId="0" applyFont="1" applyAlignment="1">
      <alignment vertical="center"/>
    </xf>
    <xf numFmtId="0" fontId="28" fillId="0" borderId="0" xfId="0" applyFont="1"/>
    <xf numFmtId="0" fontId="26" fillId="0" borderId="0" xfId="0" applyFont="1"/>
    <xf numFmtId="0" fontId="0" fillId="0" borderId="0" xfId="0" pivotButton="1"/>
    <xf numFmtId="0" fontId="12" fillId="0" borderId="0" xfId="0" applyFont="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4"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4"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4"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23" fillId="13" borderId="12" xfId="0" applyFont="1" applyFill="1" applyBorder="1" applyAlignment="1" applyProtection="1">
      <alignment horizontal="center" wrapText="1" readingOrder="1"/>
      <protection hidden="1"/>
    </xf>
    <xf numFmtId="0" fontId="0" fillId="3" borderId="0" xfId="0" applyFill="1"/>
    <xf numFmtId="0" fontId="48" fillId="3" borderId="39" xfId="2" applyFont="1" applyFill="1" applyBorder="1"/>
    <xf numFmtId="0" fontId="48" fillId="3" borderId="40" xfId="2" applyFont="1" applyFill="1" applyBorder="1"/>
    <xf numFmtId="0" fontId="48" fillId="3" borderId="41" xfId="2" applyFont="1" applyFill="1" applyBorder="1"/>
    <xf numFmtId="0" fontId="16" fillId="3" borderId="0" xfId="0" applyFont="1" applyFill="1" applyAlignment="1">
      <alignment vertical="center"/>
    </xf>
    <xf numFmtId="0" fontId="5" fillId="3" borderId="0" xfId="0" applyFont="1" applyFill="1"/>
    <xf numFmtId="0" fontId="35" fillId="3" borderId="0" xfId="0" applyFont="1" applyFill="1"/>
    <xf numFmtId="0" fontId="37" fillId="3" borderId="22" xfId="0" applyFont="1" applyFill="1" applyBorder="1" applyAlignment="1">
      <alignment horizontal="justify" vertical="center" wrapText="1" readingOrder="1"/>
    </xf>
    <xf numFmtId="9" fontId="36" fillId="3" borderId="31" xfId="0" applyNumberFormat="1" applyFont="1" applyFill="1" applyBorder="1" applyAlignment="1">
      <alignment horizontal="center" vertical="center" wrapText="1" readingOrder="1"/>
    </xf>
    <xf numFmtId="0" fontId="37" fillId="3" borderId="21" xfId="0" applyFont="1" applyFill="1" applyBorder="1" applyAlignment="1">
      <alignment horizontal="justify" vertical="center" wrapText="1" readingOrder="1"/>
    </xf>
    <xf numFmtId="9" fontId="36" fillId="3" borderId="26" xfId="0" applyNumberFormat="1"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7" fillId="3" borderId="28" xfId="0" applyFont="1" applyFill="1" applyBorder="1" applyAlignment="1">
      <alignment horizontal="justify" vertical="center" wrapText="1" readingOrder="1"/>
    </xf>
    <xf numFmtId="0" fontId="37" fillId="3" borderId="29" xfId="0" applyFont="1" applyFill="1" applyBorder="1" applyAlignment="1">
      <alignment horizontal="center" vertical="center" wrapText="1" readingOrder="1"/>
    </xf>
    <xf numFmtId="0" fontId="45" fillId="3" borderId="0" xfId="0" applyFont="1" applyFill="1"/>
    <xf numFmtId="0" fontId="36" fillId="15" borderId="34"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7" xfId="2" applyFont="1" applyFill="1" applyBorder="1"/>
    <xf numFmtId="0" fontId="53" fillId="3" borderId="0" xfId="0" applyFont="1" applyFill="1" applyAlignment="1">
      <alignment horizontal="left" vertical="center" wrapText="1"/>
    </xf>
    <xf numFmtId="0" fontId="54" fillId="3" borderId="0" xfId="0" applyFont="1" applyFill="1" applyAlignment="1">
      <alignment horizontal="left" vertical="top" wrapText="1"/>
    </xf>
    <xf numFmtId="0" fontId="48" fillId="3" borderId="0" xfId="2" applyFont="1" applyFill="1"/>
    <xf numFmtId="0" fontId="48" fillId="3" borderId="8" xfId="2" applyFont="1" applyFill="1" applyBorder="1"/>
    <xf numFmtId="0" fontId="48" fillId="3" borderId="9" xfId="2" applyFont="1" applyFill="1" applyBorder="1"/>
    <xf numFmtId="0" fontId="48" fillId="3" borderId="11" xfId="2" applyFont="1" applyFill="1" applyBorder="1"/>
    <xf numFmtId="0" fontId="48" fillId="3" borderId="10" xfId="2" applyFont="1" applyFill="1" applyBorder="1"/>
    <xf numFmtId="0" fontId="52" fillId="3" borderId="0" xfId="2" applyFont="1" applyFill="1" applyAlignment="1">
      <alignment horizontal="left" vertical="center" wrapText="1"/>
    </xf>
    <xf numFmtId="0" fontId="48" fillId="3" borderId="0" xfId="2" applyFont="1" applyFill="1" applyAlignment="1">
      <alignment horizontal="left" vertical="center" wrapText="1"/>
    </xf>
    <xf numFmtId="0" fontId="48" fillId="3" borderId="0" xfId="2" quotePrefix="1" applyFont="1" applyFill="1" applyAlignment="1">
      <alignment horizontal="left" vertical="center" wrapText="1"/>
    </xf>
    <xf numFmtId="0" fontId="50" fillId="3" borderId="7" xfId="2" quotePrefix="1" applyFont="1" applyFill="1" applyBorder="1" applyAlignment="1">
      <alignment horizontal="left" vertical="top" wrapText="1"/>
    </xf>
    <xf numFmtId="0" fontId="51" fillId="3" borderId="0" xfId="2" quotePrefix="1" applyFont="1" applyFill="1" applyAlignment="1">
      <alignment horizontal="left" vertical="top" wrapText="1"/>
    </xf>
    <xf numFmtId="0" fontId="51" fillId="3" borderId="8" xfId="2" quotePrefix="1" applyFont="1" applyFill="1" applyBorder="1" applyAlignment="1">
      <alignment horizontal="left" vertical="top" wrapText="1"/>
    </xf>
    <xf numFmtId="0" fontId="1" fillId="0" borderId="3" xfId="0" applyFont="1" applyBorder="1" applyAlignment="1">
      <alignment horizontal="center" vertical="center"/>
    </xf>
    <xf numFmtId="0" fontId="1" fillId="0" borderId="21" xfId="0" applyFont="1" applyBorder="1" applyAlignment="1">
      <alignment horizontal="center" vertical="center"/>
    </xf>
    <xf numFmtId="0" fontId="1" fillId="0" borderId="21"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0" fontId="4" fillId="0" borderId="21" xfId="0"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locked="0"/>
    </xf>
    <xf numFmtId="0" fontId="4" fillId="0" borderId="21" xfId="0" applyFont="1" applyBorder="1" applyAlignment="1" applyProtection="1">
      <alignment horizontal="center" vertical="center"/>
      <protection hidden="1"/>
    </xf>
    <xf numFmtId="0" fontId="6" fillId="0" borderId="21" xfId="0" applyFont="1" applyBorder="1" applyAlignment="1" applyProtection="1">
      <alignment horizontal="left" vertical="top" wrapText="1"/>
      <protection locked="0"/>
    </xf>
    <xf numFmtId="0" fontId="1" fillId="0" borderId="21" xfId="0" applyFont="1" applyBorder="1" applyAlignment="1" applyProtection="1">
      <alignment horizontal="center" vertical="center"/>
      <protection hidden="1"/>
    </xf>
    <xf numFmtId="0" fontId="1" fillId="0" borderId="21" xfId="0" applyFont="1" applyBorder="1" applyAlignment="1" applyProtection="1">
      <alignment horizontal="center" vertical="top" textRotation="90"/>
      <protection locked="0"/>
    </xf>
    <xf numFmtId="9" fontId="1" fillId="0" borderId="21" xfId="0" applyNumberFormat="1" applyFont="1" applyBorder="1" applyAlignment="1" applyProtection="1">
      <alignment horizontal="center" vertical="top"/>
      <protection hidden="1"/>
    </xf>
    <xf numFmtId="164" fontId="1" fillId="0" borderId="21" xfId="1" applyNumberFormat="1" applyFont="1" applyBorder="1" applyAlignment="1">
      <alignment horizontal="center" vertical="top"/>
    </xf>
    <xf numFmtId="0" fontId="4" fillId="0" borderId="21" xfId="0" applyFont="1" applyBorder="1" applyAlignment="1" applyProtection="1">
      <alignment horizontal="center" vertical="top" textRotation="90" wrapText="1"/>
      <protection hidden="1"/>
    </xf>
    <xf numFmtId="0" fontId="4" fillId="0" borderId="21" xfId="0" applyFont="1" applyBorder="1" applyAlignment="1" applyProtection="1">
      <alignment horizontal="center" vertical="top" textRotation="90"/>
      <protection hidden="1"/>
    </xf>
    <xf numFmtId="14" fontId="1" fillId="0" borderId="21" xfId="0" applyNumberFormat="1" applyFont="1" applyBorder="1" applyAlignment="1" applyProtection="1">
      <alignment horizontal="center" vertical="center"/>
      <protection locked="0"/>
    </xf>
    <xf numFmtId="0" fontId="46" fillId="0" borderId="7" xfId="0" applyFont="1" applyBorder="1" applyAlignment="1">
      <alignment vertical="center" wrapText="1"/>
    </xf>
    <xf numFmtId="0" fontId="46"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62" fillId="0" borderId="0" xfId="0" applyFont="1" applyAlignment="1">
      <alignment horizontal="center" vertical="center" wrapText="1"/>
    </xf>
    <xf numFmtId="0" fontId="46" fillId="0" borderId="0" xfId="0" applyFont="1" applyAlignment="1">
      <alignment horizontal="center" vertical="center" wrapText="1"/>
    </xf>
    <xf numFmtId="0" fontId="46" fillId="0" borderId="0" xfId="0" applyFont="1" applyAlignment="1">
      <alignment horizontal="left" vertical="center" wrapText="1"/>
    </xf>
    <xf numFmtId="0" fontId="63" fillId="0" borderId="0" xfId="0" applyFont="1" applyAlignment="1">
      <alignment horizontal="center"/>
    </xf>
    <xf numFmtId="0" fontId="66"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0" fontId="66" fillId="0" borderId="0" xfId="0" applyFont="1" applyAlignment="1">
      <alignment vertical="center" wrapText="1"/>
    </xf>
    <xf numFmtId="0" fontId="65" fillId="0" borderId="70" xfId="0" applyFont="1" applyBorder="1" applyAlignment="1">
      <alignment vertical="center" wrapText="1"/>
    </xf>
    <xf numFmtId="0" fontId="1" fillId="0" borderId="2" xfId="0" applyFont="1" applyBorder="1" applyAlignment="1">
      <alignment horizontal="center" vertical="center"/>
    </xf>
    <xf numFmtId="0" fontId="59" fillId="0" borderId="64" xfId="0" applyFont="1" applyBorder="1" applyAlignment="1" applyProtection="1">
      <alignment horizontal="center" wrapText="1"/>
      <protection locked="0"/>
    </xf>
    <xf numFmtId="0" fontId="59" fillId="0" borderId="57" xfId="0" applyFont="1" applyBorder="1" applyAlignment="1" applyProtection="1">
      <alignment horizontal="center" wrapText="1"/>
      <protection locked="0"/>
    </xf>
    <xf numFmtId="0" fontId="58" fillId="0" borderId="57" xfId="0" applyFont="1" applyBorder="1" applyAlignment="1" applyProtection="1">
      <alignment horizontal="center" vertical="center"/>
      <protection locked="0"/>
    </xf>
    <xf numFmtId="0" fontId="57" fillId="0" borderId="63" xfId="0" applyFont="1" applyBorder="1" applyAlignment="1">
      <alignment horizontal="left" vertical="center"/>
    </xf>
    <xf numFmtId="0" fontId="57" fillId="0" borderId="57" xfId="0" applyFont="1" applyBorder="1" applyAlignment="1">
      <alignment horizontal="left" vertical="center"/>
    </xf>
    <xf numFmtId="0" fontId="4" fillId="0" borderId="71" xfId="0" applyFont="1" applyBorder="1" applyAlignment="1" applyProtection="1">
      <alignment vertical="center" wrapText="1"/>
      <protection hidden="1"/>
    </xf>
    <xf numFmtId="9" fontId="1" fillId="0" borderId="21" xfId="0" applyNumberFormat="1" applyFont="1" applyBorder="1" applyAlignment="1" applyProtection="1">
      <alignment vertical="top" wrapText="1"/>
      <protection hidden="1"/>
    </xf>
    <xf numFmtId="14" fontId="1" fillId="0" borderId="21" xfId="0" applyNumberFormat="1" applyFont="1" applyBorder="1" applyAlignment="1" applyProtection="1">
      <alignment horizontal="center" vertical="center" wrapText="1"/>
      <protection locked="0"/>
    </xf>
    <xf numFmtId="0" fontId="58" fillId="0" borderId="57" xfId="0" applyFont="1" applyBorder="1" applyAlignment="1" applyProtection="1">
      <alignment horizontal="center" vertical="top"/>
      <protection locked="0"/>
    </xf>
    <xf numFmtId="0" fontId="46" fillId="0" borderId="0" xfId="0" applyFont="1" applyAlignment="1">
      <alignment vertical="top" wrapText="1"/>
    </xf>
    <xf numFmtId="0" fontId="0" fillId="0" borderId="0" xfId="0" applyAlignment="1">
      <alignment vertical="top" wrapText="1"/>
    </xf>
    <xf numFmtId="0" fontId="66" fillId="0" borderId="0" xfId="0" applyFont="1" applyAlignment="1">
      <alignment vertical="top" wrapText="1"/>
    </xf>
    <xf numFmtId="0" fontId="1" fillId="0" borderId="0" xfId="0" applyFont="1" applyAlignment="1">
      <alignment vertical="top"/>
    </xf>
    <xf numFmtId="0" fontId="1" fillId="0" borderId="21" xfId="0" applyFont="1" applyBorder="1" applyAlignment="1" applyProtection="1">
      <alignment horizontal="left" vertical="top" wrapText="1"/>
      <protection locked="0"/>
    </xf>
    <xf numFmtId="0" fontId="1" fillId="0" borderId="21" xfId="0" applyFont="1" applyBorder="1" applyAlignment="1">
      <alignment horizontal="left" vertical="center"/>
    </xf>
    <xf numFmtId="0" fontId="1" fillId="0" borderId="21"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1" fillId="0" borderId="21" xfId="0" applyFont="1" applyBorder="1" applyAlignment="1" applyProtection="1">
      <alignment horizontal="left" vertical="center"/>
      <protection locked="0"/>
    </xf>
    <xf numFmtId="0" fontId="4" fillId="0" borderId="21" xfId="0" applyFont="1" applyBorder="1" applyAlignment="1" applyProtection="1">
      <alignment horizontal="left" vertical="center" wrapText="1"/>
      <protection hidden="1"/>
    </xf>
    <xf numFmtId="9" fontId="1" fillId="0" borderId="21" xfId="0" applyNumberFormat="1" applyFont="1" applyBorder="1" applyAlignment="1" applyProtection="1">
      <alignment horizontal="left" vertical="center" wrapText="1"/>
      <protection hidden="1"/>
    </xf>
    <xf numFmtId="9" fontId="1" fillId="0" borderId="21" xfId="0" applyNumberFormat="1" applyFont="1" applyBorder="1" applyAlignment="1" applyProtection="1">
      <alignment horizontal="left" vertical="center" wrapText="1"/>
      <protection locked="0"/>
    </xf>
    <xf numFmtId="9" fontId="1" fillId="0" borderId="21" xfId="0" applyNumberFormat="1" applyFont="1" applyBorder="1" applyAlignment="1" applyProtection="1">
      <alignment horizontal="left" vertical="top" wrapText="1"/>
      <protection hidden="1"/>
    </xf>
    <xf numFmtId="0" fontId="4" fillId="0" borderId="71" xfId="0" applyFont="1" applyBorder="1" applyAlignment="1" applyProtection="1">
      <alignment horizontal="left" vertical="center" wrapText="1"/>
      <protection hidden="1"/>
    </xf>
    <xf numFmtId="0" fontId="4" fillId="0" borderId="21" xfId="0" applyFont="1" applyBorder="1" applyAlignment="1" applyProtection="1">
      <alignment horizontal="left" vertical="center"/>
      <protection hidden="1"/>
    </xf>
    <xf numFmtId="0" fontId="1" fillId="0" borderId="21" xfId="0" applyFont="1" applyBorder="1" applyAlignment="1" applyProtection="1">
      <alignment horizontal="left" vertical="center"/>
      <protection hidden="1"/>
    </xf>
    <xf numFmtId="0" fontId="1" fillId="0" borderId="21" xfId="0" applyFont="1" applyBorder="1" applyAlignment="1" applyProtection="1">
      <alignment horizontal="left" vertical="top" textRotation="90"/>
      <protection locked="0"/>
    </xf>
    <xf numFmtId="9" fontId="1" fillId="0" borderId="21" xfId="0" applyNumberFormat="1" applyFont="1" applyBorder="1" applyAlignment="1" applyProtection="1">
      <alignment horizontal="left" vertical="top"/>
      <protection hidden="1"/>
    </xf>
    <xf numFmtId="164" fontId="1" fillId="0" borderId="21" xfId="1" applyNumberFormat="1" applyFont="1" applyBorder="1" applyAlignment="1">
      <alignment horizontal="left" vertical="top"/>
    </xf>
    <xf numFmtId="0" fontId="4" fillId="0" borderId="21" xfId="0" applyFont="1" applyBorder="1" applyAlignment="1" applyProtection="1">
      <alignment horizontal="left" vertical="top" textRotation="90" wrapText="1"/>
      <protection hidden="1"/>
    </xf>
    <xf numFmtId="9" fontId="1" fillId="0" borderId="21" xfId="0" applyNumberFormat="1" applyFont="1" applyBorder="1" applyAlignment="1" applyProtection="1">
      <alignment horizontal="left" vertical="center"/>
      <protection hidden="1"/>
    </xf>
    <xf numFmtId="0" fontId="4" fillId="0" borderId="21" xfId="0" applyFont="1" applyBorder="1" applyAlignment="1" applyProtection="1">
      <alignment horizontal="left" vertical="top" textRotation="90"/>
      <protection hidden="1"/>
    </xf>
    <xf numFmtId="14" fontId="1" fillId="0" borderId="21" xfId="0" applyNumberFormat="1" applyFont="1" applyBorder="1" applyAlignment="1" applyProtection="1">
      <alignment horizontal="left" vertical="center" wrapText="1"/>
      <protection locked="0"/>
    </xf>
    <xf numFmtId="0" fontId="1" fillId="3" borderId="0" xfId="0" applyFont="1" applyFill="1" applyAlignment="1">
      <alignment horizontal="left"/>
    </xf>
    <xf numFmtId="0" fontId="1" fillId="0" borderId="0" xfId="0" applyFont="1" applyAlignment="1">
      <alignment horizontal="left"/>
    </xf>
    <xf numFmtId="0" fontId="61" fillId="7" borderId="21" xfId="0" applyFont="1" applyFill="1" applyBorder="1" applyAlignment="1">
      <alignment horizontal="center" vertical="center" wrapText="1"/>
    </xf>
    <xf numFmtId="0" fontId="61" fillId="7" borderId="21" xfId="0" applyFont="1" applyFill="1" applyBorder="1" applyAlignment="1">
      <alignment horizontal="center" vertical="center"/>
    </xf>
    <xf numFmtId="0" fontId="61" fillId="7" borderId="21" xfId="0" applyFont="1" applyFill="1" applyBorder="1" applyAlignment="1">
      <alignment horizontal="center" vertical="center" textRotation="90" wrapText="1"/>
    </xf>
    <xf numFmtId="0" fontId="66" fillId="0" borderId="70" xfId="0" applyFont="1" applyBorder="1" applyAlignment="1">
      <alignment horizontal="center" vertical="center" wrapText="1"/>
    </xf>
    <xf numFmtId="0" fontId="61" fillId="7" borderId="21" xfId="0" applyFont="1" applyFill="1" applyBorder="1" applyAlignment="1">
      <alignment horizontal="center" vertical="top" wrapText="1"/>
    </xf>
    <xf numFmtId="0" fontId="61" fillId="7" borderId="21" xfId="0" applyFont="1" applyFill="1" applyBorder="1" applyAlignment="1">
      <alignment horizontal="center" vertical="center" textRotation="90"/>
    </xf>
    <xf numFmtId="0" fontId="36" fillId="15" borderId="33" xfId="0" applyFont="1" applyFill="1" applyBorder="1" applyAlignment="1">
      <alignment horizontal="center" vertical="center" wrapText="1" readingOrder="1"/>
    </xf>
    <xf numFmtId="0" fontId="36" fillId="3" borderId="22" xfId="0"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xf numFmtId="0" fontId="1" fillId="0" borderId="0" xfId="0" applyFont="1" applyAlignment="1">
      <alignment horizontal="center" vertical="center" wrapText="1"/>
    </xf>
    <xf numFmtId="0" fontId="58" fillId="0" borderId="57" xfId="0" applyFont="1" applyBorder="1" applyAlignment="1" applyProtection="1">
      <alignment horizontal="center" vertical="center" wrapText="1"/>
      <protection locked="0"/>
    </xf>
    <xf numFmtId="14" fontId="68" fillId="0" borderId="21" xfId="5" applyNumberFormat="1" applyBorder="1" applyAlignment="1" applyProtection="1">
      <alignment horizontal="center" vertical="center" wrapText="1"/>
      <protection locked="0"/>
    </xf>
    <xf numFmtId="0" fontId="1" fillId="0" borderId="0" xfId="0" applyFont="1" applyAlignment="1">
      <alignment wrapText="1"/>
    </xf>
    <xf numFmtId="0" fontId="6" fillId="0" borderId="21" xfId="0" applyFont="1" applyBorder="1" applyAlignment="1" applyProtection="1">
      <alignment horizontal="center" vertical="center" wrapText="1"/>
      <protection locked="0"/>
    </xf>
    <xf numFmtId="0" fontId="54" fillId="3" borderId="52" xfId="2" applyFont="1" applyFill="1" applyBorder="1" applyAlignment="1">
      <alignment horizontal="justify" vertical="center" wrapText="1"/>
    </xf>
    <xf numFmtId="0" fontId="54" fillId="3" borderId="53" xfId="2" applyFont="1" applyFill="1" applyBorder="1" applyAlignment="1">
      <alignment horizontal="justify" vertical="center" wrapText="1"/>
    </xf>
    <xf numFmtId="0" fontId="53" fillId="3" borderId="59" xfId="0" applyFont="1" applyFill="1" applyBorder="1" applyAlignment="1">
      <alignment horizontal="left" vertical="center" wrapText="1"/>
    </xf>
    <xf numFmtId="0" fontId="53" fillId="3" borderId="60" xfId="0" applyFont="1" applyFill="1" applyBorder="1" applyAlignment="1">
      <alignment horizontal="left" vertical="center" wrapText="1"/>
    </xf>
    <xf numFmtId="0" fontId="53" fillId="3" borderId="46" xfId="3" applyFont="1" applyFill="1" applyBorder="1" applyAlignment="1">
      <alignment horizontal="left" vertical="top" wrapText="1" readingOrder="1"/>
    </xf>
    <xf numFmtId="0" fontId="53" fillId="3" borderId="47" xfId="3" applyFont="1" applyFill="1" applyBorder="1" applyAlignment="1">
      <alignment horizontal="left" vertical="top" wrapText="1" readingOrder="1"/>
    </xf>
    <xf numFmtId="0" fontId="54" fillId="3" borderId="48" xfId="2" applyFont="1" applyFill="1" applyBorder="1" applyAlignment="1">
      <alignment horizontal="justify" vertical="center" wrapText="1"/>
    </xf>
    <xf numFmtId="0" fontId="54" fillId="3" borderId="49" xfId="2" applyFont="1" applyFill="1" applyBorder="1" applyAlignment="1">
      <alignment horizontal="justify" vertical="center" wrapText="1"/>
    </xf>
    <xf numFmtId="0" fontId="53" fillId="3" borderId="50" xfId="0" applyFont="1" applyFill="1" applyBorder="1" applyAlignment="1">
      <alignment horizontal="left" vertical="center" wrapText="1"/>
    </xf>
    <xf numFmtId="0" fontId="53" fillId="3" borderId="51" xfId="0" applyFont="1" applyFill="1" applyBorder="1" applyAlignment="1">
      <alignment horizontal="left" vertical="center" wrapText="1"/>
    </xf>
    <xf numFmtId="0" fontId="48" fillId="3" borderId="7" xfId="2" applyFont="1" applyFill="1" applyBorder="1" applyAlignment="1">
      <alignment horizontal="left" vertical="top" wrapText="1"/>
    </xf>
    <xf numFmtId="0" fontId="48" fillId="3" borderId="0" xfId="2" applyFont="1" applyFill="1" applyAlignment="1">
      <alignment horizontal="left" vertical="top" wrapText="1"/>
    </xf>
    <xf numFmtId="0" fontId="48" fillId="3" borderId="8" xfId="2" applyFont="1" applyFill="1" applyBorder="1" applyAlignment="1">
      <alignment horizontal="left" vertical="top" wrapText="1"/>
    </xf>
    <xf numFmtId="0" fontId="53" fillId="3" borderId="61" xfId="0" applyFont="1" applyFill="1" applyBorder="1" applyAlignment="1">
      <alignment horizontal="left" vertical="center" wrapText="1"/>
    </xf>
    <xf numFmtId="0" fontId="53" fillId="3" borderId="62" xfId="0" applyFont="1" applyFill="1" applyBorder="1" applyAlignment="1">
      <alignment horizontal="left" vertical="center" wrapText="1"/>
    </xf>
    <xf numFmtId="0" fontId="54" fillId="3" borderId="54" xfId="0" applyFont="1" applyFill="1" applyBorder="1" applyAlignment="1">
      <alignment horizontal="justify" vertical="center" wrapText="1"/>
    </xf>
    <xf numFmtId="0" fontId="54" fillId="3" borderId="55" xfId="0" applyFont="1" applyFill="1" applyBorder="1" applyAlignment="1">
      <alignment horizontal="justify" vertical="center" wrapText="1"/>
    </xf>
    <xf numFmtId="0" fontId="49" fillId="14" borderId="36" xfId="2" applyFont="1" applyFill="1" applyBorder="1" applyAlignment="1">
      <alignment horizontal="center" vertical="center" wrapText="1"/>
    </xf>
    <xf numFmtId="0" fontId="49" fillId="14" borderId="37" xfId="2" applyFont="1" applyFill="1" applyBorder="1" applyAlignment="1">
      <alignment horizontal="center" vertical="center" wrapText="1"/>
    </xf>
    <xf numFmtId="0" fontId="49" fillId="14" borderId="38" xfId="2" applyFont="1" applyFill="1" applyBorder="1" applyAlignment="1">
      <alignment horizontal="center" vertical="center" wrapText="1"/>
    </xf>
    <xf numFmtId="0" fontId="48" fillId="0" borderId="7" xfId="2" quotePrefix="1" applyFont="1" applyBorder="1" applyAlignment="1">
      <alignment horizontal="left" vertical="center" wrapText="1"/>
    </xf>
    <xf numFmtId="0" fontId="48" fillId="0" borderId="0" xfId="2" quotePrefix="1" applyFont="1" applyAlignment="1">
      <alignment horizontal="left" vertical="center" wrapText="1"/>
    </xf>
    <xf numFmtId="0" fontId="48" fillId="0" borderId="8" xfId="2" quotePrefix="1" applyFont="1" applyBorder="1" applyAlignment="1">
      <alignment horizontal="left" vertical="center" wrapText="1"/>
    </xf>
    <xf numFmtId="0" fontId="48" fillId="0" borderId="56" xfId="2" quotePrefix="1" applyFont="1" applyBorder="1" applyAlignment="1">
      <alignment horizontal="left" vertical="center" wrapText="1"/>
    </xf>
    <xf numFmtId="0" fontId="48" fillId="0" borderId="57" xfId="2" quotePrefix="1" applyFont="1" applyBorder="1" applyAlignment="1">
      <alignment horizontal="left" vertical="center" wrapText="1"/>
    </xf>
    <xf numFmtId="0" fontId="48" fillId="0" borderId="58" xfId="2" quotePrefix="1" applyFont="1" applyBorder="1" applyAlignment="1">
      <alignment horizontal="left" vertical="center" wrapText="1"/>
    </xf>
    <xf numFmtId="0" fontId="50" fillId="3" borderId="39" xfId="2" quotePrefix="1" applyFont="1" applyFill="1" applyBorder="1" applyAlignment="1">
      <alignment horizontal="left" vertical="top" wrapText="1"/>
    </xf>
    <xf numFmtId="0" fontId="51" fillId="3" borderId="40" xfId="2" quotePrefix="1" applyFont="1" applyFill="1" applyBorder="1" applyAlignment="1">
      <alignment horizontal="left" vertical="top" wrapText="1"/>
    </xf>
    <xf numFmtId="0" fontId="51" fillId="3" borderId="41" xfId="2" quotePrefix="1" applyFont="1" applyFill="1" applyBorder="1" applyAlignment="1">
      <alignment horizontal="left" vertical="top" wrapText="1"/>
    </xf>
    <xf numFmtId="0" fontId="48" fillId="0" borderId="7" xfId="2" quotePrefix="1" applyFont="1" applyBorder="1" applyAlignment="1">
      <alignment horizontal="left" vertical="top" wrapText="1"/>
    </xf>
    <xf numFmtId="0" fontId="48" fillId="0" borderId="0" xfId="2" quotePrefix="1" applyFont="1" applyAlignment="1">
      <alignment horizontal="left" vertical="top" wrapText="1"/>
    </xf>
    <xf numFmtId="0" fontId="48" fillId="0" borderId="8" xfId="2" quotePrefix="1" applyFont="1" applyBorder="1" applyAlignment="1">
      <alignment horizontal="left" vertical="top" wrapText="1"/>
    </xf>
    <xf numFmtId="0" fontId="53" fillId="14" borderId="42" xfId="3" applyFont="1" applyFill="1" applyBorder="1" applyAlignment="1">
      <alignment horizontal="center" vertical="center" wrapText="1"/>
    </xf>
    <xf numFmtId="0" fontId="53" fillId="14" borderId="43" xfId="3" applyFont="1" applyFill="1" applyBorder="1" applyAlignment="1">
      <alignment horizontal="center" vertical="center" wrapText="1"/>
    </xf>
    <xf numFmtId="0" fontId="53" fillId="14" borderId="44" xfId="2" applyFont="1" applyFill="1" applyBorder="1" applyAlignment="1">
      <alignment horizontal="center" vertical="center"/>
    </xf>
    <xf numFmtId="0" fontId="53"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61" fillId="7" borderId="21" xfId="0" applyFont="1" applyFill="1" applyBorder="1" applyAlignment="1">
      <alignment horizontal="center" vertical="center" wrapText="1"/>
    </xf>
    <xf numFmtId="0" fontId="60" fillId="7" borderId="68" xfId="0" applyFont="1" applyFill="1" applyBorder="1" applyAlignment="1">
      <alignment horizontal="center" vertical="center"/>
    </xf>
    <xf numFmtId="0" fontId="60" fillId="7" borderId="69" xfId="0" applyFont="1" applyFill="1" applyBorder="1" applyAlignment="1">
      <alignment horizontal="center" vertical="center"/>
    </xf>
    <xf numFmtId="0" fontId="61" fillId="7" borderId="21" xfId="0" applyFont="1" applyFill="1" applyBorder="1" applyAlignment="1">
      <alignment horizontal="center" vertical="center"/>
    </xf>
    <xf numFmtId="0" fontId="61" fillId="7" borderId="22" xfId="0" applyFont="1" applyFill="1" applyBorder="1" applyAlignment="1">
      <alignment horizontal="center" vertical="center"/>
    </xf>
    <xf numFmtId="0" fontId="61" fillId="7" borderId="21" xfId="0" applyFont="1" applyFill="1" applyBorder="1" applyAlignment="1">
      <alignment horizontal="center" vertical="center" textRotation="90" wrapText="1"/>
    </xf>
    <xf numFmtId="0" fontId="65" fillId="0" borderId="70" xfId="0" applyFont="1" applyBorder="1" applyAlignment="1">
      <alignment horizontal="center" vertical="center" wrapText="1"/>
    </xf>
    <xf numFmtId="0" fontId="66" fillId="0" borderId="70" xfId="0" applyFont="1" applyBorder="1" applyAlignment="1">
      <alignment horizontal="center" vertical="center" wrapText="1"/>
    </xf>
    <xf numFmtId="0" fontId="49" fillId="3" borderId="68" xfId="0" applyFont="1" applyFill="1" applyBorder="1" applyAlignment="1">
      <alignment horizontal="left" vertical="center" wrapText="1"/>
    </xf>
    <xf numFmtId="0" fontId="49" fillId="3" borderId="67" xfId="0" applyFont="1" applyFill="1" applyBorder="1" applyAlignment="1">
      <alignment horizontal="left" vertical="center" wrapText="1"/>
    </xf>
    <xf numFmtId="0" fontId="49" fillId="3" borderId="69"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65" xfId="0" applyFont="1" applyBorder="1" applyAlignment="1">
      <alignment horizontal="left" vertical="center" wrapText="1"/>
    </xf>
    <xf numFmtId="0" fontId="1" fillId="0" borderId="66" xfId="0" applyFont="1" applyBorder="1" applyAlignment="1">
      <alignment horizontal="left" vertical="center" wrapText="1"/>
    </xf>
    <xf numFmtId="0" fontId="64" fillId="0" borderId="21" xfId="0" applyFont="1" applyBorder="1" applyAlignment="1">
      <alignment horizontal="left" vertical="center" wrapText="1"/>
    </xf>
    <xf numFmtId="0" fontId="61" fillId="7" borderId="21" xfId="0" applyFont="1" applyFill="1" applyBorder="1" applyAlignment="1">
      <alignment horizontal="center" vertical="top" wrapText="1"/>
    </xf>
    <xf numFmtId="0" fontId="59" fillId="0" borderId="21" xfId="0" applyFont="1" applyBorder="1" applyAlignment="1" applyProtection="1">
      <alignment horizontal="center" wrapText="1"/>
      <protection locked="0"/>
    </xf>
    <xf numFmtId="0" fontId="61" fillId="7" borderId="21" xfId="0" applyFont="1" applyFill="1" applyBorder="1" applyAlignment="1">
      <alignment horizontal="center" vertical="center" textRotation="90"/>
    </xf>
    <xf numFmtId="0" fontId="58" fillId="0" borderId="21" xfId="0" applyFont="1" applyBorder="1" applyAlignment="1" applyProtection="1">
      <alignment horizontal="center" vertical="center"/>
      <protection locked="0"/>
    </xf>
    <xf numFmtId="0" fontId="61" fillId="7" borderId="64" xfId="0" applyFont="1" applyFill="1" applyBorder="1" applyAlignment="1">
      <alignment horizontal="center" vertical="center"/>
    </xf>
    <xf numFmtId="0" fontId="61" fillId="7" borderId="57" xfId="0" applyFont="1" applyFill="1" applyBorder="1" applyAlignment="1">
      <alignment horizontal="center" vertical="center"/>
    </xf>
    <xf numFmtId="0" fontId="57" fillId="0" borderId="21" xfId="0" applyFont="1" applyBorder="1" applyAlignment="1">
      <alignment horizontal="left" vertical="center"/>
    </xf>
    <xf numFmtId="0" fontId="34" fillId="0" borderId="72" xfId="0" applyFont="1" applyBorder="1" applyAlignment="1">
      <alignment horizontal="left" vertical="center"/>
    </xf>
    <xf numFmtId="0" fontId="34" fillId="0" borderId="40" xfId="0" applyFont="1" applyBorder="1" applyAlignment="1">
      <alignment horizontal="left" vertical="center"/>
    </xf>
    <xf numFmtId="0" fontId="34" fillId="0" borderId="68" xfId="0" applyFont="1" applyBorder="1" applyAlignment="1">
      <alignment horizontal="left" vertical="center"/>
    </xf>
    <xf numFmtId="0" fontId="34" fillId="0" borderId="67" xfId="0" applyFont="1" applyBorder="1" applyAlignment="1">
      <alignment horizontal="left" vertical="center"/>
    </xf>
    <xf numFmtId="0" fontId="34" fillId="0" borderId="69" xfId="0" applyFont="1" applyBorder="1" applyAlignment="1">
      <alignment horizontal="left" vertical="center"/>
    </xf>
    <xf numFmtId="0" fontId="60" fillId="0" borderId="68" xfId="0" applyFont="1" applyBorder="1" applyAlignment="1">
      <alignment horizontal="left" vertical="center"/>
    </xf>
    <xf numFmtId="0" fontId="60" fillId="0" borderId="67" xfId="0" applyFont="1" applyBorder="1" applyAlignment="1">
      <alignment horizontal="left" vertical="center"/>
    </xf>
    <xf numFmtId="0" fontId="60" fillId="0" borderId="69" xfId="0" applyFont="1" applyBorder="1" applyAlignment="1">
      <alignment horizontal="left" vertical="center"/>
    </xf>
    <xf numFmtId="0" fontId="18" fillId="10" borderId="0" xfId="0" applyFont="1" applyFill="1" applyAlignment="1">
      <alignment horizontal="center" vertical="center" textRotation="90" wrapText="1" readingOrder="1"/>
    </xf>
    <xf numFmtId="0" fontId="18" fillId="10" borderId="8" xfId="0" applyFont="1" applyFill="1" applyBorder="1" applyAlignment="1">
      <alignment horizontal="center" vertical="center" textRotation="90"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17" fillId="0" borderId="5" xfId="0" applyFont="1" applyBorder="1" applyAlignment="1">
      <alignment horizontal="center" vertical="center" wrapText="1"/>
    </xf>
    <xf numFmtId="0" fontId="17" fillId="0" borderId="1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20" fillId="11" borderId="0" xfId="0" applyFont="1" applyFill="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2" xfId="0" applyFont="1" applyBorder="1" applyAlignment="1">
      <alignment horizontal="center" vertical="center" wrapText="1"/>
    </xf>
    <xf numFmtId="0" fontId="20" fillId="11" borderId="9"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5" fillId="0" borderId="0" xfId="0" applyFont="1" applyAlignment="1">
      <alignment horizontal="center" vertical="center" wrapText="1"/>
    </xf>
    <xf numFmtId="0" fontId="41" fillId="11" borderId="13" xfId="0" applyFont="1" applyFill="1" applyBorder="1" applyAlignment="1">
      <alignment horizontal="center" vertical="center" wrapText="1" readingOrder="1"/>
    </xf>
    <xf numFmtId="0" fontId="41" fillId="11" borderId="14" xfId="0" applyFont="1" applyFill="1" applyBorder="1" applyAlignment="1">
      <alignment horizontal="center" vertical="center" wrapText="1" readingOrder="1"/>
    </xf>
    <xf numFmtId="0" fontId="41" fillId="11" borderId="15" xfId="0" applyFont="1" applyFill="1" applyBorder="1" applyAlignment="1">
      <alignment horizontal="center" vertical="center" wrapText="1" readingOrder="1"/>
    </xf>
    <xf numFmtId="0" fontId="41" fillId="11" borderId="16" xfId="0" applyFont="1" applyFill="1" applyBorder="1" applyAlignment="1">
      <alignment horizontal="center" vertical="center" wrapText="1" readingOrder="1"/>
    </xf>
    <xf numFmtId="0" fontId="41" fillId="11" borderId="0" xfId="0" applyFont="1" applyFill="1" applyAlignment="1">
      <alignment horizontal="center" vertical="center" wrapText="1" readingOrder="1"/>
    </xf>
    <xf numFmtId="0" fontId="41" fillId="11" borderId="17" xfId="0" applyFont="1" applyFill="1" applyBorder="1" applyAlignment="1">
      <alignment horizontal="center" vertical="center" wrapText="1" readingOrder="1"/>
    </xf>
    <xf numFmtId="0" fontId="41" fillId="11" borderId="18" xfId="0" applyFont="1" applyFill="1" applyBorder="1" applyAlignment="1">
      <alignment horizontal="center" vertical="center" wrapText="1" readingOrder="1"/>
    </xf>
    <xf numFmtId="0" fontId="41" fillId="11" borderId="19" xfId="0" applyFont="1" applyFill="1" applyBorder="1" applyAlignment="1">
      <alignment horizontal="center" vertical="center" wrapText="1" readingOrder="1"/>
    </xf>
    <xf numFmtId="0" fontId="41" fillId="11" borderId="20" xfId="0" applyFont="1" applyFill="1" applyBorder="1" applyAlignment="1">
      <alignment horizontal="center" vertical="center" wrapText="1" readingOrder="1"/>
    </xf>
    <xf numFmtId="0" fontId="42" fillId="0" borderId="5" xfId="0" applyFont="1" applyBorder="1" applyAlignment="1">
      <alignment horizontal="center" vertical="center" wrapText="1"/>
    </xf>
    <xf numFmtId="0" fontId="42" fillId="0" borderId="12" xfId="0" applyFont="1" applyBorder="1" applyAlignment="1">
      <alignment horizontal="center" vertical="center"/>
    </xf>
    <xf numFmtId="0" fontId="42" fillId="0" borderId="7" xfId="0" applyFont="1" applyBorder="1" applyAlignment="1">
      <alignment horizontal="center" vertical="center" wrapText="1"/>
    </xf>
    <xf numFmtId="0" fontId="42" fillId="0" borderId="0" xfId="0" applyFont="1" applyAlignment="1">
      <alignment horizontal="center" vertical="center"/>
    </xf>
    <xf numFmtId="0" fontId="42" fillId="0" borderId="7" xfId="0" applyFont="1" applyBorder="1" applyAlignment="1">
      <alignment horizontal="center" vertical="center"/>
    </xf>
    <xf numFmtId="0" fontId="42" fillId="0" borderId="9" xfId="0" applyFont="1" applyBorder="1" applyAlignment="1">
      <alignment horizontal="center" vertical="center"/>
    </xf>
    <xf numFmtId="0" fontId="42" fillId="0" borderId="11" xfId="0" applyFont="1" applyBorder="1" applyAlignment="1">
      <alignment horizontal="center" vertical="center"/>
    </xf>
    <xf numFmtId="0" fontId="41" fillId="12" borderId="13" xfId="0" applyFont="1" applyFill="1" applyBorder="1" applyAlignment="1">
      <alignment horizontal="center" vertical="center" wrapText="1" readingOrder="1"/>
    </xf>
    <xf numFmtId="0" fontId="41" fillId="12" borderId="14" xfId="0" applyFont="1" applyFill="1" applyBorder="1" applyAlignment="1">
      <alignment horizontal="center" vertical="center" wrapText="1" readingOrder="1"/>
    </xf>
    <xf numFmtId="0" fontId="41" fillId="12" borderId="15" xfId="0" applyFont="1" applyFill="1" applyBorder="1" applyAlignment="1">
      <alignment horizontal="center" vertical="center" wrapText="1" readingOrder="1"/>
    </xf>
    <xf numFmtId="0" fontId="41" fillId="12" borderId="16" xfId="0" applyFont="1" applyFill="1" applyBorder="1" applyAlignment="1">
      <alignment horizontal="center" vertical="center" wrapText="1" readingOrder="1"/>
    </xf>
    <xf numFmtId="0" fontId="41" fillId="12" borderId="0" xfId="0" applyFont="1" applyFill="1" applyAlignment="1">
      <alignment horizontal="center" vertical="center" wrapText="1" readingOrder="1"/>
    </xf>
    <xf numFmtId="0" fontId="41" fillId="12" borderId="17" xfId="0" applyFont="1" applyFill="1" applyBorder="1" applyAlignment="1">
      <alignment horizontal="center" vertical="center" wrapText="1" readingOrder="1"/>
    </xf>
    <xf numFmtId="0" fontId="41" fillId="12" borderId="18" xfId="0" applyFont="1" applyFill="1" applyBorder="1" applyAlignment="1">
      <alignment horizontal="center" vertical="center" wrapText="1" readingOrder="1"/>
    </xf>
    <xf numFmtId="0" fontId="41" fillId="12" borderId="19" xfId="0" applyFont="1" applyFill="1" applyBorder="1" applyAlignment="1">
      <alignment horizontal="center" vertical="center" wrapText="1" readingOrder="1"/>
    </xf>
    <xf numFmtId="0" fontId="41" fillId="12" borderId="20"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42" fillId="0" borderId="6" xfId="0" applyFont="1" applyBorder="1" applyAlignment="1">
      <alignment horizontal="center" vertical="center"/>
    </xf>
    <xf numFmtId="0" fontId="42" fillId="0" borderId="8" xfId="0" applyFont="1" applyBorder="1" applyAlignment="1">
      <alignment horizontal="center" vertical="center"/>
    </xf>
    <xf numFmtId="0" fontId="42" fillId="0" borderId="10" xfId="0" applyFont="1" applyBorder="1" applyAlignment="1">
      <alignment horizontal="center" vertical="center"/>
    </xf>
    <xf numFmtId="0" fontId="41" fillId="5" borderId="13" xfId="0" applyFont="1" applyFill="1" applyBorder="1" applyAlignment="1">
      <alignment horizontal="center" vertical="center" wrapText="1" readingOrder="1"/>
    </xf>
    <xf numFmtId="0" fontId="41" fillId="5" borderId="14" xfId="0" applyFont="1" applyFill="1" applyBorder="1" applyAlignment="1">
      <alignment horizontal="center" vertical="center" wrapText="1" readingOrder="1"/>
    </xf>
    <xf numFmtId="0" fontId="41" fillId="5" borderId="15" xfId="0" applyFont="1" applyFill="1" applyBorder="1" applyAlignment="1">
      <alignment horizontal="center" vertical="center" wrapText="1" readingOrder="1"/>
    </xf>
    <xf numFmtId="0" fontId="41" fillId="5" borderId="16" xfId="0" applyFont="1" applyFill="1" applyBorder="1" applyAlignment="1">
      <alignment horizontal="center" vertical="center" wrapText="1" readingOrder="1"/>
    </xf>
    <xf numFmtId="0" fontId="41" fillId="5" borderId="0" xfId="0" applyFont="1" applyFill="1" applyAlignment="1">
      <alignment horizontal="center" vertical="center" wrapText="1" readingOrder="1"/>
    </xf>
    <xf numFmtId="0" fontId="41" fillId="5" borderId="17" xfId="0" applyFont="1" applyFill="1" applyBorder="1" applyAlignment="1">
      <alignment horizontal="center" vertical="center" wrapText="1" readingOrder="1"/>
    </xf>
    <xf numFmtId="0" fontId="41" fillId="5" borderId="18" xfId="0" applyFont="1" applyFill="1" applyBorder="1" applyAlignment="1">
      <alignment horizontal="center" vertical="center" wrapText="1" readingOrder="1"/>
    </xf>
    <xf numFmtId="0" fontId="41" fillId="5" borderId="19" xfId="0" applyFont="1" applyFill="1" applyBorder="1" applyAlignment="1">
      <alignment horizontal="center" vertical="center" wrapText="1" readingOrder="1"/>
    </xf>
    <xf numFmtId="0" fontId="41" fillId="5" borderId="20" xfId="0" applyFont="1" applyFill="1" applyBorder="1" applyAlignment="1">
      <alignment horizontal="center" vertical="center" wrapText="1" readingOrder="1"/>
    </xf>
    <xf numFmtId="0" fontId="41" fillId="13" borderId="13" xfId="0" applyFont="1" applyFill="1" applyBorder="1" applyAlignment="1">
      <alignment horizontal="center" vertical="center" wrapText="1" readingOrder="1"/>
    </xf>
    <xf numFmtId="0" fontId="41" fillId="13" borderId="14" xfId="0" applyFont="1" applyFill="1" applyBorder="1" applyAlignment="1">
      <alignment horizontal="center" vertical="center" wrapText="1" readingOrder="1"/>
    </xf>
    <xf numFmtId="0" fontId="41" fillId="13" borderId="15" xfId="0" applyFont="1" applyFill="1" applyBorder="1" applyAlignment="1">
      <alignment horizontal="center" vertical="center" wrapText="1" readingOrder="1"/>
    </xf>
    <xf numFmtId="0" fontId="41" fillId="13" borderId="16" xfId="0" applyFont="1" applyFill="1" applyBorder="1" applyAlignment="1">
      <alignment horizontal="center" vertical="center" wrapText="1" readingOrder="1"/>
    </xf>
    <xf numFmtId="0" fontId="41" fillId="13" borderId="0" xfId="0" applyFont="1" applyFill="1" applyAlignment="1">
      <alignment horizontal="center" vertical="center" wrapText="1" readingOrder="1"/>
    </xf>
    <xf numFmtId="0" fontId="41" fillId="13" borderId="17" xfId="0" applyFont="1" applyFill="1" applyBorder="1" applyAlignment="1">
      <alignment horizontal="center" vertical="center" wrapText="1" readingOrder="1"/>
    </xf>
    <xf numFmtId="0" fontId="41" fillId="13" borderId="18" xfId="0" applyFont="1" applyFill="1" applyBorder="1" applyAlignment="1">
      <alignment horizontal="center" vertical="center" wrapText="1" readingOrder="1"/>
    </xf>
    <xf numFmtId="0" fontId="41" fillId="13" borderId="19"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42" fillId="0" borderId="12" xfId="0" applyFont="1" applyBorder="1" applyAlignment="1">
      <alignment horizontal="center" vertical="center" wrapText="1"/>
    </xf>
    <xf numFmtId="0" fontId="24" fillId="0" borderId="0" xfId="0" applyFont="1" applyAlignment="1">
      <alignment horizontal="center" vertical="center"/>
    </xf>
    <xf numFmtId="0" fontId="44" fillId="0" borderId="0" xfId="0" applyFont="1" applyAlignment="1">
      <alignment horizontal="center" vertical="center"/>
    </xf>
    <xf numFmtId="0" fontId="39" fillId="15" borderId="23" xfId="0" applyFont="1" applyFill="1" applyBorder="1" applyAlignment="1">
      <alignment horizontal="center" vertical="center" wrapText="1" readingOrder="1"/>
    </xf>
    <xf numFmtId="0" fontId="39" fillId="15" borderId="24" xfId="0" applyFont="1" applyFill="1" applyBorder="1" applyAlignment="1">
      <alignment horizontal="center" vertical="center" wrapText="1" readingOrder="1"/>
    </xf>
    <xf numFmtId="0" fontId="39" fillId="15" borderId="35" xfId="0" applyFont="1" applyFill="1" applyBorder="1" applyAlignment="1">
      <alignment horizontal="center" vertical="center" wrapText="1" readingOrder="1"/>
    </xf>
    <xf numFmtId="0" fontId="34" fillId="3" borderId="0" xfId="0" applyFont="1" applyFill="1" applyAlignment="1">
      <alignment horizontal="justify" vertical="center" wrapText="1"/>
    </xf>
    <xf numFmtId="0" fontId="36" fillId="15" borderId="32" xfId="0" applyFont="1" applyFill="1" applyBorder="1" applyAlignment="1">
      <alignment horizontal="center" vertical="center" wrapText="1" readingOrder="1"/>
    </xf>
    <xf numFmtId="0" fontId="36" fillId="15" borderId="33" xfId="0" applyFont="1" applyFill="1" applyBorder="1" applyAlignment="1">
      <alignment horizontal="center" vertical="center" wrapText="1" readingOrder="1"/>
    </xf>
    <xf numFmtId="0" fontId="36" fillId="3" borderId="30" xfId="0" applyFont="1" applyFill="1" applyBorder="1" applyAlignment="1">
      <alignment horizontal="center" vertical="center" wrapText="1" readingOrder="1"/>
    </xf>
    <xf numFmtId="0" fontId="36" fillId="3" borderId="25" xfId="0" applyFont="1" applyFill="1" applyBorder="1" applyAlignment="1">
      <alignment horizontal="center" vertical="center" wrapText="1" readingOrder="1"/>
    </xf>
    <xf numFmtId="0" fontId="36" fillId="3" borderId="22" xfId="0"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6" fillId="3" borderId="27"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cellXfs>
  <cellStyles count="6">
    <cellStyle name="Hipervínculo" xfId="5" builtinId="8"/>
    <cellStyle name="Normal" xfId="0" builtinId="0"/>
    <cellStyle name="Normal - Style1 2" xfId="2" xr:uid="{00000000-0005-0000-0000-000002000000}"/>
    <cellStyle name="Normal 2" xfId="4" xr:uid="{00000000-0005-0000-0000-000003000000}"/>
    <cellStyle name="Normal 2 2" xfId="3" xr:uid="{00000000-0005-0000-0000-000004000000}"/>
    <cellStyle name="Porcentaje" xfId="1" builtinId="5"/>
  </cellStyles>
  <dxfs count="25">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224117</xdr:colOff>
      <xdr:row>0</xdr:row>
      <xdr:rowOff>0</xdr:rowOff>
    </xdr:from>
    <xdr:to>
      <xdr:col>3</xdr:col>
      <xdr:colOff>280146</xdr:colOff>
      <xdr:row>3</xdr:row>
      <xdr:rowOff>28014</xdr:rowOff>
    </xdr:to>
    <xdr:pic>
      <xdr:nvPicPr>
        <xdr:cNvPr id="3" name="Imagen 2">
          <a:extLst>
            <a:ext uri="{FF2B5EF4-FFF2-40B4-BE49-F238E27FC236}">
              <a16:creationId xmlns:a16="http://schemas.microsoft.com/office/drawing/2014/main" id="{31EFECB0-A458-674B-BDB6-B4E64356E5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2279" y="0"/>
          <a:ext cx="1680882" cy="8124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RES/OneDrive%20-%20Escuela%20Tecnologica%20Instituto%20Tecnico%20Central/A.%20Vigencia%202022/RIESGOS%202022/recop.%20Mapa%20de%20riesgos%202022/M.PT.R.GEST.REC.F&#205;S.2022.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DRES\Downloads\MAPA%20DE%20RIESGOS%20IBTI%20202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Listas"/>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sheetData>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4" dataDxfId="23">
  <autoFilter ref="B209:C219" xr:uid="{00000000-0009-0000-0100-000001000000}"/>
  <tableColumns count="2">
    <tableColumn id="1" xr3:uid="{00000000-0010-0000-0000-000001000000}" name="Criterios" dataDxfId="22"/>
    <tableColumn id="2" xr3:uid="{00000000-0010-0000-0000-000002000000}" name="Subcriterios" dataDxfId="21"/>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f:/g/personal/plandeaccion_itc_edu_co/Eq0HMdadRDNAsYf6fkGdug0BUCrcUrn1dFQS87_0gYNEsQ?e=gqgg47" TargetMode="External"/><Relationship Id="rId2" Type="http://schemas.openxmlformats.org/officeDocument/2006/relationships/hyperlink" Target="https://www.etitc.edu.co/es/page/admisionesibti" TargetMode="External"/><Relationship Id="rId1" Type="http://schemas.openxmlformats.org/officeDocument/2006/relationships/hyperlink" Target="https://www.etitc.edu.co/archives/psicologiaibti22.pdf"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0" zoomScale="130" zoomScaleNormal="130" workbookViewId="0">
      <selection activeCell="C25" sqref="C25:D25"/>
    </sheetView>
  </sheetViews>
  <sheetFormatPr baseColWidth="10" defaultColWidth="11.42578125" defaultRowHeight="15" x14ac:dyDescent="0.25"/>
  <cols>
    <col min="1" max="1" width="2.7109375" style="75" customWidth="1"/>
    <col min="2" max="3" width="24.7109375" style="75" customWidth="1"/>
    <col min="4" max="4" width="16" style="75" customWidth="1"/>
    <col min="5" max="5" width="24.7109375" style="75" customWidth="1"/>
    <col min="6" max="6" width="27.7109375" style="75" customWidth="1"/>
    <col min="7" max="8" width="24.7109375" style="75" customWidth="1"/>
    <col min="9" max="16384" width="11.42578125" style="75"/>
  </cols>
  <sheetData>
    <row r="1" spans="2:8" ht="15.75" thickBot="1" x14ac:dyDescent="0.3"/>
    <row r="2" spans="2:8" ht="18" x14ac:dyDescent="0.25">
      <c r="B2" s="208" t="s">
        <v>0</v>
      </c>
      <c r="C2" s="209"/>
      <c r="D2" s="209"/>
      <c r="E2" s="209"/>
      <c r="F2" s="209"/>
      <c r="G2" s="209"/>
      <c r="H2" s="210"/>
    </row>
    <row r="3" spans="2:8" x14ac:dyDescent="0.25">
      <c r="B3" s="76"/>
      <c r="C3" s="77"/>
      <c r="D3" s="77"/>
      <c r="E3" s="77"/>
      <c r="F3" s="77"/>
      <c r="G3" s="77"/>
      <c r="H3" s="78"/>
    </row>
    <row r="4" spans="2:8" ht="63" customHeight="1" x14ac:dyDescent="0.25">
      <c r="B4" s="211" t="s">
        <v>1</v>
      </c>
      <c r="C4" s="212"/>
      <c r="D4" s="212"/>
      <c r="E4" s="212"/>
      <c r="F4" s="212"/>
      <c r="G4" s="212"/>
      <c r="H4" s="213"/>
    </row>
    <row r="5" spans="2:8" ht="63" customHeight="1" x14ac:dyDescent="0.25">
      <c r="B5" s="214"/>
      <c r="C5" s="215"/>
      <c r="D5" s="215"/>
      <c r="E5" s="215"/>
      <c r="F5" s="215"/>
      <c r="G5" s="215"/>
      <c r="H5" s="216"/>
    </row>
    <row r="6" spans="2:8" ht="16.5" x14ac:dyDescent="0.25">
      <c r="B6" s="217" t="s">
        <v>2</v>
      </c>
      <c r="C6" s="218"/>
      <c r="D6" s="218"/>
      <c r="E6" s="218"/>
      <c r="F6" s="218"/>
      <c r="G6" s="218"/>
      <c r="H6" s="219"/>
    </row>
    <row r="7" spans="2:8" ht="95.25" customHeight="1" x14ac:dyDescent="0.25">
      <c r="B7" s="227" t="s">
        <v>3</v>
      </c>
      <c r="C7" s="228"/>
      <c r="D7" s="228"/>
      <c r="E7" s="228"/>
      <c r="F7" s="228"/>
      <c r="G7" s="228"/>
      <c r="H7" s="229"/>
    </row>
    <row r="8" spans="2:8" ht="16.5" x14ac:dyDescent="0.25">
      <c r="B8" s="108"/>
      <c r="C8" s="109"/>
      <c r="D8" s="109"/>
      <c r="E8" s="109"/>
      <c r="F8" s="109"/>
      <c r="G8" s="109"/>
      <c r="H8" s="110"/>
    </row>
    <row r="9" spans="2:8" ht="16.5" customHeight="1" x14ac:dyDescent="0.25">
      <c r="B9" s="220" t="s">
        <v>4</v>
      </c>
      <c r="C9" s="221"/>
      <c r="D9" s="221"/>
      <c r="E9" s="221"/>
      <c r="F9" s="221"/>
      <c r="G9" s="221"/>
      <c r="H9" s="222"/>
    </row>
    <row r="10" spans="2:8" ht="44.25" customHeight="1" x14ac:dyDescent="0.25">
      <c r="B10" s="220"/>
      <c r="C10" s="221"/>
      <c r="D10" s="221"/>
      <c r="E10" s="221"/>
      <c r="F10" s="221"/>
      <c r="G10" s="221"/>
      <c r="H10" s="222"/>
    </row>
    <row r="11" spans="2:8" ht="15.75" thickBot="1" x14ac:dyDescent="0.3">
      <c r="B11" s="97"/>
      <c r="C11" s="100"/>
      <c r="D11" s="105"/>
      <c r="E11" s="106"/>
      <c r="F11" s="106"/>
      <c r="G11" s="107"/>
      <c r="H11" s="101"/>
    </row>
    <row r="12" spans="2:8" ht="15.75" thickTop="1" x14ac:dyDescent="0.25">
      <c r="B12" s="97"/>
      <c r="C12" s="223" t="s">
        <v>5</v>
      </c>
      <c r="D12" s="224"/>
      <c r="E12" s="225" t="s">
        <v>6</v>
      </c>
      <c r="F12" s="226"/>
      <c r="G12" s="100"/>
      <c r="H12" s="101"/>
    </row>
    <row r="13" spans="2:8" ht="35.25" customHeight="1" x14ac:dyDescent="0.25">
      <c r="B13" s="97"/>
      <c r="C13" s="195" t="s">
        <v>7</v>
      </c>
      <c r="D13" s="196"/>
      <c r="E13" s="197" t="s">
        <v>8</v>
      </c>
      <c r="F13" s="198"/>
      <c r="G13" s="100"/>
      <c r="H13" s="101"/>
    </row>
    <row r="14" spans="2:8" ht="17.25" customHeight="1" x14ac:dyDescent="0.25">
      <c r="B14" s="97"/>
      <c r="C14" s="195" t="s">
        <v>9</v>
      </c>
      <c r="D14" s="196"/>
      <c r="E14" s="197" t="s">
        <v>10</v>
      </c>
      <c r="F14" s="198"/>
      <c r="G14" s="100"/>
      <c r="H14" s="101"/>
    </row>
    <row r="15" spans="2:8" ht="19.5" customHeight="1" x14ac:dyDescent="0.25">
      <c r="B15" s="97"/>
      <c r="C15" s="195" t="s">
        <v>11</v>
      </c>
      <c r="D15" s="196"/>
      <c r="E15" s="197" t="s">
        <v>12</v>
      </c>
      <c r="F15" s="198"/>
      <c r="G15" s="100"/>
      <c r="H15" s="101"/>
    </row>
    <row r="16" spans="2:8" ht="69.75" customHeight="1" x14ac:dyDescent="0.25">
      <c r="B16" s="97"/>
      <c r="C16" s="195" t="s">
        <v>13</v>
      </c>
      <c r="D16" s="196"/>
      <c r="E16" s="197" t="s">
        <v>14</v>
      </c>
      <c r="F16" s="198"/>
      <c r="G16" s="100"/>
      <c r="H16" s="101"/>
    </row>
    <row r="17" spans="2:8" ht="34.5" customHeight="1" x14ac:dyDescent="0.25">
      <c r="B17" s="97"/>
      <c r="C17" s="199" t="s">
        <v>15</v>
      </c>
      <c r="D17" s="200"/>
      <c r="E17" s="191" t="s">
        <v>16</v>
      </c>
      <c r="F17" s="192"/>
      <c r="G17" s="100"/>
      <c r="H17" s="101"/>
    </row>
    <row r="18" spans="2:8" ht="27.75" customHeight="1" x14ac:dyDescent="0.25">
      <c r="B18" s="97"/>
      <c r="C18" s="199" t="s">
        <v>17</v>
      </c>
      <c r="D18" s="200"/>
      <c r="E18" s="191" t="s">
        <v>18</v>
      </c>
      <c r="F18" s="192"/>
      <c r="G18" s="100"/>
      <c r="H18" s="101"/>
    </row>
    <row r="19" spans="2:8" ht="28.5" customHeight="1" x14ac:dyDescent="0.25">
      <c r="B19" s="97"/>
      <c r="C19" s="199" t="s">
        <v>19</v>
      </c>
      <c r="D19" s="200"/>
      <c r="E19" s="191" t="s">
        <v>20</v>
      </c>
      <c r="F19" s="192"/>
      <c r="G19" s="100"/>
      <c r="H19" s="101"/>
    </row>
    <row r="20" spans="2:8" ht="72.75" customHeight="1" x14ac:dyDescent="0.25">
      <c r="B20" s="97"/>
      <c r="C20" s="199" t="s">
        <v>21</v>
      </c>
      <c r="D20" s="200"/>
      <c r="E20" s="191" t="s">
        <v>22</v>
      </c>
      <c r="F20" s="192"/>
      <c r="G20" s="100"/>
      <c r="H20" s="101"/>
    </row>
    <row r="21" spans="2:8" ht="64.5" customHeight="1" x14ac:dyDescent="0.25">
      <c r="B21" s="97"/>
      <c r="C21" s="199" t="s">
        <v>23</v>
      </c>
      <c r="D21" s="200"/>
      <c r="E21" s="191" t="s">
        <v>24</v>
      </c>
      <c r="F21" s="192"/>
      <c r="G21" s="100"/>
      <c r="H21" s="101"/>
    </row>
    <row r="22" spans="2:8" ht="71.25" customHeight="1" x14ac:dyDescent="0.25">
      <c r="B22" s="97"/>
      <c r="C22" s="199" t="s">
        <v>25</v>
      </c>
      <c r="D22" s="200"/>
      <c r="E22" s="191" t="s">
        <v>26</v>
      </c>
      <c r="F22" s="192"/>
      <c r="G22" s="100"/>
      <c r="H22" s="101"/>
    </row>
    <row r="23" spans="2:8" ht="55.5" customHeight="1" x14ac:dyDescent="0.25">
      <c r="B23" s="97"/>
      <c r="C23" s="193" t="s">
        <v>27</v>
      </c>
      <c r="D23" s="194"/>
      <c r="E23" s="191" t="s">
        <v>28</v>
      </c>
      <c r="F23" s="192"/>
      <c r="G23" s="100"/>
      <c r="H23" s="101"/>
    </row>
    <row r="24" spans="2:8" ht="42" customHeight="1" x14ac:dyDescent="0.25">
      <c r="B24" s="97"/>
      <c r="C24" s="193" t="s">
        <v>29</v>
      </c>
      <c r="D24" s="194"/>
      <c r="E24" s="191" t="s">
        <v>30</v>
      </c>
      <c r="F24" s="192"/>
      <c r="G24" s="100"/>
      <c r="H24" s="101"/>
    </row>
    <row r="25" spans="2:8" ht="59.25" customHeight="1" x14ac:dyDescent="0.25">
      <c r="B25" s="97"/>
      <c r="C25" s="193" t="s">
        <v>31</v>
      </c>
      <c r="D25" s="194"/>
      <c r="E25" s="191" t="s">
        <v>32</v>
      </c>
      <c r="F25" s="192"/>
      <c r="G25" s="100"/>
      <c r="H25" s="101"/>
    </row>
    <row r="26" spans="2:8" ht="23.25" customHeight="1" x14ac:dyDescent="0.25">
      <c r="B26" s="97"/>
      <c r="C26" s="193" t="s">
        <v>33</v>
      </c>
      <c r="D26" s="194"/>
      <c r="E26" s="191" t="s">
        <v>34</v>
      </c>
      <c r="F26" s="192"/>
      <c r="G26" s="100"/>
      <c r="H26" s="101"/>
    </row>
    <row r="27" spans="2:8" ht="30.75" customHeight="1" x14ac:dyDescent="0.25">
      <c r="B27" s="97"/>
      <c r="C27" s="193" t="s">
        <v>35</v>
      </c>
      <c r="D27" s="194"/>
      <c r="E27" s="191" t="s">
        <v>36</v>
      </c>
      <c r="F27" s="192"/>
      <c r="G27" s="100"/>
      <c r="H27" s="101"/>
    </row>
    <row r="28" spans="2:8" ht="35.25" customHeight="1" x14ac:dyDescent="0.25">
      <c r="B28" s="97"/>
      <c r="C28" s="193" t="s">
        <v>37</v>
      </c>
      <c r="D28" s="194"/>
      <c r="E28" s="191" t="s">
        <v>38</v>
      </c>
      <c r="F28" s="192"/>
      <c r="G28" s="100"/>
      <c r="H28" s="101"/>
    </row>
    <row r="29" spans="2:8" ht="33" customHeight="1" x14ac:dyDescent="0.25">
      <c r="B29" s="97"/>
      <c r="C29" s="193" t="s">
        <v>37</v>
      </c>
      <c r="D29" s="194"/>
      <c r="E29" s="191" t="s">
        <v>38</v>
      </c>
      <c r="F29" s="192"/>
      <c r="G29" s="100"/>
      <c r="H29" s="101"/>
    </row>
    <row r="30" spans="2:8" ht="30" customHeight="1" x14ac:dyDescent="0.25">
      <c r="B30" s="97"/>
      <c r="C30" s="193" t="s">
        <v>39</v>
      </c>
      <c r="D30" s="194"/>
      <c r="E30" s="191" t="s">
        <v>40</v>
      </c>
      <c r="F30" s="192"/>
      <c r="G30" s="100"/>
      <c r="H30" s="101"/>
    </row>
    <row r="31" spans="2:8" ht="35.25" customHeight="1" x14ac:dyDescent="0.25">
      <c r="B31" s="97"/>
      <c r="C31" s="193" t="s">
        <v>41</v>
      </c>
      <c r="D31" s="194"/>
      <c r="E31" s="191" t="s">
        <v>42</v>
      </c>
      <c r="F31" s="192"/>
      <c r="G31" s="100"/>
      <c r="H31" s="101"/>
    </row>
    <row r="32" spans="2:8" ht="31.5" customHeight="1" x14ac:dyDescent="0.25">
      <c r="B32" s="97"/>
      <c r="C32" s="193" t="s">
        <v>43</v>
      </c>
      <c r="D32" s="194"/>
      <c r="E32" s="191" t="s">
        <v>44</v>
      </c>
      <c r="F32" s="192"/>
      <c r="G32" s="100"/>
      <c r="H32" s="101"/>
    </row>
    <row r="33" spans="2:8" ht="35.25" customHeight="1" x14ac:dyDescent="0.25">
      <c r="B33" s="97"/>
      <c r="C33" s="193" t="s">
        <v>45</v>
      </c>
      <c r="D33" s="194"/>
      <c r="E33" s="191" t="s">
        <v>46</v>
      </c>
      <c r="F33" s="192"/>
      <c r="G33" s="100"/>
      <c r="H33" s="101"/>
    </row>
    <row r="34" spans="2:8" ht="59.25" customHeight="1" x14ac:dyDescent="0.25">
      <c r="B34" s="97"/>
      <c r="C34" s="193" t="s">
        <v>47</v>
      </c>
      <c r="D34" s="194"/>
      <c r="E34" s="191" t="s">
        <v>48</v>
      </c>
      <c r="F34" s="192"/>
      <c r="G34" s="100"/>
      <c r="H34" s="101"/>
    </row>
    <row r="35" spans="2:8" ht="29.25" customHeight="1" x14ac:dyDescent="0.25">
      <c r="B35" s="97"/>
      <c r="C35" s="193" t="s">
        <v>49</v>
      </c>
      <c r="D35" s="194"/>
      <c r="E35" s="191" t="s">
        <v>50</v>
      </c>
      <c r="F35" s="192"/>
      <c r="G35" s="100"/>
      <c r="H35" s="101"/>
    </row>
    <row r="36" spans="2:8" ht="82.5" customHeight="1" x14ac:dyDescent="0.25">
      <c r="B36" s="97"/>
      <c r="C36" s="193" t="s">
        <v>51</v>
      </c>
      <c r="D36" s="194"/>
      <c r="E36" s="191" t="s">
        <v>52</v>
      </c>
      <c r="F36" s="192"/>
      <c r="G36" s="100"/>
      <c r="H36" s="101"/>
    </row>
    <row r="37" spans="2:8" ht="46.5" customHeight="1" x14ac:dyDescent="0.25">
      <c r="B37" s="97"/>
      <c r="C37" s="193" t="s">
        <v>53</v>
      </c>
      <c r="D37" s="194"/>
      <c r="E37" s="191" t="s">
        <v>54</v>
      </c>
      <c r="F37" s="192"/>
      <c r="G37" s="100"/>
      <c r="H37" s="101"/>
    </row>
    <row r="38" spans="2:8" ht="6.75" customHeight="1" thickBot="1" x14ac:dyDescent="0.3">
      <c r="B38" s="97"/>
      <c r="C38" s="204"/>
      <c r="D38" s="205"/>
      <c r="E38" s="206"/>
      <c r="F38" s="207"/>
      <c r="G38" s="100"/>
      <c r="H38" s="101"/>
    </row>
    <row r="39" spans="2:8" ht="15.75" thickTop="1" x14ac:dyDescent="0.25">
      <c r="B39" s="97"/>
      <c r="C39" s="98"/>
      <c r="D39" s="98"/>
      <c r="E39" s="99"/>
      <c r="F39" s="99"/>
      <c r="G39" s="100"/>
      <c r="H39" s="101"/>
    </row>
    <row r="40" spans="2:8" ht="21" customHeight="1" x14ac:dyDescent="0.25">
      <c r="B40" s="201" t="s">
        <v>55</v>
      </c>
      <c r="C40" s="202"/>
      <c r="D40" s="202"/>
      <c r="E40" s="202"/>
      <c r="F40" s="202"/>
      <c r="G40" s="202"/>
      <c r="H40" s="203"/>
    </row>
    <row r="41" spans="2:8" ht="20.25" customHeight="1" x14ac:dyDescent="0.25">
      <c r="B41" s="201" t="s">
        <v>56</v>
      </c>
      <c r="C41" s="202"/>
      <c r="D41" s="202"/>
      <c r="E41" s="202"/>
      <c r="F41" s="202"/>
      <c r="G41" s="202"/>
      <c r="H41" s="203"/>
    </row>
    <row r="42" spans="2:8" ht="20.25" customHeight="1" x14ac:dyDescent="0.25">
      <c r="B42" s="201" t="s">
        <v>57</v>
      </c>
      <c r="C42" s="202"/>
      <c r="D42" s="202"/>
      <c r="E42" s="202"/>
      <c r="F42" s="202"/>
      <c r="G42" s="202"/>
      <c r="H42" s="203"/>
    </row>
    <row r="43" spans="2:8" ht="20.25" customHeight="1" x14ac:dyDescent="0.25">
      <c r="B43" s="201" t="s">
        <v>58</v>
      </c>
      <c r="C43" s="202"/>
      <c r="D43" s="202"/>
      <c r="E43" s="202"/>
      <c r="F43" s="202"/>
      <c r="G43" s="202"/>
      <c r="H43" s="203"/>
    </row>
    <row r="44" spans="2:8" x14ac:dyDescent="0.25">
      <c r="B44" s="201" t="s">
        <v>59</v>
      </c>
      <c r="C44" s="202"/>
      <c r="D44" s="202"/>
      <c r="E44" s="202"/>
      <c r="F44" s="202"/>
      <c r="G44" s="202"/>
      <c r="H44" s="203"/>
    </row>
    <row r="45" spans="2:8" ht="15.75" thickBot="1" x14ac:dyDescent="0.3">
      <c r="B45" s="102"/>
      <c r="C45" s="103"/>
      <c r="D45" s="103"/>
      <c r="E45" s="103"/>
      <c r="F45" s="103"/>
      <c r="G45" s="103"/>
      <c r="H45" s="104"/>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V22"/>
  <sheetViews>
    <sheetView showGridLines="0" tabSelected="1" topLeftCell="A14" zoomScale="68" zoomScaleNormal="68" workbookViewId="0">
      <selection activeCell="K19" sqref="K19:N19"/>
    </sheetView>
  </sheetViews>
  <sheetFormatPr baseColWidth="10" defaultColWidth="11.42578125" defaultRowHeight="16.5" x14ac:dyDescent="0.3"/>
  <cols>
    <col min="1" max="1" width="4.7109375" style="2" customWidth="1"/>
    <col min="2" max="3" width="12" style="2" customWidth="1"/>
    <col min="4" max="4" width="14.140625" style="2" customWidth="1"/>
    <col min="5" max="5" width="28.7109375" style="2" customWidth="1"/>
    <col min="6" max="6" width="22.42578125" style="2" customWidth="1"/>
    <col min="7" max="7" width="32.42578125" style="1" customWidth="1"/>
    <col min="8" max="8" width="10.7109375" style="4" customWidth="1"/>
    <col min="9" max="9" width="12.85546875" style="4" customWidth="1"/>
    <col min="10" max="10" width="10.85546875" style="4" customWidth="1"/>
    <col min="11" max="11" width="12.28515625" style="1" customWidth="1"/>
    <col min="12" max="12" width="16.42578125" style="1" customWidth="1"/>
    <col min="13" max="13" width="6.28515625" style="1" customWidth="1"/>
    <col min="14" max="14" width="27.28515625" style="1" customWidth="1"/>
    <col min="15" max="16" width="12.28515625" style="1" customWidth="1"/>
    <col min="17" max="17" width="6.28515625" style="1" customWidth="1"/>
    <col min="18" max="18" width="16" style="1" customWidth="1"/>
    <col min="19" max="19" width="5.7109375" style="4" customWidth="1"/>
    <col min="20" max="20" width="31" style="1" customWidth="1"/>
    <col min="21" max="21" width="18.5703125" style="1" customWidth="1"/>
    <col min="22" max="22" width="15.140625" style="1" customWidth="1"/>
    <col min="23" max="23" width="6.7109375" style="1" customWidth="1"/>
    <col min="24" max="24" width="5" style="1" customWidth="1"/>
    <col min="25" max="25" width="5.42578125" style="1" customWidth="1"/>
    <col min="26" max="26" width="7.140625" style="1" customWidth="1"/>
    <col min="27" max="27" width="6.7109375" style="1" customWidth="1"/>
    <col min="28" max="28" width="7.42578125" style="1" customWidth="1"/>
    <col min="29" max="29" width="13" style="1" customWidth="1"/>
    <col min="30" max="30" width="8.7109375" style="1" customWidth="1"/>
    <col min="31" max="31" width="10.42578125" style="1" customWidth="1"/>
    <col min="32" max="32" width="9.28515625" style="1" customWidth="1"/>
    <col min="33" max="33" width="9.140625" style="1" customWidth="1"/>
    <col min="34" max="34" width="8.42578125" style="1" customWidth="1"/>
    <col min="35" max="35" width="7.28515625" style="1" customWidth="1"/>
    <col min="36" max="36" width="25.85546875" style="1" customWidth="1"/>
    <col min="37" max="37" width="13.85546875" style="1" customWidth="1"/>
    <col min="38" max="38" width="12" style="1" customWidth="1"/>
    <col min="39" max="39" width="14.7109375" style="1" customWidth="1"/>
    <col min="40" max="40" width="61.7109375" style="154" customWidth="1"/>
    <col min="41" max="41" width="21" style="1" customWidth="1"/>
    <col min="42" max="42" width="14.140625" style="1" customWidth="1"/>
    <col min="43" max="43" width="58.7109375" style="1" customWidth="1"/>
    <col min="44" max="44" width="14.140625" style="189" customWidth="1"/>
    <col min="45" max="45" width="20.7109375" style="4" customWidth="1"/>
    <col min="46" max="46" width="15.42578125" style="1" customWidth="1"/>
    <col min="47" max="47" width="142.7109375" style="1" customWidth="1"/>
    <col min="48" max="48" width="17.28515625" style="1" customWidth="1"/>
    <col min="49" max="16384" width="11.42578125" style="1"/>
  </cols>
  <sheetData>
    <row r="1" spans="1:74" ht="27.75" customHeight="1" x14ac:dyDescent="0.3">
      <c r="A1" s="246"/>
      <c r="B1" s="246"/>
      <c r="C1" s="246"/>
      <c r="D1" s="246"/>
      <c r="E1" s="248" t="s">
        <v>60</v>
      </c>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51" t="s">
        <v>61</v>
      </c>
      <c r="AV1" s="251"/>
    </row>
    <row r="2" spans="1:74" ht="23.25" customHeight="1" x14ac:dyDescent="0.3">
      <c r="A2" s="246"/>
      <c r="B2" s="246"/>
      <c r="C2" s="246"/>
      <c r="D2" s="246"/>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51" t="s">
        <v>62</v>
      </c>
      <c r="AV2" s="251"/>
    </row>
    <row r="3" spans="1:74" ht="9.75" customHeight="1" x14ac:dyDescent="0.3">
      <c r="A3" s="246"/>
      <c r="B3" s="246"/>
      <c r="C3" s="246"/>
      <c r="D3" s="246"/>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51" t="s">
        <v>63</v>
      </c>
      <c r="AV3" s="251"/>
    </row>
    <row r="4" spans="1:74" ht="14.25" customHeight="1" x14ac:dyDescent="0.3">
      <c r="A4" s="246"/>
      <c r="B4" s="246"/>
      <c r="C4" s="246"/>
      <c r="D4" s="246"/>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51" t="s">
        <v>64</v>
      </c>
      <c r="AV4" s="251"/>
    </row>
    <row r="5" spans="1:74" ht="13.9" customHeight="1" x14ac:dyDescent="0.3">
      <c r="A5" s="142"/>
      <c r="B5" s="143"/>
      <c r="C5" s="143"/>
      <c r="D5" s="143"/>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50"/>
      <c r="AO5" s="144"/>
      <c r="AP5" s="144"/>
      <c r="AQ5" s="144"/>
      <c r="AR5" s="187"/>
      <c r="AS5" s="144"/>
      <c r="AT5" s="144"/>
      <c r="AU5" s="146"/>
      <c r="AV5" s="145"/>
    </row>
    <row r="6" spans="1:74" ht="26.25" customHeight="1" x14ac:dyDescent="0.3">
      <c r="A6" s="231" t="s">
        <v>65</v>
      </c>
      <c r="B6" s="232"/>
      <c r="C6" s="257" t="s">
        <v>270</v>
      </c>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9"/>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30" customHeight="1" x14ac:dyDescent="0.3">
      <c r="A7" s="231" t="s">
        <v>66</v>
      </c>
      <c r="B7" s="232"/>
      <c r="C7" s="254" t="s">
        <v>67</v>
      </c>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6"/>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24" customHeight="1" x14ac:dyDescent="0.3">
      <c r="A8" s="231" t="s">
        <v>68</v>
      </c>
      <c r="B8" s="232"/>
      <c r="C8" s="252" t="s">
        <v>69</v>
      </c>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x14ac:dyDescent="0.3">
      <c r="A9" s="233" t="s">
        <v>70</v>
      </c>
      <c r="B9" s="233"/>
      <c r="C9" s="233"/>
      <c r="D9" s="233"/>
      <c r="E9" s="234"/>
      <c r="F9" s="234"/>
      <c r="G9" s="234"/>
      <c r="H9" s="234"/>
      <c r="I9" s="234"/>
      <c r="J9" s="234"/>
      <c r="K9" s="234"/>
      <c r="L9" s="234" t="s">
        <v>71</v>
      </c>
      <c r="M9" s="234"/>
      <c r="N9" s="234"/>
      <c r="O9" s="234"/>
      <c r="P9" s="234"/>
      <c r="Q9" s="234"/>
      <c r="R9" s="234"/>
      <c r="S9" s="234" t="s">
        <v>72</v>
      </c>
      <c r="T9" s="234"/>
      <c r="U9" s="234"/>
      <c r="V9" s="234"/>
      <c r="W9" s="234"/>
      <c r="X9" s="234"/>
      <c r="Y9" s="234"/>
      <c r="Z9" s="234"/>
      <c r="AA9" s="234"/>
      <c r="AB9" s="234"/>
      <c r="AC9" s="234" t="s">
        <v>73</v>
      </c>
      <c r="AD9" s="234"/>
      <c r="AE9" s="234"/>
      <c r="AF9" s="234"/>
      <c r="AG9" s="234"/>
      <c r="AH9" s="234"/>
      <c r="AI9" s="234"/>
      <c r="AJ9" s="249" t="s">
        <v>74</v>
      </c>
      <c r="AK9" s="250"/>
      <c r="AL9" s="250"/>
      <c r="AM9" s="250"/>
      <c r="AN9" s="250"/>
      <c r="AO9" s="250"/>
      <c r="AP9" s="250"/>
      <c r="AQ9" s="250"/>
      <c r="AR9" s="250"/>
      <c r="AS9" s="250"/>
      <c r="AT9" s="250"/>
      <c r="AU9" s="250"/>
      <c r="AV9" s="250"/>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6.5" customHeight="1" x14ac:dyDescent="0.3">
      <c r="A10" s="247" t="s">
        <v>75</v>
      </c>
      <c r="B10" s="233" t="s">
        <v>76</v>
      </c>
      <c r="C10" s="233" t="s">
        <v>77</v>
      </c>
      <c r="D10" s="233" t="s">
        <v>15</v>
      </c>
      <c r="E10" s="230" t="s">
        <v>17</v>
      </c>
      <c r="F10" s="230" t="s">
        <v>19</v>
      </c>
      <c r="G10" s="233" t="s">
        <v>21</v>
      </c>
      <c r="H10" s="230" t="s">
        <v>23</v>
      </c>
      <c r="I10" s="230" t="s">
        <v>78</v>
      </c>
      <c r="J10" s="230" t="s">
        <v>79</v>
      </c>
      <c r="K10" s="230" t="s">
        <v>80</v>
      </c>
      <c r="L10" s="230" t="s">
        <v>81</v>
      </c>
      <c r="M10" s="233" t="s">
        <v>82</v>
      </c>
      <c r="N10" s="230" t="s">
        <v>83</v>
      </c>
      <c r="O10" s="230" t="s">
        <v>84</v>
      </c>
      <c r="P10" s="230" t="s">
        <v>85</v>
      </c>
      <c r="Q10" s="233" t="s">
        <v>82</v>
      </c>
      <c r="R10" s="230" t="s">
        <v>29</v>
      </c>
      <c r="S10" s="235" t="s">
        <v>86</v>
      </c>
      <c r="T10" s="230" t="s">
        <v>31</v>
      </c>
      <c r="U10" s="230" t="s">
        <v>87</v>
      </c>
      <c r="V10" s="230" t="s">
        <v>33</v>
      </c>
      <c r="W10" s="230" t="s">
        <v>88</v>
      </c>
      <c r="X10" s="230"/>
      <c r="Y10" s="230"/>
      <c r="Z10" s="230"/>
      <c r="AA10" s="230"/>
      <c r="AB10" s="230"/>
      <c r="AC10" s="235" t="s">
        <v>89</v>
      </c>
      <c r="AD10" s="235" t="s">
        <v>90</v>
      </c>
      <c r="AE10" s="235" t="s">
        <v>82</v>
      </c>
      <c r="AF10" s="235" t="s">
        <v>91</v>
      </c>
      <c r="AG10" s="235" t="s">
        <v>82</v>
      </c>
      <c r="AH10" s="235" t="s">
        <v>92</v>
      </c>
      <c r="AI10" s="235" t="s">
        <v>49</v>
      </c>
      <c r="AJ10" s="230" t="s">
        <v>74</v>
      </c>
      <c r="AK10" s="230" t="s">
        <v>93</v>
      </c>
      <c r="AL10" s="230" t="s">
        <v>94</v>
      </c>
      <c r="AM10" s="230" t="s">
        <v>95</v>
      </c>
      <c r="AN10" s="245" t="s">
        <v>96</v>
      </c>
      <c r="AO10" s="230" t="s">
        <v>53</v>
      </c>
      <c r="AP10" s="230" t="s">
        <v>95</v>
      </c>
      <c r="AQ10" s="230" t="s">
        <v>97</v>
      </c>
      <c r="AR10" s="230" t="s">
        <v>282</v>
      </c>
      <c r="AS10" s="230" t="s">
        <v>53</v>
      </c>
      <c r="AT10" s="230" t="s">
        <v>95</v>
      </c>
      <c r="AU10" s="230" t="s">
        <v>98</v>
      </c>
      <c r="AV10" s="230" t="s">
        <v>53</v>
      </c>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s="3" customFormat="1" ht="48.75" customHeight="1" x14ac:dyDescent="0.25">
      <c r="A11" s="247"/>
      <c r="B11" s="233"/>
      <c r="C11" s="233"/>
      <c r="D11" s="233"/>
      <c r="E11" s="230"/>
      <c r="F11" s="230"/>
      <c r="G11" s="233"/>
      <c r="H11" s="230"/>
      <c r="I11" s="230"/>
      <c r="J11" s="230"/>
      <c r="K11" s="230"/>
      <c r="L11" s="230"/>
      <c r="M11" s="233"/>
      <c r="N11" s="230"/>
      <c r="O11" s="230"/>
      <c r="P11" s="233"/>
      <c r="Q11" s="233"/>
      <c r="R11" s="230"/>
      <c r="S11" s="235"/>
      <c r="T11" s="230"/>
      <c r="U11" s="230"/>
      <c r="V11" s="230"/>
      <c r="W11" s="181" t="s">
        <v>76</v>
      </c>
      <c r="X11" s="181" t="s">
        <v>99</v>
      </c>
      <c r="Y11" s="181" t="s">
        <v>100</v>
      </c>
      <c r="Z11" s="181" t="s">
        <v>101</v>
      </c>
      <c r="AA11" s="181" t="s">
        <v>102</v>
      </c>
      <c r="AB11" s="181" t="s">
        <v>103</v>
      </c>
      <c r="AC11" s="235"/>
      <c r="AD11" s="235"/>
      <c r="AE11" s="235"/>
      <c r="AF11" s="235"/>
      <c r="AG11" s="235"/>
      <c r="AH11" s="235"/>
      <c r="AI11" s="235"/>
      <c r="AJ11" s="230"/>
      <c r="AK11" s="230"/>
      <c r="AL11" s="230"/>
      <c r="AM11" s="230"/>
      <c r="AN11" s="245"/>
      <c r="AO11" s="230"/>
      <c r="AP11" s="230"/>
      <c r="AQ11" s="230"/>
      <c r="AR11" s="230"/>
      <c r="AS11" s="230"/>
      <c r="AT11" s="230"/>
      <c r="AU11" s="230"/>
      <c r="AV11" s="230"/>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row>
    <row r="12" spans="1:74" s="3" customFormat="1" ht="4.5" customHeight="1" x14ac:dyDescent="0.25">
      <c r="A12" s="181"/>
      <c r="B12" s="177"/>
      <c r="C12" s="177"/>
      <c r="D12" s="177"/>
      <c r="E12" s="176"/>
      <c r="F12" s="176"/>
      <c r="G12" s="177"/>
      <c r="H12" s="176"/>
      <c r="I12" s="176"/>
      <c r="J12" s="176"/>
      <c r="K12" s="176"/>
      <c r="L12" s="176"/>
      <c r="M12" s="177"/>
      <c r="N12" s="176"/>
      <c r="O12" s="176"/>
      <c r="P12" s="177"/>
      <c r="Q12" s="177"/>
      <c r="R12" s="176"/>
      <c r="S12" s="178"/>
      <c r="T12" s="176"/>
      <c r="U12" s="176"/>
      <c r="V12" s="176"/>
      <c r="W12" s="181"/>
      <c r="X12" s="181"/>
      <c r="Y12" s="181"/>
      <c r="Z12" s="181"/>
      <c r="AA12" s="181"/>
      <c r="AB12" s="181"/>
      <c r="AC12" s="178"/>
      <c r="AD12" s="178"/>
      <c r="AE12" s="178"/>
      <c r="AF12" s="178"/>
      <c r="AG12" s="178"/>
      <c r="AH12" s="178"/>
      <c r="AI12" s="178"/>
      <c r="AJ12" s="176"/>
      <c r="AK12" s="176"/>
      <c r="AL12" s="176"/>
      <c r="AM12" s="176"/>
      <c r="AN12" s="180"/>
      <c r="AO12" s="176"/>
      <c r="AP12" s="176"/>
      <c r="AQ12" s="176"/>
      <c r="AR12" s="176"/>
      <c r="AS12" s="176"/>
      <c r="AT12" s="176"/>
      <c r="AU12" s="176"/>
      <c r="AV12" s="176"/>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row>
    <row r="13" spans="1:74" ht="120" customHeight="1" x14ac:dyDescent="0.3">
      <c r="A13" s="112">
        <v>1</v>
      </c>
      <c r="B13" s="112" t="s">
        <v>104</v>
      </c>
      <c r="C13" s="112" t="s">
        <v>105</v>
      </c>
      <c r="D13" s="113" t="s">
        <v>130</v>
      </c>
      <c r="E13" s="113" t="s">
        <v>265</v>
      </c>
      <c r="F13" s="113" t="s">
        <v>107</v>
      </c>
      <c r="G13" s="114" t="s">
        <v>271</v>
      </c>
      <c r="H13" s="113" t="s">
        <v>108</v>
      </c>
      <c r="I13" s="113" t="s">
        <v>109</v>
      </c>
      <c r="J13" s="113" t="s">
        <v>110</v>
      </c>
      <c r="K13" s="115">
        <v>365</v>
      </c>
      <c r="L13" s="116" t="str">
        <f>IF(K13&lt;=0,"",IF(K13&lt;=2,"Muy Baja",IF(K13&lt;=24,"Baja",IF(K13&lt;=500,"Media",IF(K13&lt;=5000,"Alta","Muy Alta")))))</f>
        <v>Media</v>
      </c>
      <c r="M13" s="117">
        <f>IF(L13="","",IF(L13="Muy Baja",0.2,IF(L13="Baja",0.4,IF(L13="Media",0.6,IF(L13="Alta",0.8,IF(L13="Muy Alta",1,))))))</f>
        <v>0.6</v>
      </c>
      <c r="N13" s="118" t="s">
        <v>111</v>
      </c>
      <c r="O13" s="148" t="str">
        <f>IF(NOT(ISERROR(MATCH(N13,'Tabla Impacto'!$B$221:$B$223,0))),'Tabla Impacto'!$F$223&amp;"Por favor no seleccionar los criterios de impacto(Afectación Económica o presupuestal y Pérdida Reputacional)",N13)</f>
        <v xml:space="preserve">     El riesgo afecta la imagen de alguna área de la organización</v>
      </c>
      <c r="P13" s="147" t="str">
        <f>IF(OR(O13='[1]Tabla Impacto'!$C$11,O13='[1]Tabla Impacto'!$D$11),"Leve",IF(OR(O13='[1]Tabla Impacto'!$C$12,O13='[1]Tabla Impacto'!$D$12),"Menor",IF(OR(O13='[1]Tabla Impacto'!$C$13,O13='[1]Tabla Impacto'!$D$13),"Moderado",IF(OR(O13='[1]Tabla Impacto'!$C$14,O13='[1]Tabla Impacto'!$D$14),"Mayor",IF(OR(O13='[1]Tabla Impacto'!$C$15,O13='[1]Tabla Impacto'!$D$15),"Catastrófico","")))))</f>
        <v>Leve</v>
      </c>
      <c r="Q13" s="117">
        <f>IF(P13="","",IF(P13="Leve",0.2,IF(P13="Menor",0.4,IF(P13="Moderado",0.6,IF(P13="Mayor",0.8,IF(P13="Catastrófico",1,))))))</f>
        <v>0.2</v>
      </c>
      <c r="R13" s="119" t="str">
        <f>IF(OR(AND(L13="Muy Baja",P13="Leve"),AND(L13="Muy Baja",P13="Menor"),AND(L13="Baja",P13="Leve")),"Bajo",IF(OR(AND(L13="Muy baja",P13="Moderado"),AND(L13="Baja",P13="Menor"),AND(L13="Baja",P13="Moderado"),AND(L13="Media",P13="Leve"),AND(L13="Media",P13="Menor"),AND(L13="Media",P13="Moderado"),AND(L13="Alta",P13="Leve"),AND(L13="Alta",P13="Menor")),"Moderado",IF(OR(AND(L13="Muy Baja",P13="Mayor"),AND(L13="Baja",P13="Mayor"),AND(L13="Media",P13="Mayor"),AND(L13="Alta",P13="Moderado"),AND(L13="Alta",P13="Mayor"),AND(L13="Muy Alta",P13="Leve"),AND(L13="Muy Alta",P13="Menor"),AND(L13="Muy Alta",P13="Moderado"),AND(L13="Muy Alta",P13="Mayor")),"Alto",IF(OR(AND(L13="Muy Baja",P13="Catastrófico"),AND(L13="Baja",P13="Catastrófico"),AND(L13="Media",P13="Catastrófico"),AND(L13="Alta",P13="Catastrófico"),AND(L13="Muy Alta",P13="Catastrófico")),"Extremo",""))))</f>
        <v>Moderado</v>
      </c>
      <c r="S13" s="112">
        <v>1</v>
      </c>
      <c r="T13" s="190" t="s">
        <v>262</v>
      </c>
      <c r="U13" s="120" t="s">
        <v>264</v>
      </c>
      <c r="V13" s="121" t="str">
        <f>IF(OR(W13="Preventivo",W13="Detectivo"),"Probabilidad",IF(W13="Correctivo","Impacto",""))</f>
        <v>Probabilidad</v>
      </c>
      <c r="W13" s="122" t="s">
        <v>112</v>
      </c>
      <c r="X13" s="122" t="s">
        <v>113</v>
      </c>
      <c r="Y13" s="123" t="str">
        <f>IF(AND(W13="Preventivo",X13="Automático"),"50%",IF(AND(W13="Preventivo",X13="Manual"),"40%",IF(AND(W13="Detectivo",X13="Automático"),"40%",IF(AND(W13="Detectivo",X13="Manual"),"30%",IF(AND(W13="Correctivo",X13="Automático"),"35%",IF(AND(W13="Correctivo",X13="Manual"),"25%",""))))))</f>
        <v>40%</v>
      </c>
      <c r="Z13" s="122" t="s">
        <v>114</v>
      </c>
      <c r="AA13" s="122" t="s">
        <v>115</v>
      </c>
      <c r="AB13" s="122" t="s">
        <v>116</v>
      </c>
      <c r="AC13" s="124">
        <f>IFERROR(IF(V13="Probabilidad",(M13-(+M13*Y13)),IF(V13="Impacto",M13,"")),"")</f>
        <v>0.36</v>
      </c>
      <c r="AD13" s="125" t="str">
        <f>IFERROR(IF(AC13="","",IF(AC13&lt;=0.2,"Muy Baja",IF(AC13&lt;=0.4,"Baja",IF(AC13&lt;=0.6,"Media",IF(AC13&lt;=0.8,"Alta","Muy Alta"))))),"")</f>
        <v>Baja</v>
      </c>
      <c r="AE13" s="171">
        <f>+AC13</f>
        <v>0.36</v>
      </c>
      <c r="AF13" s="125" t="str">
        <f>IFERROR(IF(AG13="","",IF(AG13&lt;=0.2,"Leve",IF(AG13&lt;=0.4,"Menor",IF(AG13&lt;=0.6,"Moderado",IF(AG13&lt;=0.8,"Mayor","Catastrófico"))))),"")</f>
        <v>Leve</v>
      </c>
      <c r="AG13" s="171">
        <f>IFERROR(IF(V13="Impacto",(Q13-(+Q13*Y13)),IF(V13="Probabilidad",Q13,"")),"")</f>
        <v>0.2</v>
      </c>
      <c r="AH13" s="126" t="str">
        <f>IFERROR(IF(OR(AND(AD13="Muy Baja",AF13="Leve"),AND(AD13="Muy Baja",AF13="Menor"),AND(AD13="Baja",AF13="Leve")),"Bajo",IF(OR(AND(AD13="Muy baja",AF13="Moderado"),AND(AD13="Baja",AF13="Menor"),AND(AD13="Baja",AF13="Moderado"),AND(AD13="Media",AF13="Leve"),AND(AD13="Media",AF13="Menor"),AND(AD13="Media",AF13="Moderado"),AND(AD13="Alta",AF13="Leve"),AND(AD13="Alta",AF13="Menor")),"Moderado",IF(OR(AND(AD13="Muy Baja",AF13="Mayor"),AND(AD13="Baja",AF13="Mayor"),AND(AD13="Media",AF13="Mayor"),AND(AD13="Alta",AF13="Moderado"),AND(AD13="Alta",AF13="Mayor"),AND(AD13="Muy Alta",AF13="Leve"),AND(AD13="Muy Alta",AF13="Menor"),AND(AD13="Muy Alta",AF13="Moderado"),AND(AD13="Muy Alta",AF13="Mayor")),"Alto",IF(OR(AND(AD13="Muy Baja",AF13="Catastrófico"),AND(AD13="Baja",AF13="Catastrófico"),AND(AD13="Media",AF13="Catastrófico"),AND(AD13="Alta",AF13="Catastrófico"),AND(AD13="Muy Alta",AF13="Catastrófico")),"Extremo","")))),"")</f>
        <v>Bajo</v>
      </c>
      <c r="AI13" s="122" t="s">
        <v>117</v>
      </c>
      <c r="AJ13" s="113" t="s">
        <v>118</v>
      </c>
      <c r="AK13" s="113" t="s">
        <v>268</v>
      </c>
      <c r="AL13" s="149" t="s">
        <v>267</v>
      </c>
      <c r="AM13" s="127">
        <v>45058</v>
      </c>
      <c r="AN13" s="155" t="s">
        <v>275</v>
      </c>
      <c r="AO13" s="115" t="s">
        <v>119</v>
      </c>
      <c r="AP13" s="127">
        <v>45163</v>
      </c>
      <c r="AQ13" s="155" t="s">
        <v>283</v>
      </c>
      <c r="AR13" s="188" t="s">
        <v>281</v>
      </c>
      <c r="AS13" s="115" t="s">
        <v>119</v>
      </c>
      <c r="AT13" s="127">
        <v>45239</v>
      </c>
      <c r="AU13" s="157" t="s">
        <v>288</v>
      </c>
      <c r="AV13" s="115" t="s">
        <v>252</v>
      </c>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s="175" customFormat="1" ht="222.75" customHeight="1" x14ac:dyDescent="0.3">
      <c r="A14" s="156">
        <v>2</v>
      </c>
      <c r="B14" s="156" t="s">
        <v>120</v>
      </c>
      <c r="C14" s="156" t="s">
        <v>105</v>
      </c>
      <c r="D14" s="157" t="s">
        <v>130</v>
      </c>
      <c r="E14" s="158" t="s">
        <v>272</v>
      </c>
      <c r="F14" s="157" t="s">
        <v>274</v>
      </c>
      <c r="G14" s="186" t="s">
        <v>273</v>
      </c>
      <c r="H14" s="157" t="s">
        <v>121</v>
      </c>
      <c r="I14" s="157" t="s">
        <v>109</v>
      </c>
      <c r="J14" s="157" t="s">
        <v>110</v>
      </c>
      <c r="K14" s="159">
        <v>365</v>
      </c>
      <c r="L14" s="160" t="str">
        <f>IF(K14&lt;=0,"",IF(K14&lt;=2,"Muy Baja",IF(K14&lt;=24,"Baja",IF(K14&lt;=500,"Media",IF(K14&lt;=5000,"Alta","Muy Alta")))))</f>
        <v>Media</v>
      </c>
      <c r="M14" s="161">
        <f>IF(L14="","",IF(L14="Muy Baja",0.2,IF(L14="Baja",0.4,IF(L14="Media",0.6,IF(L14="Alta",0.8,IF(L14="Muy Alta",1,))))))</f>
        <v>0.6</v>
      </c>
      <c r="N14" s="162" t="s">
        <v>111</v>
      </c>
      <c r="O14" s="163" t="str">
        <f>IF(NOT(ISERROR(MATCH(N14,'Tabla Impacto'!$B$221:$B$223,0))),'Tabla Impacto'!$F$223&amp;"Por favor no seleccionar los criterios de impacto(Afectación Económica o presupuestal y Pérdida Reputacional)",N14)</f>
        <v xml:space="preserve">     El riesgo afecta la imagen de alguna área de la organización</v>
      </c>
      <c r="P14" s="164" t="str">
        <f>IF(OR(O14='[1]Tabla Impacto'!$C$11,O14='[1]Tabla Impacto'!$D$11),"Leve",IF(OR(O14='[1]Tabla Impacto'!$C$12,O14='[1]Tabla Impacto'!$D$12),"Menor",IF(OR(O14='[1]Tabla Impacto'!$C$13,O14='[1]Tabla Impacto'!$D$13),"Moderado",IF(OR(O14='[1]Tabla Impacto'!$C$14,O14='[1]Tabla Impacto'!$D$14),"Mayor",IF(OR(O14='[1]Tabla Impacto'!$C$15,O14='[1]Tabla Impacto'!$D$15),"Catastrófico","")))))</f>
        <v>Leve</v>
      </c>
      <c r="Q14" s="161">
        <f>IF(P14="","",IF(P14="Leve",0.2,IF(P14="Menor",0.4,IF(P14="Moderado",0.6,IF(P14="Mayor",0.8,IF(P14="Catastrófico",1,))))))</f>
        <v>0.2</v>
      </c>
      <c r="R14" s="165" t="str">
        <f>IF(OR(AND(L14="Muy Baja",P14="Leve"),AND(L14="Muy Baja",P14="Menor"),AND(L14="Baja",P14="Leve")),"Bajo",IF(OR(AND(L14="Muy baja",P14="Moderado"),AND(L14="Baja",P14="Menor"),AND(L14="Baja",P14="Moderado"),AND(L14="Media",P14="Leve"),AND(L14="Media",P14="Menor"),AND(L14="Media",P14="Moderado"),AND(L14="Alta",P14="Leve"),AND(L14="Alta",P14="Menor")),"Moderado",IF(OR(AND(L14="Muy Baja",P14="Mayor"),AND(L14="Baja",P14="Mayor"),AND(L14="Media",P14="Mayor"),AND(L14="Alta",P14="Moderado"),AND(L14="Alta",P14="Mayor"),AND(L14="Muy Alta",P14="Leve"),AND(L14="Muy Alta",P14="Menor"),AND(L14="Muy Alta",P14="Moderado"),AND(L14="Muy Alta",P14="Mayor")),"Alto",IF(OR(AND(L14="Muy Baja",P14="Catastrófico"),AND(L14="Baja",P14="Catastrófico"),AND(L14="Media",P14="Catastrófico"),AND(L14="Alta",P14="Catastrófico"),AND(L14="Muy Alta",P14="Catastrófico")),"Extremo",""))))</f>
        <v>Moderado</v>
      </c>
      <c r="S14" s="112">
        <v>1</v>
      </c>
      <c r="T14" s="190" t="s">
        <v>266</v>
      </c>
      <c r="U14" s="120" t="s">
        <v>263</v>
      </c>
      <c r="V14" s="166" t="str">
        <f>IF(OR(W14="Preventivo",W14="Detectivo"),"Probabilidad",IF(W14="Correctivo","Impacto",""))</f>
        <v>Probabilidad</v>
      </c>
      <c r="W14" s="167" t="s">
        <v>112</v>
      </c>
      <c r="X14" s="167" t="s">
        <v>113</v>
      </c>
      <c r="Y14" s="168" t="str">
        <f t="shared" ref="Y14:Y15" si="0">IF(AND(W14="Preventivo",X14="Automático"),"50%",IF(AND(W14="Preventivo",X14="Manual"),"40%",IF(AND(W14="Detectivo",X14="Automático"),"40%",IF(AND(W14="Detectivo",X14="Manual"),"30%",IF(AND(W14="Correctivo",X14="Automático"),"35%",IF(AND(W14="Correctivo",X14="Manual"),"25%",""))))))</f>
        <v>40%</v>
      </c>
      <c r="Z14" s="167" t="s">
        <v>114</v>
      </c>
      <c r="AA14" s="167" t="s">
        <v>122</v>
      </c>
      <c r="AB14" s="167" t="s">
        <v>116</v>
      </c>
      <c r="AC14" s="169">
        <f>IFERROR(IF(V14="Probabilidad",(M14-(+M14*Y14)),IF(V14="Impacto",M14,"")),"")</f>
        <v>0.36</v>
      </c>
      <c r="AD14" s="170" t="str">
        <f>IFERROR(IF(AC14="","",IF(AC14&lt;=0.2,"Muy Baja",IF(AC14&lt;=0.4,"Baja",IF(AC14&lt;=0.6,"Media",IF(AC14&lt;=0.8,"Alta","Muy Alta"))))),"")</f>
        <v>Baja</v>
      </c>
      <c r="AE14" s="171">
        <f>+AC14</f>
        <v>0.36</v>
      </c>
      <c r="AF14" s="170" t="str">
        <f>IFERROR(IF(AG14="","",IF(AG14&lt;=0.2,"Leve",IF(AG14&lt;=0.4,"Menor",IF(AG14&lt;=0.6,"Moderado",IF(AG14&lt;=0.8,"Mayor","Catastrófico"))))),"")</f>
        <v>Leve</v>
      </c>
      <c r="AG14" s="171">
        <f>IFERROR(IF(V14="Impacto",(Q14-(+Q14*Y14)),IF(V14="Probabilidad",Q14,"")),"")</f>
        <v>0.2</v>
      </c>
      <c r="AH14" s="172" t="str">
        <f>IFERROR(IF(OR(AND(AD14="Muy Baja",AF14="Leve"),AND(AD14="Muy Baja",AF14="Menor"),AND(AD14="Baja",AF14="Leve")),"Bajo",IF(OR(AND(AD14="Muy baja",AF14="Moderado"),AND(AD14="Baja",AF14="Menor"),AND(AD14="Baja",AF14="Moderado"),AND(AD14="Media",AF14="Leve"),AND(AD14="Media",AF14="Menor"),AND(AD14="Media",AF14="Moderado"),AND(AD14="Alta",AF14="Leve"),AND(AD14="Alta",AF14="Menor")),"Moderado",IF(OR(AND(AD14="Muy Baja",AF14="Mayor"),AND(AD14="Baja",AF14="Mayor"),AND(AD14="Media",AF14="Mayor"),AND(AD14="Alta",AF14="Moderado"),AND(AD14="Alta",AF14="Mayor"),AND(AD14="Muy Alta",AF14="Leve"),AND(AD14="Muy Alta",AF14="Menor"),AND(AD14="Muy Alta",AF14="Moderado"),AND(AD14="Muy Alta",AF14="Mayor")),"Alto",IF(OR(AND(AD14="Muy Baja",AF14="Catastrófico"),AND(AD14="Baja",AF14="Catastrófico"),AND(AD14="Media",AF14="Catastrófico"),AND(AD14="Alta",AF14="Catastrófico"),AND(AD14="Muy Alta",AF14="Catastrófico")),"Extremo","")))),"")</f>
        <v>Bajo</v>
      </c>
      <c r="AI14" s="167" t="s">
        <v>117</v>
      </c>
      <c r="AJ14" s="157" t="s">
        <v>123</v>
      </c>
      <c r="AK14" s="157" t="s">
        <v>124</v>
      </c>
      <c r="AL14" s="173"/>
      <c r="AM14" s="127">
        <v>45058</v>
      </c>
      <c r="AN14" s="155" t="s">
        <v>279</v>
      </c>
      <c r="AO14" s="115" t="s">
        <v>119</v>
      </c>
      <c r="AP14" s="127">
        <v>45163</v>
      </c>
      <c r="AQ14" s="157" t="s">
        <v>286</v>
      </c>
      <c r="AR14" s="188" t="s">
        <v>285</v>
      </c>
      <c r="AS14" s="115" t="s">
        <v>119</v>
      </c>
      <c r="AT14" s="127">
        <v>45239</v>
      </c>
      <c r="AU14" s="157" t="s">
        <v>289</v>
      </c>
      <c r="AV14" s="115" t="s">
        <v>252</v>
      </c>
      <c r="AW14" s="174"/>
      <c r="AX14" s="174"/>
      <c r="AY14" s="174"/>
      <c r="AZ14" s="174"/>
      <c r="BA14" s="174"/>
      <c r="BB14" s="174"/>
      <c r="BC14" s="174"/>
      <c r="BD14" s="174"/>
      <c r="BE14" s="174"/>
      <c r="BF14" s="174"/>
      <c r="BG14" s="174"/>
      <c r="BH14" s="174"/>
      <c r="BI14" s="174"/>
      <c r="BJ14" s="174"/>
      <c r="BK14" s="174"/>
      <c r="BL14" s="174"/>
      <c r="BM14" s="174"/>
      <c r="BN14" s="174"/>
      <c r="BO14" s="174"/>
      <c r="BP14" s="174"/>
      <c r="BQ14" s="174"/>
      <c r="BR14" s="174"/>
      <c r="BS14" s="174"/>
      <c r="BT14" s="174"/>
      <c r="BU14" s="174"/>
      <c r="BV14" s="174"/>
    </row>
    <row r="15" spans="1:74" ht="143.25" customHeight="1" x14ac:dyDescent="0.3">
      <c r="A15" s="112">
        <v>3</v>
      </c>
      <c r="B15" s="112" t="s">
        <v>120</v>
      </c>
      <c r="C15" s="112" t="s">
        <v>105</v>
      </c>
      <c r="D15" s="113" t="s">
        <v>130</v>
      </c>
      <c r="E15" s="113" t="s">
        <v>276</v>
      </c>
      <c r="F15" s="113" t="s">
        <v>277</v>
      </c>
      <c r="G15" s="114" t="s">
        <v>261</v>
      </c>
      <c r="H15" s="113" t="s">
        <v>125</v>
      </c>
      <c r="I15" s="113" t="s">
        <v>109</v>
      </c>
      <c r="J15" s="113" t="s">
        <v>126</v>
      </c>
      <c r="K15" s="115">
        <v>6</v>
      </c>
      <c r="L15" s="116" t="str">
        <f t="shared" ref="L15" si="1">IF(K15&lt;=0,"",IF(K15&lt;=2,"Muy Baja",IF(K15&lt;=24,"Baja",IF(K15&lt;=500,"Media",IF(K15&lt;=5000,"Alta","Muy Alta")))))</f>
        <v>Baja</v>
      </c>
      <c r="M15" s="117">
        <f t="shared" ref="M15" si="2">IF(L15="","",IF(L15="Muy Baja",0.2,IF(L15="Baja",0.4,IF(L15="Media",0.6,IF(L15="Alta",0.8,IF(L15="Muy Alta",1,))))))</f>
        <v>0.4</v>
      </c>
      <c r="N15" s="118" t="s">
        <v>127</v>
      </c>
      <c r="O15" s="148" t="str">
        <f>IF(NOT(ISERROR(MATCH(N15,'Tabla Impacto'!$B$221:$B$223,0))),'Tabla Impacto'!$F$223&amp;"Por favor no seleccionar los criterios de impacto(Afectación Económica o presupuestal y Pérdida Reputacional)",N15)</f>
        <v xml:space="preserve">     Afectación menor a 10 SMLMV .</v>
      </c>
      <c r="P15" s="147" t="str">
        <f>IF(OR(O15='[1]Tabla Impacto'!$C$11,O15='[1]Tabla Impacto'!$D$11),"Leve",IF(OR(O15='[1]Tabla Impacto'!$C$12,O15='[1]Tabla Impacto'!$D$12),"Menor",IF(OR(O15='[1]Tabla Impacto'!$C$13,O15='[1]Tabla Impacto'!$D$13),"Moderado",IF(OR(O15='[1]Tabla Impacto'!$C$14,O15='[1]Tabla Impacto'!$D$14),"Mayor",IF(OR(O15='[1]Tabla Impacto'!$C$15,O15='[1]Tabla Impacto'!$D$15),"Catastrófico","")))))</f>
        <v>Leve</v>
      </c>
      <c r="Q15" s="117">
        <f t="shared" ref="Q15" si="3">IF(P15="","",IF(P15="Leve",0.2,IF(P15="Menor",0.4,IF(P15="Moderado",0.6,IF(P15="Mayor",0.8,IF(P15="Catastrófico",1,))))))</f>
        <v>0.2</v>
      </c>
      <c r="R15" s="119" t="str">
        <f t="shared" ref="R15" si="4">IF(OR(AND(L15="Muy Baja",P15="Leve"),AND(L15="Muy Baja",P15="Menor"),AND(L15="Baja",P15="Leve")),"Bajo",IF(OR(AND(L15="Muy baja",P15="Moderado"),AND(L15="Baja",P15="Menor"),AND(L15="Baja",P15="Moderado"),AND(L15="Media",P15="Leve"),AND(L15="Media",P15="Menor"),AND(L15="Media",P15="Moderado"),AND(L15="Alta",P15="Leve"),AND(L15="Alta",P15="Menor")),"Moderado",IF(OR(AND(L15="Muy Baja",P15="Mayor"),AND(L15="Baja",P15="Mayor"),AND(L15="Media",P15="Mayor"),AND(L15="Alta",P15="Moderado"),AND(L15="Alta",P15="Mayor"),AND(L15="Muy Alta",P15="Leve"),AND(L15="Muy Alta",P15="Menor"),AND(L15="Muy Alta",P15="Moderado"),AND(L15="Muy Alta",P15="Mayor")),"Alto",IF(OR(AND(L15="Muy Baja",P15="Catastrófico"),AND(L15="Baja",P15="Catastrófico"),AND(L15="Media",P15="Catastrófico"),AND(L15="Alta",P15="Catastrófico"),AND(L15="Muy Alta",P15="Catastrófico")),"Extremo",""))))</f>
        <v>Bajo</v>
      </c>
      <c r="S15" s="112">
        <v>1</v>
      </c>
      <c r="T15" s="190" t="s">
        <v>278</v>
      </c>
      <c r="U15" s="120" t="s">
        <v>128</v>
      </c>
      <c r="V15" s="121" t="str">
        <f t="shared" ref="V15" si="5">IF(OR(W15="Preventivo",W15="Detectivo"),"Probabilidad",IF(W15="Correctivo","Impacto",""))</f>
        <v>Probabilidad</v>
      </c>
      <c r="W15" s="122" t="s">
        <v>112</v>
      </c>
      <c r="X15" s="122" t="s">
        <v>113</v>
      </c>
      <c r="Y15" s="123" t="str">
        <f t="shared" si="0"/>
        <v>40%</v>
      </c>
      <c r="Z15" s="122" t="s">
        <v>114</v>
      </c>
      <c r="AA15" s="122" t="s">
        <v>115</v>
      </c>
      <c r="AB15" s="122" t="s">
        <v>116</v>
      </c>
      <c r="AC15" s="124">
        <f t="shared" ref="AC15" si="6">IFERROR(IF(V15="Probabilidad",(M15-(+M15*Y15)),IF(V15="Impacto",M15,"")),"")</f>
        <v>0.24</v>
      </c>
      <c r="AD15" s="125" t="str">
        <f t="shared" ref="AD15" si="7">IFERROR(IF(AC15="","",IF(AC15&lt;=0.2,"Muy Baja",IF(AC15&lt;=0.4,"Baja",IF(AC15&lt;=0.6,"Media",IF(AC15&lt;=0.8,"Alta","Muy Alta"))))),"")</f>
        <v>Baja</v>
      </c>
      <c r="AE15" s="171">
        <f t="shared" ref="AE15" si="8">+AC15</f>
        <v>0.24</v>
      </c>
      <c r="AF15" s="125" t="str">
        <f t="shared" ref="AF15" si="9">IFERROR(IF(AG15="","",IF(AG15&lt;=0.2,"Leve",IF(AG15&lt;=0.4,"Menor",IF(AG15&lt;=0.6,"Moderado",IF(AG15&lt;=0.8,"Mayor","Catastrófico"))))),"")</f>
        <v>Leve</v>
      </c>
      <c r="AG15" s="171">
        <f t="shared" ref="AG15" si="10">IFERROR(IF(V15="Impacto",(Q15-(+Q15*Y15)),IF(V15="Probabilidad",Q15,"")),"")</f>
        <v>0.2</v>
      </c>
      <c r="AH15" s="126" t="str">
        <f t="shared" ref="AH15" si="11">IFERROR(IF(OR(AND(AD15="Muy Baja",AF15="Leve"),AND(AD15="Muy Baja",AF15="Menor"),AND(AD15="Baja",AF15="Leve")),"Bajo",IF(OR(AND(AD15="Muy baja",AF15="Moderado"),AND(AD15="Baja",AF15="Menor"),AND(AD15="Baja",AF15="Moderado"),AND(AD15="Media",AF15="Leve"),AND(AD15="Media",AF15="Menor"),AND(AD15="Media",AF15="Moderado"),AND(AD15="Alta",AF15="Leve"),AND(AD15="Alta",AF15="Menor")),"Moderado",IF(OR(AND(AD15="Muy Baja",AF15="Mayor"),AND(AD15="Baja",AF15="Mayor"),AND(AD15="Media",AF15="Mayor"),AND(AD15="Alta",AF15="Moderado"),AND(AD15="Alta",AF15="Mayor"),AND(AD15="Muy Alta",AF15="Leve"),AND(AD15="Muy Alta",AF15="Menor"),AND(AD15="Muy Alta",AF15="Moderado"),AND(AD15="Muy Alta",AF15="Mayor")),"Alto",IF(OR(AND(AD15="Muy Baja",AF15="Catastrófico"),AND(AD15="Baja",AF15="Catastrófico"),AND(AD15="Media",AF15="Catastrófico"),AND(AD15="Alta",AF15="Catastrófico"),AND(AD15="Muy Alta",AF15="Catastrófico")),"Extremo","")))),"")</f>
        <v>Bajo</v>
      </c>
      <c r="AI15" s="122" t="s">
        <v>117</v>
      </c>
      <c r="AJ15" s="113" t="s">
        <v>129</v>
      </c>
      <c r="AK15" s="113" t="s">
        <v>268</v>
      </c>
      <c r="AL15" s="149"/>
      <c r="AM15" s="127">
        <v>45058</v>
      </c>
      <c r="AN15" s="155" t="s">
        <v>280</v>
      </c>
      <c r="AO15" s="115" t="s">
        <v>119</v>
      </c>
      <c r="AP15" s="127">
        <v>45163</v>
      </c>
      <c r="AQ15" s="157" t="s">
        <v>284</v>
      </c>
      <c r="AR15" s="188" t="s">
        <v>287</v>
      </c>
      <c r="AS15" s="115" t="s">
        <v>119</v>
      </c>
      <c r="AT15" s="127">
        <v>45239</v>
      </c>
      <c r="AU15" s="157" t="s">
        <v>290</v>
      </c>
      <c r="AV15" s="115" t="s">
        <v>252</v>
      </c>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49.5" customHeight="1" x14ac:dyDescent="0.3">
      <c r="A16" s="111"/>
      <c r="B16" s="141"/>
      <c r="C16" s="141"/>
      <c r="D16" s="241" t="s">
        <v>132</v>
      </c>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c r="AI16" s="242"/>
      <c r="AJ16" s="242"/>
      <c r="AK16" s="242"/>
      <c r="AL16" s="242"/>
      <c r="AM16" s="242"/>
      <c r="AN16" s="242"/>
      <c r="AO16" s="243"/>
    </row>
    <row r="18" spans="1:44" x14ac:dyDescent="0.3">
      <c r="A18" s="128"/>
      <c r="B18" s="129"/>
      <c r="C18" s="129"/>
      <c r="D18" s="129"/>
      <c r="E18" s="129"/>
      <c r="F18" s="129"/>
      <c r="G18" s="129"/>
      <c r="H18" s="1"/>
      <c r="I18" s="1"/>
      <c r="J18" s="1"/>
      <c r="L18" s="132"/>
      <c r="M18" s="129"/>
      <c r="N18" s="129"/>
      <c r="O18" s="129"/>
      <c r="P18" s="129"/>
      <c r="Q18" s="129"/>
      <c r="R18" s="129"/>
      <c r="S18" s="133"/>
      <c r="T18" s="129"/>
      <c r="U18" s="129"/>
      <c r="V18" s="133"/>
      <c r="W18" s="133"/>
      <c r="X18" s="129"/>
      <c r="Y18" s="129"/>
      <c r="Z18" s="129"/>
      <c r="AA18" s="129"/>
      <c r="AB18" s="129"/>
      <c r="AC18" s="129"/>
      <c r="AD18" s="129"/>
      <c r="AE18" s="129"/>
      <c r="AF18" s="129"/>
      <c r="AG18" s="129"/>
      <c r="AH18" s="129"/>
      <c r="AI18" s="134"/>
      <c r="AJ18" s="134"/>
      <c r="AK18" s="129"/>
      <c r="AL18" s="129"/>
      <c r="AM18" s="129"/>
      <c r="AN18" s="151"/>
      <c r="AO18" s="129"/>
      <c r="AP18" s="129"/>
      <c r="AQ18" s="129"/>
      <c r="AR18" s="129"/>
    </row>
    <row r="19" spans="1:44" ht="18" x14ac:dyDescent="0.3">
      <c r="A19" s="244" t="s">
        <v>269</v>
      </c>
      <c r="B19" s="244"/>
      <c r="C19" s="244"/>
      <c r="D19" s="244"/>
      <c r="E19" s="244"/>
      <c r="F19" s="244"/>
      <c r="G19" s="244"/>
      <c r="H19" s="1"/>
      <c r="I19" s="1"/>
      <c r="J19" s="1"/>
      <c r="K19" s="238" t="s">
        <v>291</v>
      </c>
      <c r="L19" s="239"/>
      <c r="M19" s="239"/>
      <c r="N19" s="240"/>
      <c r="O19" s="129"/>
      <c r="P19" s="129"/>
      <c r="Q19" s="129"/>
      <c r="R19" s="129"/>
      <c r="S19" s="133"/>
      <c r="T19" s="129"/>
      <c r="U19" s="134"/>
      <c r="V19" s="133"/>
      <c r="W19" s="133"/>
      <c r="X19" s="129"/>
      <c r="Y19" s="133"/>
      <c r="Z19" s="133"/>
      <c r="AA19" s="129"/>
      <c r="AB19" s="129"/>
      <c r="AC19" s="129"/>
      <c r="AD19" s="129"/>
      <c r="AE19" s="129"/>
      <c r="AF19" s="129"/>
      <c r="AG19" s="129"/>
      <c r="AH19" s="129"/>
      <c r="AI19" s="129"/>
      <c r="AJ19" s="129"/>
      <c r="AK19" s="129"/>
      <c r="AL19" s="129"/>
      <c r="AM19" s="129"/>
      <c r="AN19" s="151"/>
      <c r="AO19" s="129"/>
      <c r="AP19" s="129"/>
      <c r="AQ19" s="129"/>
      <c r="AR19" s="129"/>
    </row>
    <row r="20" spans="1:44" ht="17.25" thickBot="1" x14ac:dyDescent="0.35">
      <c r="A20"/>
      <c r="B20"/>
      <c r="C20"/>
      <c r="D20"/>
      <c r="E20"/>
      <c r="F20"/>
      <c r="G20"/>
      <c r="H20" s="1"/>
      <c r="I20" s="1"/>
      <c r="J20" s="1"/>
      <c r="L20" s="130" t="str">
        <f>+IFERROR(VLOOKUP(H20,$H$175:$L$179,3,FALSE)*VLOOKUP(K20,$K$175:$L$179,3,FALSE),"")</f>
        <v/>
      </c>
      <c r="M20"/>
      <c r="N20"/>
      <c r="O20"/>
      <c r="P20"/>
      <c r="Q20"/>
      <c r="R20"/>
      <c r="S20" s="130"/>
      <c r="T20"/>
      <c r="U20"/>
      <c r="V20" s="130"/>
      <c r="W20" s="131"/>
      <c r="X20"/>
      <c r="Y20" s="131"/>
      <c r="Z20" s="131"/>
      <c r="AA20" s="137"/>
      <c r="AB20" s="137"/>
      <c r="AC20" s="137"/>
      <c r="AD20" s="137"/>
      <c r="AE20" s="135"/>
      <c r="AF20" s="135"/>
      <c r="AG20" s="137"/>
      <c r="AH20" s="138"/>
      <c r="AI20"/>
      <c r="AJ20"/>
      <c r="AK20"/>
      <c r="AL20" s="137"/>
      <c r="AM20"/>
      <c r="AN20" s="152"/>
      <c r="AO20"/>
      <c r="AP20" s="137"/>
      <c r="AQ20"/>
      <c r="AR20" s="137"/>
    </row>
    <row r="21" spans="1:44" ht="17.45" customHeight="1" thickTop="1" thickBot="1" x14ac:dyDescent="0.35">
      <c r="A21" s="236" t="s">
        <v>133</v>
      </c>
      <c r="B21" s="236"/>
      <c r="C21" s="236"/>
      <c r="D21" s="236"/>
      <c r="E21" s="236"/>
      <c r="F21" s="236"/>
      <c r="G21" s="179" t="s">
        <v>134</v>
      </c>
      <c r="H21" s="236" t="s">
        <v>135</v>
      </c>
      <c r="I21" s="236"/>
      <c r="J21" s="236"/>
      <c r="K21" s="236"/>
      <c r="L21" s="236"/>
      <c r="M21" s="236"/>
      <c r="N21" s="236"/>
      <c r="O21" s="140"/>
      <c r="P21" s="237" t="s">
        <v>136</v>
      </c>
      <c r="Q21" s="237"/>
      <c r="R21" s="237"/>
      <c r="S21" s="236" t="s">
        <v>137</v>
      </c>
      <c r="T21" s="236"/>
      <c r="U21" s="236"/>
      <c r="V21" s="236"/>
      <c r="W21" s="237">
        <v>1</v>
      </c>
      <c r="X21" s="237"/>
      <c r="Y21" s="237"/>
      <c r="Z21" s="237"/>
      <c r="AA21" s="139"/>
      <c r="AB21" s="139"/>
      <c r="AC21" s="139"/>
      <c r="AD21" s="139"/>
      <c r="AE21" s="139"/>
      <c r="AF21" s="139"/>
      <c r="AG21" s="139"/>
      <c r="AH21" s="139"/>
      <c r="AI21" s="139"/>
      <c r="AJ21" s="139"/>
      <c r="AK21" s="139"/>
      <c r="AL21" s="139"/>
      <c r="AM21" s="139"/>
      <c r="AN21" s="153"/>
      <c r="AO21" s="139"/>
      <c r="AP21" s="139"/>
      <c r="AQ21" s="136"/>
      <c r="AR21" s="139"/>
    </row>
    <row r="22" spans="1:44" ht="17.25" thickTop="1" x14ac:dyDescent="0.3"/>
  </sheetData>
  <dataConsolidate/>
  <mergeCells count="68">
    <mergeCell ref="AU1:AV1"/>
    <mergeCell ref="AU2:AV2"/>
    <mergeCell ref="AU3:AV3"/>
    <mergeCell ref="AU4:AV4"/>
    <mergeCell ref="AJ10:AJ11"/>
    <mergeCell ref="C8:AV8"/>
    <mergeCell ref="C7:AV7"/>
    <mergeCell ref="C6:AV6"/>
    <mergeCell ref="I10:I11"/>
    <mergeCell ref="J10:J11"/>
    <mergeCell ref="AI10:AI11"/>
    <mergeCell ref="AH10:AH11"/>
    <mergeCell ref="AG10:AG11"/>
    <mergeCell ref="AC10:AC11"/>
    <mergeCell ref="U10:U11"/>
    <mergeCell ref="AV10:AV11"/>
    <mergeCell ref="A1:D4"/>
    <mergeCell ref="AF10:AF11"/>
    <mergeCell ref="AD10:AD11"/>
    <mergeCell ref="AE10:AE11"/>
    <mergeCell ref="K10:K11"/>
    <mergeCell ref="L10:L11"/>
    <mergeCell ref="M10:M11"/>
    <mergeCell ref="P10:P11"/>
    <mergeCell ref="Q10:Q11"/>
    <mergeCell ref="W10:AB10"/>
    <mergeCell ref="AC9:AI9"/>
    <mergeCell ref="A10:A11"/>
    <mergeCell ref="H10:H11"/>
    <mergeCell ref="E1:AT4"/>
    <mergeCell ref="AQ10:AQ11"/>
    <mergeCell ref="AJ9:AV9"/>
    <mergeCell ref="D16:AO16"/>
    <mergeCell ref="A19:G19"/>
    <mergeCell ref="G10:G11"/>
    <mergeCell ref="F10:F11"/>
    <mergeCell ref="E10:E11"/>
    <mergeCell ref="D10:D11"/>
    <mergeCell ref="R10:R11"/>
    <mergeCell ref="N10:N11"/>
    <mergeCell ref="O10:O11"/>
    <mergeCell ref="AO10:AO11"/>
    <mergeCell ref="AN10:AN11"/>
    <mergeCell ref="AM10:AM11"/>
    <mergeCell ref="AL10:AL11"/>
    <mergeCell ref="AK10:AK11"/>
    <mergeCell ref="C10:C11"/>
    <mergeCell ref="S21:V21"/>
    <mergeCell ref="W21:Z21"/>
    <mergeCell ref="A21:F21"/>
    <mergeCell ref="K19:N19"/>
    <mergeCell ref="H21:N21"/>
    <mergeCell ref="P21:R21"/>
    <mergeCell ref="AS10:AS11"/>
    <mergeCell ref="AT10:AT11"/>
    <mergeCell ref="AU10:AU11"/>
    <mergeCell ref="A6:B6"/>
    <mergeCell ref="A7:B7"/>
    <mergeCell ref="A8:B8"/>
    <mergeCell ref="A9:K9"/>
    <mergeCell ref="L9:R9"/>
    <mergeCell ref="S9:AB9"/>
    <mergeCell ref="S10:S11"/>
    <mergeCell ref="T10:T11"/>
    <mergeCell ref="B10:B11"/>
    <mergeCell ref="V10:V11"/>
    <mergeCell ref="AP10:AP11"/>
    <mergeCell ref="AR10:AR11"/>
  </mergeCells>
  <conditionalFormatting sqref="L13:L15 AD13:AD15">
    <cfRule type="cellIs" dxfId="20" priority="370" operator="equal">
      <formula>"Muy Alta"</formula>
    </cfRule>
    <cfRule type="cellIs" dxfId="19" priority="371" operator="equal">
      <formula>"Alta"</formula>
    </cfRule>
    <cfRule type="cellIs" dxfId="18" priority="372" operator="equal">
      <formula>"Media"</formula>
    </cfRule>
    <cfRule type="cellIs" dxfId="17" priority="373" operator="equal">
      <formula>"Baja"</formula>
    </cfRule>
    <cfRule type="cellIs" dxfId="16" priority="374" operator="equal">
      <formula>"Muy Baja"</formula>
    </cfRule>
  </conditionalFormatting>
  <conditionalFormatting sqref="O13:O15">
    <cfRule type="containsText" dxfId="15" priority="52" operator="containsText" text="❌">
      <formula>NOT(ISERROR(SEARCH("❌",O13)))</formula>
    </cfRule>
  </conditionalFormatting>
  <conditionalFormatting sqref="P13:P15 AF13:AF15">
    <cfRule type="cellIs" dxfId="14" priority="281" operator="equal">
      <formula>"Catastrófico"</formula>
    </cfRule>
    <cfRule type="cellIs" dxfId="13" priority="282" operator="equal">
      <formula>"Mayor"</formula>
    </cfRule>
    <cfRule type="cellIs" dxfId="12" priority="283" operator="equal">
      <formula>"Moderado"</formula>
    </cfRule>
    <cfRule type="cellIs" dxfId="11" priority="284" operator="equal">
      <formula>"Menor"</formula>
    </cfRule>
    <cfRule type="cellIs" dxfId="10" priority="285" operator="equal">
      <formula>"Leve"</formula>
    </cfRule>
  </conditionalFormatting>
  <conditionalFormatting sqref="R13:R15 AH13:AH15">
    <cfRule type="cellIs" dxfId="9" priority="291" operator="equal">
      <formula>"Extremo"</formula>
    </cfRule>
    <cfRule type="cellIs" dxfId="8" priority="292" operator="equal">
      <formula>"Alto"</formula>
    </cfRule>
    <cfRule type="cellIs" dxfId="7" priority="293" operator="equal">
      <formula>"Moderado"</formula>
    </cfRule>
    <cfRule type="cellIs" dxfId="6" priority="294" operator="equal">
      <formula>"Bajo"</formula>
    </cfRule>
  </conditionalFormatting>
  <conditionalFormatting sqref="AE18:AE20">
    <cfRule type="cellIs" dxfId="5" priority="6" stopIfTrue="1" operator="equal">
      <formula>#REF!</formula>
    </cfRule>
    <cfRule type="cellIs" dxfId="4" priority="7" operator="equal">
      <formula>#REF!</formula>
    </cfRule>
    <cfRule type="cellIs" dxfId="3" priority="8" operator="equal">
      <formula>#REF!</formula>
    </cfRule>
  </conditionalFormatting>
  <conditionalFormatting sqref="AF18:AF20">
    <cfRule type="cellIs" dxfId="2" priority="9" stopIfTrue="1" operator="equal">
      <formula>#REF!</formula>
    </cfRule>
    <cfRule type="cellIs" dxfId="1" priority="10" stopIfTrue="1" operator="equal">
      <formula>#REF!</formula>
    </cfRule>
    <cfRule type="cellIs" dxfId="0" priority="11" stopIfTrue="1" operator="equal">
      <formula>#REF!</formula>
    </cfRule>
  </conditionalFormatting>
  <dataValidations disablePrompts="1" count="6">
    <dataValidation type="list" allowBlank="1" showInputMessage="1" showErrorMessage="1" sqref="G18" xr:uid="{00000000-0002-0000-0100-000000000000}">
      <formula1>$G$175:$G$184</formula1>
    </dataValidation>
    <dataValidation type="list" allowBlank="1" showInputMessage="1" showErrorMessage="1" sqref="G20 AE20:AF20" xr:uid="{00000000-0002-0000-0100-000001000000}">
      <formula1>#REF!</formula1>
    </dataValidation>
    <dataValidation type="list" allowBlank="1" showInputMessage="1" showErrorMessage="1" sqref="V20" xr:uid="{00000000-0002-0000-0100-000002000000}">
      <formula1>$N$175:$N$176</formula1>
    </dataValidation>
    <dataValidation type="list" allowBlank="1" showInputMessage="1" showErrorMessage="1" sqref="K20" xr:uid="{00000000-0002-0000-0100-000003000000}">
      <formula1>$K$175:$K$179</formula1>
    </dataValidation>
    <dataValidation type="list" allowBlank="1" showInputMessage="1" showErrorMessage="1" sqref="H20:J20" xr:uid="{00000000-0002-0000-0100-000004000000}">
      <formula1>$H$175:$H$179</formula1>
    </dataValidation>
    <dataValidation type="list" allowBlank="1" showInputMessage="1" showErrorMessage="1" sqref="AP20 Y20:AD20 W20 AL20 AN20 AR20" xr:uid="{00000000-0002-0000-0100-000005000000}">
      <formula1>$AL$175:$AL$182</formula1>
    </dataValidation>
  </dataValidations>
  <hyperlinks>
    <hyperlink ref="AR14" r:id="rId1" xr:uid="{00000000-0004-0000-0100-000000000000}"/>
    <hyperlink ref="AR13" r:id="rId2" xr:uid="{00000000-0004-0000-0100-000001000000}"/>
    <hyperlink ref="AR15" r:id="rId3" xr:uid="{00000000-0004-0000-0100-000002000000}"/>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disablePrompts="1" count="20">
        <x14:dataValidation type="list" allowBlank="1" showInputMessage="1" showErrorMessage="1" xr:uid="{00000000-0002-0000-0100-000006000000}">
          <x14:formula1>
            <xm:f>'Opciones Tratamiento'!$B$9:$B$10</xm:f>
          </x14:formula1>
          <xm:sqref>AO13:AO15 AS13:AS15</xm:sqref>
        </x14:dataValidation>
        <x14:dataValidation type="list" allowBlank="1" showInputMessage="1" showErrorMessage="1" xr:uid="{00000000-0002-0000-0100-000007000000}">
          <x14:formula1>
            <xm:f>'Tabla Valoración controles'!$D$4:$D$6</xm:f>
          </x14:formula1>
          <xm:sqref>W13:W15</xm:sqref>
        </x14:dataValidation>
        <x14:dataValidation type="list" allowBlank="1" showInputMessage="1" showErrorMessage="1" xr:uid="{00000000-0002-0000-0100-000008000000}">
          <x14:formula1>
            <xm:f>'Tabla Valoración controles'!$D$7:$D$8</xm:f>
          </x14:formula1>
          <xm:sqref>X13:X15</xm:sqref>
        </x14:dataValidation>
        <x14:dataValidation type="list" allowBlank="1" showInputMessage="1" showErrorMessage="1" xr:uid="{00000000-0002-0000-0100-000009000000}">
          <x14:formula1>
            <xm:f>'Tabla Valoración controles'!$D$9:$D$10</xm:f>
          </x14:formula1>
          <xm:sqref>Z13:Z15</xm:sqref>
        </x14:dataValidation>
        <x14:dataValidation type="list" allowBlank="1" showInputMessage="1" showErrorMessage="1" xr:uid="{00000000-0002-0000-0100-00000A000000}">
          <x14:formula1>
            <xm:f>'Tabla Valoración controles'!$D$11:$D$12</xm:f>
          </x14:formula1>
          <xm:sqref>AA13:AA15</xm:sqref>
        </x14:dataValidation>
        <x14:dataValidation type="list" allowBlank="1" showInputMessage="1" showErrorMessage="1" xr:uid="{00000000-0002-0000-0100-00000B000000}">
          <x14:formula1>
            <xm:f>'Tabla Valoración controles'!$D$13:$D$14</xm:f>
          </x14:formula1>
          <xm:sqref>AB13:AB15</xm:sqref>
        </x14:dataValidation>
        <x14:dataValidation type="list" allowBlank="1" showInputMessage="1" showErrorMessage="1" xr:uid="{00000000-0002-0000-0100-00000C000000}">
          <x14:formula1>
            <xm:f>'Opciones Tratamiento'!$B$13:$B$19</xm:f>
          </x14:formula1>
          <xm:sqref>H13:H15</xm:sqref>
        </x14:dataValidation>
        <x14:dataValidation type="list" allowBlank="1" showInputMessage="1" showErrorMessage="1" xr:uid="{00000000-0002-0000-0100-00000D000000}">
          <x14:formula1>
            <xm:f>'Opciones Tratamiento'!$E$2:$E$4</xm:f>
          </x14:formula1>
          <xm:sqref>D13:D15</xm:sqref>
        </x14:dataValidation>
        <x14:dataValidation type="list" allowBlank="1" showInputMessage="1" showErrorMessage="1" xr:uid="{00000000-0002-0000-0100-00000E000000}">
          <x14:formula1>
            <xm:f>'Opciones Tratamiento'!$B$2:$B$5</xm:f>
          </x14:formula1>
          <xm:sqref>AI13:AI15</xm:sqref>
        </x14:dataValidation>
        <x14:dataValidation type="list" allowBlank="1" showInputMessage="1" showErrorMessage="1" xr:uid="{00000000-0002-0000-0100-00000F000000}">
          <x14:formula1>
            <xm:f>'Tabla Impacto'!$F$210:$F$221</xm:f>
          </x14:formula1>
          <xm:sqref>N13:N15</xm:sqref>
        </x14:dataValidation>
        <x14:dataValidation type="list" allowBlank="1" showInputMessage="1" showErrorMessage="1" xr:uid="{00000000-0002-0000-0100-000010000000}">
          <x14:formula1>
            <xm:f>Listas!$A$2:$A$9</xm:f>
          </x14:formula1>
          <xm:sqref>B13:B15</xm:sqref>
        </x14:dataValidation>
        <x14:dataValidation type="list" allowBlank="1" showInputMessage="1" showErrorMessage="1" xr:uid="{00000000-0002-0000-0100-000011000000}">
          <x14:formula1>
            <xm:f>Listas!$B$2:$B$7</xm:f>
          </x14:formula1>
          <xm:sqref>C13:C15</xm:sqref>
        </x14:dataValidation>
        <x14:dataValidation type="list" allowBlank="1" showInputMessage="1" showErrorMessage="1" xr:uid="{00000000-0002-0000-0100-000012000000}">
          <x14:formula1>
            <xm:f>Listas!$C$2:$C$6</xm:f>
          </x14:formula1>
          <xm:sqref>I13:I15</xm:sqref>
        </x14:dataValidation>
        <x14:dataValidation type="list" allowBlank="1" showInputMessage="1" showErrorMessage="1" xr:uid="{00000000-0002-0000-0100-000013000000}">
          <x14:formula1>
            <xm:f>Listas!$D$2:$D$5</xm:f>
          </x14:formula1>
          <xm:sqref>J13:J15</xm:sqref>
        </x14:dataValidation>
        <x14:dataValidation type="custom" allowBlank="1" showInputMessage="1" showErrorMessage="1" error="Recuerde que las acciones se generan bajo la medida de mitigar el riesgo" xr:uid="{00000000-0002-0000-0100-000014000000}">
          <x14:formula1>
            <xm:f>IF(OR(AI15='C:\Users\ANDRES\Downloads\[MAPA DE RIESGOS IBTI 2022 (1).xlsx]Opciones Tratamiento'!#REF!,AI15='C:\Users\ANDRES\Downloads\[MAPA DE RIESGOS IBTI 2022 (1).xlsx]Opciones Tratamiento'!#REF!,AI15='C:\Users\ANDRES\Downloads\[MAPA DE RIESGOS IBTI 2022 (1).xlsx]Opciones Tratamiento'!#REF!),ISBLANK(AI15),ISTEXT(AI15))</xm:f>
          </x14:formula1>
          <xm:sqref>AL15</xm:sqref>
        </x14:dataValidation>
        <x14:dataValidation type="custom" allowBlank="1" showInputMessage="1" showErrorMessage="1" error="Recuerde que las acciones se generan bajo la medida de mitigar el riesgo" xr:uid="{00000000-0002-0000-0100-000015000000}">
          <x14:formula1>
            <xm:f>IF(OR(AI14='C:\Users\ANDRES\Downloads\[MAPA DE RIESGOS IBTI 2022 (1).xlsx]Opciones Tratamiento'!#REF!,AI14='C:\Users\ANDRES\Downloads\[MAPA DE RIESGOS IBTI 2022 (1).xlsx]Opciones Tratamiento'!#REF!,AI14='C:\Users\ANDRES\Downloads\[MAPA DE RIESGOS IBTI 2022 (1).xlsx]Opciones Tratamiento'!#REF!),ISBLANK(AI14),ISTEXT(AI14))</xm:f>
          </x14:formula1>
          <xm:sqref>AK14</xm:sqref>
        </x14:dataValidation>
        <x14:dataValidation type="custom" allowBlank="1" showInputMessage="1" showErrorMessage="1" error="Recuerde que las acciones se generan bajo la medida de mitigar el riesgo" xr:uid="{00000000-0002-0000-0100-000016000000}">
          <x14:formula1>
            <xm:f>IF(OR(AI13='C:\Users\ANDRES\Downloads\[MAPA DE RIESGOS IBTI 2022 (1).xlsx]Opciones Tratamiento'!#REF!,AI13='C:\Users\ANDRES\Downloads\[MAPA DE RIESGOS IBTI 2022 (1).xlsx]Opciones Tratamiento'!#REF!,AI13='C:\Users\ANDRES\Downloads\[MAPA DE RIESGOS IBTI 2022 (1).xlsx]Opciones Tratamiento'!#REF!),ISBLANK(AI13),ISTEXT(AI13))</xm:f>
          </x14:formula1>
          <xm:sqref>AJ13:AJ15</xm:sqref>
        </x14:dataValidation>
        <x14:dataValidation type="custom" allowBlank="1" showInputMessage="1" showErrorMessage="1" error="Recuerde que las acciones se generan bajo la medida de mitigar el riesgo" xr:uid="{00000000-0002-0000-0100-000017000000}">
          <x14:formula1>
            <xm:f>IF(OR(AI13='Opciones Tratamiento'!$B$2,AI13='Opciones Tratamiento'!$B$3,AI13='Opciones Tratamiento'!$B$4),ISBLANK(AI13),ISTEXT(AI13))</xm:f>
          </x14:formula1>
          <xm:sqref>AM13:AM15 AR13:AR15</xm:sqref>
        </x14:dataValidation>
        <x14:dataValidation type="custom" allowBlank="1" showInputMessage="1" showErrorMessage="1" error="Recuerde que las acciones se generan bajo la medida de mitigar el riesgo" xr:uid="{00000000-0002-0000-0100-000018000000}">
          <x14:formula1>
            <xm:f>IF(OR(AI13='Opciones Tratamiento'!$B$2,AI13='Opciones Tratamiento'!$B$3,AI13='Opciones Tratamiento'!$B$4),ISBLANK(AI13),ISTEXT(AI13))</xm:f>
          </x14:formula1>
          <xm:sqref>AN13:AN15 AP13:AQ15 AT13:AT15</xm:sqref>
        </x14:dataValidation>
        <x14:dataValidation type="custom" allowBlank="1" showInputMessage="1" showErrorMessage="1" error="Recuerde que las acciones se generan bajo la medida de mitigar el riesgo" xr:uid="{00000000-0002-0000-0100-000019000000}">
          <x14:formula1>
            <xm:f>IF(OR(AO13='Opciones Tratamiento'!$B$2,AO13='Opciones Tratamiento'!$B$3,AO13='Opciones Tratamiento'!$B$4),ISBLANK(AO13),ISTEXT(AO13))</xm:f>
          </x14:formula1>
          <xm:sqref>AU13:AU15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5" sqref="C5"/>
    </sheetView>
  </sheetViews>
  <sheetFormatPr baseColWidth="10" defaultColWidth="11.42578125" defaultRowHeight="15" x14ac:dyDescent="0.25"/>
  <sheetData>
    <row r="1" spans="1:4" x14ac:dyDescent="0.25">
      <c r="A1" t="s">
        <v>138</v>
      </c>
      <c r="B1" t="s">
        <v>77</v>
      </c>
      <c r="C1" t="s">
        <v>139</v>
      </c>
      <c r="D1" t="s">
        <v>140</v>
      </c>
    </row>
    <row r="2" spans="1:4" x14ac:dyDescent="0.25">
      <c r="A2" t="s">
        <v>141</v>
      </c>
      <c r="B2" t="s">
        <v>142</v>
      </c>
      <c r="C2" t="s">
        <v>143</v>
      </c>
      <c r="D2" t="s">
        <v>144</v>
      </c>
    </row>
    <row r="3" spans="1:4" x14ac:dyDescent="0.25">
      <c r="A3" t="s">
        <v>104</v>
      </c>
      <c r="B3" t="s">
        <v>145</v>
      </c>
      <c r="C3" t="s">
        <v>146</v>
      </c>
      <c r="D3" t="s">
        <v>126</v>
      </c>
    </row>
    <row r="4" spans="1:4" x14ac:dyDescent="0.25">
      <c r="A4" t="s">
        <v>120</v>
      </c>
      <c r="B4" t="s">
        <v>147</v>
      </c>
      <c r="C4" t="s">
        <v>109</v>
      </c>
      <c r="D4" t="s">
        <v>110</v>
      </c>
    </row>
    <row r="5" spans="1:4" x14ac:dyDescent="0.25">
      <c r="A5" t="s">
        <v>145</v>
      </c>
      <c r="B5" t="s">
        <v>105</v>
      </c>
      <c r="C5" t="s">
        <v>148</v>
      </c>
      <c r="D5" t="s">
        <v>149</v>
      </c>
    </row>
    <row r="6" spans="1:4" x14ac:dyDescent="0.25">
      <c r="A6" t="s">
        <v>150</v>
      </c>
      <c r="B6" t="s">
        <v>151</v>
      </c>
      <c r="C6" t="s">
        <v>149</v>
      </c>
    </row>
    <row r="7" spans="1:4" x14ac:dyDescent="0.25">
      <c r="A7" t="s">
        <v>152</v>
      </c>
      <c r="B7" t="s">
        <v>153</v>
      </c>
    </row>
    <row r="8" spans="1:4" x14ac:dyDescent="0.25">
      <c r="A8" t="s">
        <v>154</v>
      </c>
    </row>
    <row r="9" spans="1:4" x14ac:dyDescent="0.25">
      <c r="A9" t="s">
        <v>155</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L8" sqref="L8:M9"/>
    </sheetView>
  </sheetViews>
  <sheetFormatPr baseColWidth="10" defaultColWidth="11.42578125" defaultRowHeight="15" x14ac:dyDescent="0.25"/>
  <cols>
    <col min="2" max="39" width="5.7109375" customWidth="1"/>
    <col min="41" max="46" width="5.7109375" customWidth="1"/>
  </cols>
  <sheetData>
    <row r="1" spans="1:99"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row>
    <row r="2" spans="1:99" ht="18" customHeight="1" x14ac:dyDescent="0.25">
      <c r="A2" s="75"/>
      <c r="B2" s="345" t="s">
        <v>156</v>
      </c>
      <c r="C2" s="345"/>
      <c r="D2" s="345"/>
      <c r="E2" s="345"/>
      <c r="F2" s="345"/>
      <c r="G2" s="345"/>
      <c r="H2" s="345"/>
      <c r="I2" s="345"/>
      <c r="J2" s="313" t="s">
        <v>15</v>
      </c>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row>
    <row r="3" spans="1:99" ht="18.75" customHeight="1" x14ac:dyDescent="0.25">
      <c r="A3" s="75"/>
      <c r="B3" s="345"/>
      <c r="C3" s="345"/>
      <c r="D3" s="345"/>
      <c r="E3" s="345"/>
      <c r="F3" s="345"/>
      <c r="G3" s="345"/>
      <c r="H3" s="345"/>
      <c r="I3" s="345"/>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row>
    <row r="4" spans="1:99" ht="15" customHeight="1" x14ac:dyDescent="0.25">
      <c r="A4" s="75"/>
      <c r="B4" s="345"/>
      <c r="C4" s="345"/>
      <c r="D4" s="345"/>
      <c r="E4" s="345"/>
      <c r="F4" s="345"/>
      <c r="G4" s="345"/>
      <c r="H4" s="345"/>
      <c r="I4" s="345"/>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row>
    <row r="5" spans="1:99"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row>
    <row r="6" spans="1:99" ht="15" customHeight="1" x14ac:dyDescent="0.25">
      <c r="A6" s="75"/>
      <c r="B6" s="260" t="s">
        <v>157</v>
      </c>
      <c r="C6" s="260"/>
      <c r="D6" s="261"/>
      <c r="E6" s="298" t="s">
        <v>158</v>
      </c>
      <c r="F6" s="299"/>
      <c r="G6" s="299"/>
      <c r="H6" s="299"/>
      <c r="I6" s="300"/>
      <c r="J6" s="309" t="e">
        <f>IF(AND('Mapa final'!#REF!="Muy Alta",'Mapa final'!#REF!="Leve"),CONCATENATE("R",'Mapa final'!#REF!),"")</f>
        <v>#REF!</v>
      </c>
      <c r="K6" s="310"/>
      <c r="L6" s="310" t="str">
        <f>IF(AND('Mapa final'!$L$13="Muy Alta",'Mapa final'!$P$13="Leve"),CONCATENATE("R",'Mapa final'!$A$13),"")</f>
        <v/>
      </c>
      <c r="M6" s="310"/>
      <c r="N6" s="310" t="e">
        <f>IF(AND('Mapa final'!#REF!="Muy Alta",'Mapa final'!#REF!="Leve"),CONCATENATE("R",'Mapa final'!#REF!),"")</f>
        <v>#REF!</v>
      </c>
      <c r="O6" s="312"/>
      <c r="P6" s="309" t="e">
        <f>IF(AND('Mapa final'!#REF!="Muy Alta",'Mapa final'!#REF!="Menor"),CONCATENATE("R",'Mapa final'!#REF!),"")</f>
        <v>#REF!</v>
      </c>
      <c r="Q6" s="310"/>
      <c r="R6" s="310" t="str">
        <f>IF(AND('Mapa final'!$L$13="Muy Alta",'Mapa final'!$P$13="Menor"),CONCATENATE("R",'Mapa final'!$A$13),"")</f>
        <v/>
      </c>
      <c r="S6" s="310"/>
      <c r="T6" s="310" t="e">
        <f>IF(AND('Mapa final'!#REF!="Muy Alta",'Mapa final'!#REF!="Menor"),CONCATENATE("R",'Mapa final'!#REF!),"")</f>
        <v>#REF!</v>
      </c>
      <c r="U6" s="312"/>
      <c r="V6" s="309" t="e">
        <f>IF(AND('Mapa final'!#REF!="Muy Alta",'Mapa final'!#REF!="Moderado"),CONCATENATE("R",'Mapa final'!#REF!),"")</f>
        <v>#REF!</v>
      </c>
      <c r="W6" s="310"/>
      <c r="X6" s="310" t="str">
        <f>IF(AND('Mapa final'!$L$13="Muy Alta",'Mapa final'!$P$13="Moderado"),CONCATENATE("R",'Mapa final'!$A$13),"")</f>
        <v/>
      </c>
      <c r="Y6" s="310"/>
      <c r="Z6" s="310" t="e">
        <f>IF(AND('Mapa final'!#REF!="Muy Alta",'Mapa final'!#REF!="Moderado"),CONCATENATE("R",'Mapa final'!#REF!),"")</f>
        <v>#REF!</v>
      </c>
      <c r="AA6" s="312"/>
      <c r="AB6" s="309" t="e">
        <f>IF(AND('Mapa final'!#REF!="Muy Alta",'Mapa final'!#REF!="Mayor"),CONCATENATE("R",'Mapa final'!#REF!),"")</f>
        <v>#REF!</v>
      </c>
      <c r="AC6" s="310"/>
      <c r="AD6" s="310" t="str">
        <f>IF(AND('Mapa final'!$L$13="Muy Alta",'Mapa final'!$P$13="Mayor"),CONCATENATE("R",'Mapa final'!$A$13),"")</f>
        <v/>
      </c>
      <c r="AE6" s="310"/>
      <c r="AF6" s="310" t="e">
        <f>IF(AND('Mapa final'!#REF!="Muy Alta",'Mapa final'!#REF!="Mayor"),CONCATENATE("R",'Mapa final'!#REF!),"")</f>
        <v>#REF!</v>
      </c>
      <c r="AG6" s="312"/>
      <c r="AH6" s="324" t="e">
        <f>IF(AND('Mapa final'!#REF!="Muy Alta",'Mapa final'!#REF!="Catastrófico"),CONCATENATE("R",'Mapa final'!#REF!),"")</f>
        <v>#REF!</v>
      </c>
      <c r="AI6" s="325"/>
      <c r="AJ6" s="325" t="str">
        <f>IF(AND('Mapa final'!$L$13="Muy Alta",'Mapa final'!$P$13="Catastrófico"),CONCATENATE("R",'Mapa final'!$A$13),"")</f>
        <v/>
      </c>
      <c r="AK6" s="325"/>
      <c r="AL6" s="325" t="e">
        <f>IF(AND('Mapa final'!#REF!="Muy Alta",'Mapa final'!#REF!="Catastrófico"),CONCATENATE("R",'Mapa final'!#REF!),"")</f>
        <v>#REF!</v>
      </c>
      <c r="AM6" s="326"/>
      <c r="AO6" s="262" t="s">
        <v>159</v>
      </c>
      <c r="AP6" s="263"/>
      <c r="AQ6" s="263"/>
      <c r="AR6" s="263"/>
      <c r="AS6" s="263"/>
      <c r="AT6" s="264"/>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row>
    <row r="7" spans="1:99" ht="15" customHeight="1" x14ac:dyDescent="0.25">
      <c r="A7" s="75"/>
      <c r="B7" s="260"/>
      <c r="C7" s="260"/>
      <c r="D7" s="261"/>
      <c r="E7" s="301"/>
      <c r="F7" s="302"/>
      <c r="G7" s="302"/>
      <c r="H7" s="302"/>
      <c r="I7" s="303"/>
      <c r="J7" s="311"/>
      <c r="K7" s="307"/>
      <c r="L7" s="307"/>
      <c r="M7" s="307"/>
      <c r="N7" s="307"/>
      <c r="O7" s="308"/>
      <c r="P7" s="311"/>
      <c r="Q7" s="307"/>
      <c r="R7" s="307"/>
      <c r="S7" s="307"/>
      <c r="T7" s="307"/>
      <c r="U7" s="308"/>
      <c r="V7" s="311"/>
      <c r="W7" s="307"/>
      <c r="X7" s="307"/>
      <c r="Y7" s="307"/>
      <c r="Z7" s="307"/>
      <c r="AA7" s="308"/>
      <c r="AB7" s="311"/>
      <c r="AC7" s="307"/>
      <c r="AD7" s="307"/>
      <c r="AE7" s="307"/>
      <c r="AF7" s="307"/>
      <c r="AG7" s="308"/>
      <c r="AH7" s="318"/>
      <c r="AI7" s="319"/>
      <c r="AJ7" s="319"/>
      <c r="AK7" s="319"/>
      <c r="AL7" s="319"/>
      <c r="AM7" s="320"/>
      <c r="AN7" s="75"/>
      <c r="AO7" s="265"/>
      <c r="AP7" s="266"/>
      <c r="AQ7" s="266"/>
      <c r="AR7" s="266"/>
      <c r="AS7" s="266"/>
      <c r="AT7" s="267"/>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row>
    <row r="8" spans="1:99" ht="15" customHeight="1" x14ac:dyDescent="0.25">
      <c r="A8" s="75"/>
      <c r="B8" s="260"/>
      <c r="C8" s="260"/>
      <c r="D8" s="261"/>
      <c r="E8" s="301"/>
      <c r="F8" s="302"/>
      <c r="G8" s="302"/>
      <c r="H8" s="302"/>
      <c r="I8" s="303"/>
      <c r="J8" s="311" t="e">
        <f>IF(AND('Mapa final'!#REF!="Muy Alta",'Mapa final'!#REF!="Leve"),CONCATENATE("R",'Mapa final'!#REF!),"")</f>
        <v>#REF!</v>
      </c>
      <c r="K8" s="307"/>
      <c r="L8" s="307" t="e">
        <f>IF(AND('Mapa final'!#REF!="Muy Alta",'Mapa final'!#REF!="Leve"),CONCATENATE("R",'Mapa final'!#REF!),"")</f>
        <v>#REF!</v>
      </c>
      <c r="M8" s="307"/>
      <c r="N8" s="307" t="e">
        <f>IF(AND('Mapa final'!#REF!="Muy Alta",'Mapa final'!#REF!="Leve"),CONCATENATE("R",'Mapa final'!#REF!),"")</f>
        <v>#REF!</v>
      </c>
      <c r="O8" s="308"/>
      <c r="P8" s="311" t="e">
        <f>IF(AND('Mapa final'!#REF!="Muy Alta",'Mapa final'!#REF!="Menor"),CONCATENATE("R",'Mapa final'!#REF!),"")</f>
        <v>#REF!</v>
      </c>
      <c r="Q8" s="307"/>
      <c r="R8" s="307" t="e">
        <f>IF(AND('Mapa final'!#REF!="Muy Alta",'Mapa final'!#REF!="Menor"),CONCATENATE("R",'Mapa final'!#REF!),"")</f>
        <v>#REF!</v>
      </c>
      <c r="S8" s="307"/>
      <c r="T8" s="307" t="e">
        <f>IF(AND('Mapa final'!#REF!="Muy Alta",'Mapa final'!#REF!="Menor"),CONCATENATE("R",'Mapa final'!#REF!),"")</f>
        <v>#REF!</v>
      </c>
      <c r="U8" s="308"/>
      <c r="V8" s="311" t="e">
        <f>IF(AND('Mapa final'!#REF!="Muy Alta",'Mapa final'!#REF!="Moderado"),CONCATENATE("R",'Mapa final'!#REF!),"")</f>
        <v>#REF!</v>
      </c>
      <c r="W8" s="307"/>
      <c r="X8" s="307" t="e">
        <f>IF(AND('Mapa final'!#REF!="Muy Alta",'Mapa final'!#REF!="Moderado"),CONCATENATE("R",'Mapa final'!#REF!),"")</f>
        <v>#REF!</v>
      </c>
      <c r="Y8" s="307"/>
      <c r="Z8" s="307" t="e">
        <f>IF(AND('Mapa final'!#REF!="Muy Alta",'Mapa final'!#REF!="Moderado"),CONCATENATE("R",'Mapa final'!#REF!),"")</f>
        <v>#REF!</v>
      </c>
      <c r="AA8" s="308"/>
      <c r="AB8" s="311" t="e">
        <f>IF(AND('Mapa final'!#REF!="Muy Alta",'Mapa final'!#REF!="Mayor"),CONCATENATE("R",'Mapa final'!#REF!),"")</f>
        <v>#REF!</v>
      </c>
      <c r="AC8" s="307"/>
      <c r="AD8" s="307" t="e">
        <f>IF(AND('Mapa final'!#REF!="Muy Alta",'Mapa final'!#REF!="Mayor"),CONCATENATE("R",'Mapa final'!#REF!),"")</f>
        <v>#REF!</v>
      </c>
      <c r="AE8" s="307"/>
      <c r="AF8" s="307" t="e">
        <f>IF(AND('Mapa final'!#REF!="Muy Alta",'Mapa final'!#REF!="Mayor"),CONCATENATE("R",'Mapa final'!#REF!),"")</f>
        <v>#REF!</v>
      </c>
      <c r="AG8" s="308"/>
      <c r="AH8" s="318" t="e">
        <f>IF(AND('Mapa final'!#REF!="Muy Alta",'Mapa final'!#REF!="Catastrófico"),CONCATENATE("R",'Mapa final'!#REF!),"")</f>
        <v>#REF!</v>
      </c>
      <c r="AI8" s="319"/>
      <c r="AJ8" s="319" t="e">
        <f>IF(AND('Mapa final'!#REF!="Muy Alta",'Mapa final'!#REF!="Catastrófico"),CONCATENATE("R",'Mapa final'!#REF!),"")</f>
        <v>#REF!</v>
      </c>
      <c r="AK8" s="319"/>
      <c r="AL8" s="319" t="e">
        <f>IF(AND('Mapa final'!#REF!="Muy Alta",'Mapa final'!#REF!="Catastrófico"),CONCATENATE("R",'Mapa final'!#REF!),"")</f>
        <v>#REF!</v>
      </c>
      <c r="AM8" s="320"/>
      <c r="AN8" s="75"/>
      <c r="AO8" s="265"/>
      <c r="AP8" s="266"/>
      <c r="AQ8" s="266"/>
      <c r="AR8" s="266"/>
      <c r="AS8" s="266"/>
      <c r="AT8" s="267"/>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row>
    <row r="9" spans="1:99" ht="15" customHeight="1" x14ac:dyDescent="0.25">
      <c r="A9" s="75"/>
      <c r="B9" s="260"/>
      <c r="C9" s="260"/>
      <c r="D9" s="261"/>
      <c r="E9" s="301"/>
      <c r="F9" s="302"/>
      <c r="G9" s="302"/>
      <c r="H9" s="302"/>
      <c r="I9" s="303"/>
      <c r="J9" s="311"/>
      <c r="K9" s="307"/>
      <c r="L9" s="307"/>
      <c r="M9" s="307"/>
      <c r="N9" s="307"/>
      <c r="O9" s="308"/>
      <c r="P9" s="311"/>
      <c r="Q9" s="307"/>
      <c r="R9" s="307"/>
      <c r="S9" s="307"/>
      <c r="T9" s="307"/>
      <c r="U9" s="308"/>
      <c r="V9" s="311"/>
      <c r="W9" s="307"/>
      <c r="X9" s="307"/>
      <c r="Y9" s="307"/>
      <c r="Z9" s="307"/>
      <c r="AA9" s="308"/>
      <c r="AB9" s="311"/>
      <c r="AC9" s="307"/>
      <c r="AD9" s="307"/>
      <c r="AE9" s="307"/>
      <c r="AF9" s="307"/>
      <c r="AG9" s="308"/>
      <c r="AH9" s="318"/>
      <c r="AI9" s="319"/>
      <c r="AJ9" s="319"/>
      <c r="AK9" s="319"/>
      <c r="AL9" s="319"/>
      <c r="AM9" s="320"/>
      <c r="AN9" s="75"/>
      <c r="AO9" s="265"/>
      <c r="AP9" s="266"/>
      <c r="AQ9" s="266"/>
      <c r="AR9" s="266"/>
      <c r="AS9" s="266"/>
      <c r="AT9" s="267"/>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row>
    <row r="10" spans="1:99" ht="15" customHeight="1" x14ac:dyDescent="0.25">
      <c r="A10" s="75"/>
      <c r="B10" s="260"/>
      <c r="C10" s="260"/>
      <c r="D10" s="261"/>
      <c r="E10" s="301"/>
      <c r="F10" s="302"/>
      <c r="G10" s="302"/>
      <c r="H10" s="302"/>
      <c r="I10" s="303"/>
      <c r="J10" s="311" t="e">
        <f>IF(AND('Mapa final'!#REF!="Muy Alta",'Mapa final'!#REF!="Leve"),CONCATENATE("R",'Mapa final'!#REF!),"")</f>
        <v>#REF!</v>
      </c>
      <c r="K10" s="307"/>
      <c r="L10" s="307" t="e">
        <f>IF(AND('Mapa final'!#REF!="Muy Alta",'Mapa final'!#REF!="Leve"),CONCATENATE("R",'Mapa final'!#REF!),"")</f>
        <v>#REF!</v>
      </c>
      <c r="M10" s="307"/>
      <c r="N10" s="307" t="e">
        <f>IF(AND('Mapa final'!#REF!="Muy Alta",'Mapa final'!#REF!="Leve"),CONCATENATE("R",'Mapa final'!#REF!),"")</f>
        <v>#REF!</v>
      </c>
      <c r="O10" s="308"/>
      <c r="P10" s="311" t="e">
        <f>IF(AND('Mapa final'!#REF!="Muy Alta",'Mapa final'!#REF!="Menor"),CONCATENATE("R",'Mapa final'!#REF!),"")</f>
        <v>#REF!</v>
      </c>
      <c r="Q10" s="307"/>
      <c r="R10" s="307" t="e">
        <f>IF(AND('Mapa final'!#REF!="Muy Alta",'Mapa final'!#REF!="Menor"),CONCATENATE("R",'Mapa final'!#REF!),"")</f>
        <v>#REF!</v>
      </c>
      <c r="S10" s="307"/>
      <c r="T10" s="307" t="e">
        <f>IF(AND('Mapa final'!#REF!="Muy Alta",'Mapa final'!#REF!="Menor"),CONCATENATE("R",'Mapa final'!#REF!),"")</f>
        <v>#REF!</v>
      </c>
      <c r="U10" s="308"/>
      <c r="V10" s="311" t="e">
        <f>IF(AND('Mapa final'!#REF!="Muy Alta",'Mapa final'!#REF!="Moderado"),CONCATENATE("R",'Mapa final'!#REF!),"")</f>
        <v>#REF!</v>
      </c>
      <c r="W10" s="307"/>
      <c r="X10" s="307" t="e">
        <f>IF(AND('Mapa final'!#REF!="Muy Alta",'Mapa final'!#REF!="Moderado"),CONCATENATE("R",'Mapa final'!#REF!),"")</f>
        <v>#REF!</v>
      </c>
      <c r="Y10" s="307"/>
      <c r="Z10" s="307" t="e">
        <f>IF(AND('Mapa final'!#REF!="Muy Alta",'Mapa final'!#REF!="Moderado"),CONCATENATE("R",'Mapa final'!#REF!),"")</f>
        <v>#REF!</v>
      </c>
      <c r="AA10" s="308"/>
      <c r="AB10" s="311" t="e">
        <f>IF(AND('Mapa final'!#REF!="Muy Alta",'Mapa final'!#REF!="Mayor"),CONCATENATE("R",'Mapa final'!#REF!),"")</f>
        <v>#REF!</v>
      </c>
      <c r="AC10" s="307"/>
      <c r="AD10" s="307" t="e">
        <f>IF(AND('Mapa final'!#REF!="Muy Alta",'Mapa final'!#REF!="Mayor"),CONCATENATE("R",'Mapa final'!#REF!),"")</f>
        <v>#REF!</v>
      </c>
      <c r="AE10" s="307"/>
      <c r="AF10" s="307" t="e">
        <f>IF(AND('Mapa final'!#REF!="Muy Alta",'Mapa final'!#REF!="Mayor"),CONCATENATE("R",'Mapa final'!#REF!),"")</f>
        <v>#REF!</v>
      </c>
      <c r="AG10" s="308"/>
      <c r="AH10" s="318" t="e">
        <f>IF(AND('Mapa final'!#REF!="Muy Alta",'Mapa final'!#REF!="Catastrófico"),CONCATENATE("R",'Mapa final'!#REF!),"")</f>
        <v>#REF!</v>
      </c>
      <c r="AI10" s="319"/>
      <c r="AJ10" s="319" t="e">
        <f>IF(AND('Mapa final'!#REF!="Muy Alta",'Mapa final'!#REF!="Catastrófico"),CONCATENATE("R",'Mapa final'!#REF!),"")</f>
        <v>#REF!</v>
      </c>
      <c r="AK10" s="319"/>
      <c r="AL10" s="319" t="e">
        <f>IF(AND('Mapa final'!#REF!="Muy Alta",'Mapa final'!#REF!="Catastrófico"),CONCATENATE("R",'Mapa final'!#REF!),"")</f>
        <v>#REF!</v>
      </c>
      <c r="AM10" s="320"/>
      <c r="AN10" s="75"/>
      <c r="AO10" s="265"/>
      <c r="AP10" s="266"/>
      <c r="AQ10" s="266"/>
      <c r="AR10" s="266"/>
      <c r="AS10" s="266"/>
      <c r="AT10" s="267"/>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row>
    <row r="11" spans="1:99" ht="15" customHeight="1" x14ac:dyDescent="0.25">
      <c r="A11" s="75"/>
      <c r="B11" s="260"/>
      <c r="C11" s="260"/>
      <c r="D11" s="261"/>
      <c r="E11" s="301"/>
      <c r="F11" s="302"/>
      <c r="G11" s="302"/>
      <c r="H11" s="302"/>
      <c r="I11" s="303"/>
      <c r="J11" s="311"/>
      <c r="K11" s="307"/>
      <c r="L11" s="307"/>
      <c r="M11" s="307"/>
      <c r="N11" s="307"/>
      <c r="O11" s="308"/>
      <c r="P11" s="311"/>
      <c r="Q11" s="307"/>
      <c r="R11" s="307"/>
      <c r="S11" s="307"/>
      <c r="T11" s="307"/>
      <c r="U11" s="308"/>
      <c r="V11" s="311"/>
      <c r="W11" s="307"/>
      <c r="X11" s="307"/>
      <c r="Y11" s="307"/>
      <c r="Z11" s="307"/>
      <c r="AA11" s="308"/>
      <c r="AB11" s="311"/>
      <c r="AC11" s="307"/>
      <c r="AD11" s="307"/>
      <c r="AE11" s="307"/>
      <c r="AF11" s="307"/>
      <c r="AG11" s="308"/>
      <c r="AH11" s="318"/>
      <c r="AI11" s="319"/>
      <c r="AJ11" s="319"/>
      <c r="AK11" s="319"/>
      <c r="AL11" s="319"/>
      <c r="AM11" s="320"/>
      <c r="AN11" s="75"/>
      <c r="AO11" s="265"/>
      <c r="AP11" s="266"/>
      <c r="AQ11" s="266"/>
      <c r="AR11" s="266"/>
      <c r="AS11" s="266"/>
      <c r="AT11" s="267"/>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row>
    <row r="12" spans="1:99" ht="15" customHeight="1" x14ac:dyDescent="0.25">
      <c r="A12" s="75"/>
      <c r="B12" s="260"/>
      <c r="C12" s="260"/>
      <c r="D12" s="261"/>
      <c r="E12" s="301"/>
      <c r="F12" s="302"/>
      <c r="G12" s="302"/>
      <c r="H12" s="302"/>
      <c r="I12" s="303"/>
      <c r="J12" s="311" t="e">
        <f>IF(AND('Mapa final'!#REF!="Muy Alta",'Mapa final'!#REF!="Leve"),CONCATENATE("R",'Mapa final'!#REF!),"")</f>
        <v>#REF!</v>
      </c>
      <c r="K12" s="307"/>
      <c r="L12" s="307" t="str">
        <f>IF(AND('Mapa final'!$L$16="Muy Alta",'Mapa final'!$P$16="Leve"),CONCATENATE("R",'Mapa final'!$A$16),"")</f>
        <v/>
      </c>
      <c r="M12" s="307"/>
      <c r="N12" s="307" t="str">
        <f>IF(AND('Mapa final'!$L$18="Muy Alta",'Mapa final'!$P$18="Leve"),CONCATENATE("R",'Mapa final'!$A$18),"")</f>
        <v/>
      </c>
      <c r="O12" s="308"/>
      <c r="P12" s="311" t="e">
        <f>IF(AND('Mapa final'!#REF!="Muy Alta",'Mapa final'!#REF!="Menor"),CONCATENATE("R",'Mapa final'!#REF!),"")</f>
        <v>#REF!</v>
      </c>
      <c r="Q12" s="307"/>
      <c r="R12" s="307" t="str">
        <f>IF(AND('Mapa final'!$L$16="Muy Alta",'Mapa final'!$P$16="Menor"),CONCATENATE("R",'Mapa final'!$A$16),"")</f>
        <v/>
      </c>
      <c r="S12" s="307"/>
      <c r="T12" s="307" t="str">
        <f>IF(AND('Mapa final'!$L$18="Muy Alta",'Mapa final'!$P$18="Menor"),CONCATENATE("R",'Mapa final'!$A$18),"")</f>
        <v/>
      </c>
      <c r="U12" s="308"/>
      <c r="V12" s="311" t="e">
        <f>IF(AND('Mapa final'!#REF!="Muy Alta",'Mapa final'!#REF!="Moderado"),CONCATENATE("R",'Mapa final'!#REF!),"")</f>
        <v>#REF!</v>
      </c>
      <c r="W12" s="307"/>
      <c r="X12" s="307" t="str">
        <f>IF(AND('Mapa final'!$L$16="Muy Alta",'Mapa final'!$P$16="Moderado"),CONCATENATE("R",'Mapa final'!$A$16),"")</f>
        <v/>
      </c>
      <c r="Y12" s="307"/>
      <c r="Z12" s="307" t="str">
        <f>IF(AND('Mapa final'!$L$18="Muy Alta",'Mapa final'!$P$18="Moderado"),CONCATENATE("R",'Mapa final'!$A$18),"")</f>
        <v/>
      </c>
      <c r="AA12" s="308"/>
      <c r="AB12" s="311" t="e">
        <f>IF(AND('Mapa final'!#REF!="Muy Alta",'Mapa final'!#REF!="Mayor"),CONCATENATE("R",'Mapa final'!#REF!),"")</f>
        <v>#REF!</v>
      </c>
      <c r="AC12" s="307"/>
      <c r="AD12" s="307" t="str">
        <f>IF(AND('Mapa final'!$L$16="Muy Alta",'Mapa final'!$P$16="Mayor"),CONCATENATE("R",'Mapa final'!$A$16),"")</f>
        <v/>
      </c>
      <c r="AE12" s="307"/>
      <c r="AF12" s="307" t="str">
        <f>IF(AND('Mapa final'!$L$18="Muy Alta",'Mapa final'!$P$18="Mayor"),CONCATENATE("R",'Mapa final'!$A$18),"")</f>
        <v/>
      </c>
      <c r="AG12" s="308"/>
      <c r="AH12" s="318" t="e">
        <f>IF(AND('Mapa final'!#REF!="Muy Alta",'Mapa final'!#REF!="Catastrófico"),CONCATENATE("R",'Mapa final'!#REF!),"")</f>
        <v>#REF!</v>
      </c>
      <c r="AI12" s="319"/>
      <c r="AJ12" s="319" t="str">
        <f>IF(AND('Mapa final'!$L$16="Muy Alta",'Mapa final'!$P$16="Catastrófico"),CONCATENATE("R",'Mapa final'!$A$16),"")</f>
        <v/>
      </c>
      <c r="AK12" s="319"/>
      <c r="AL12" s="319" t="str">
        <f>IF(AND('Mapa final'!$L$18="Muy Alta",'Mapa final'!$P$18="Catastrófico"),CONCATENATE("R",'Mapa final'!$A$18),"")</f>
        <v/>
      </c>
      <c r="AM12" s="320"/>
      <c r="AN12" s="75"/>
      <c r="AO12" s="265"/>
      <c r="AP12" s="266"/>
      <c r="AQ12" s="266"/>
      <c r="AR12" s="266"/>
      <c r="AS12" s="266"/>
      <c r="AT12" s="267"/>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row>
    <row r="13" spans="1:99" ht="15.75" customHeight="1" thickBot="1" x14ac:dyDescent="0.3">
      <c r="A13" s="75"/>
      <c r="B13" s="260"/>
      <c r="C13" s="260"/>
      <c r="D13" s="261"/>
      <c r="E13" s="304"/>
      <c r="F13" s="305"/>
      <c r="G13" s="305"/>
      <c r="H13" s="305"/>
      <c r="I13" s="306"/>
      <c r="J13" s="311"/>
      <c r="K13" s="307"/>
      <c r="L13" s="307"/>
      <c r="M13" s="307"/>
      <c r="N13" s="307"/>
      <c r="O13" s="308"/>
      <c r="P13" s="311"/>
      <c r="Q13" s="307"/>
      <c r="R13" s="307"/>
      <c r="S13" s="307"/>
      <c r="T13" s="307"/>
      <c r="U13" s="308"/>
      <c r="V13" s="311"/>
      <c r="W13" s="307"/>
      <c r="X13" s="307"/>
      <c r="Y13" s="307"/>
      <c r="Z13" s="307"/>
      <c r="AA13" s="308"/>
      <c r="AB13" s="311"/>
      <c r="AC13" s="307"/>
      <c r="AD13" s="307"/>
      <c r="AE13" s="307"/>
      <c r="AF13" s="307"/>
      <c r="AG13" s="308"/>
      <c r="AH13" s="321"/>
      <c r="AI13" s="322"/>
      <c r="AJ13" s="322"/>
      <c r="AK13" s="322"/>
      <c r="AL13" s="322"/>
      <c r="AM13" s="323"/>
      <c r="AN13" s="75"/>
      <c r="AO13" s="268"/>
      <c r="AP13" s="269"/>
      <c r="AQ13" s="269"/>
      <c r="AR13" s="269"/>
      <c r="AS13" s="269"/>
      <c r="AT13" s="270"/>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row>
    <row r="14" spans="1:99" ht="15" customHeight="1" x14ac:dyDescent="0.25">
      <c r="A14" s="75"/>
      <c r="B14" s="260"/>
      <c r="C14" s="260"/>
      <c r="D14" s="261"/>
      <c r="E14" s="298" t="s">
        <v>160</v>
      </c>
      <c r="F14" s="299"/>
      <c r="G14" s="299"/>
      <c r="H14" s="299"/>
      <c r="I14" s="299"/>
      <c r="J14" s="333" t="e">
        <f>IF(AND('Mapa final'!#REF!="Alta",'Mapa final'!#REF!="Leve"),CONCATENATE("R",'Mapa final'!#REF!),"")</f>
        <v>#REF!</v>
      </c>
      <c r="K14" s="334"/>
      <c r="L14" s="334" t="str">
        <f>IF(AND('Mapa final'!$L$13="Alta",'Mapa final'!$P$13="Leve"),CONCATENATE("R",'Mapa final'!$A$13),"")</f>
        <v/>
      </c>
      <c r="M14" s="334"/>
      <c r="N14" s="334" t="e">
        <f>IF(AND('Mapa final'!#REF!="Alta",'Mapa final'!#REF!="Leve"),CONCATENATE("R",'Mapa final'!#REF!),"")</f>
        <v>#REF!</v>
      </c>
      <c r="O14" s="335"/>
      <c r="P14" s="333" t="e">
        <f>IF(AND('Mapa final'!#REF!="Alta",'Mapa final'!#REF!="Menor"),CONCATENATE("R",'Mapa final'!#REF!),"")</f>
        <v>#REF!</v>
      </c>
      <c r="Q14" s="334"/>
      <c r="R14" s="334" t="str">
        <f>IF(AND('Mapa final'!$L$13="Alta",'Mapa final'!$P$13="Menor"),CONCATENATE("R",'Mapa final'!$A$13),"")</f>
        <v/>
      </c>
      <c r="S14" s="334"/>
      <c r="T14" s="334" t="e">
        <f>IF(AND('Mapa final'!#REF!="Alta",'Mapa final'!#REF!="Menor"),CONCATENATE("R",'Mapa final'!#REF!),"")</f>
        <v>#REF!</v>
      </c>
      <c r="U14" s="335"/>
      <c r="V14" s="309" t="e">
        <f>IF(AND('Mapa final'!#REF!="Alta",'Mapa final'!#REF!="Moderado"),CONCATENATE("R",'Mapa final'!#REF!),"")</f>
        <v>#REF!</v>
      </c>
      <c r="W14" s="310"/>
      <c r="X14" s="310" t="str">
        <f>IF(AND('Mapa final'!$L$13="Alta",'Mapa final'!$P$13="Moderado"),CONCATENATE("R",'Mapa final'!$A$13),"")</f>
        <v/>
      </c>
      <c r="Y14" s="310"/>
      <c r="Z14" s="310" t="e">
        <f>IF(AND('Mapa final'!#REF!="Alta",'Mapa final'!#REF!="Moderado"),CONCATENATE("R",'Mapa final'!#REF!),"")</f>
        <v>#REF!</v>
      </c>
      <c r="AA14" s="312"/>
      <c r="AB14" s="309" t="e">
        <f>IF(AND('Mapa final'!#REF!="Alta",'Mapa final'!#REF!="Mayor"),CONCATENATE("R",'Mapa final'!#REF!),"")</f>
        <v>#REF!</v>
      </c>
      <c r="AC14" s="310"/>
      <c r="AD14" s="310" t="str">
        <f>IF(AND('Mapa final'!$L$13="Alta",'Mapa final'!$P$13="Mayor"),CONCATENATE("R",'Mapa final'!$A$13),"")</f>
        <v/>
      </c>
      <c r="AE14" s="310"/>
      <c r="AF14" s="310" t="e">
        <f>IF(AND('Mapa final'!#REF!="Alta",'Mapa final'!#REF!="Mayor"),CONCATENATE("R",'Mapa final'!#REF!),"")</f>
        <v>#REF!</v>
      </c>
      <c r="AG14" s="312"/>
      <c r="AH14" s="324" t="e">
        <f>IF(AND('Mapa final'!#REF!="Alta",'Mapa final'!#REF!="Catastrófico"),CONCATENATE("R",'Mapa final'!#REF!),"")</f>
        <v>#REF!</v>
      </c>
      <c r="AI14" s="325"/>
      <c r="AJ14" s="325" t="str">
        <f>IF(AND('Mapa final'!$L$13="Alta",'Mapa final'!$P$13="Catastrófico"),CONCATENATE("R",'Mapa final'!$A$13),"")</f>
        <v/>
      </c>
      <c r="AK14" s="325"/>
      <c r="AL14" s="325" t="e">
        <f>IF(AND('Mapa final'!#REF!="Alta",'Mapa final'!#REF!="Catastrófico"),CONCATENATE("R",'Mapa final'!#REF!),"")</f>
        <v>#REF!</v>
      </c>
      <c r="AM14" s="326"/>
      <c r="AN14" s="75"/>
      <c r="AO14" s="271" t="s">
        <v>161</v>
      </c>
      <c r="AP14" s="272"/>
      <c r="AQ14" s="272"/>
      <c r="AR14" s="272"/>
      <c r="AS14" s="272"/>
      <c r="AT14" s="273"/>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row>
    <row r="15" spans="1:99" ht="15" customHeight="1" x14ac:dyDescent="0.25">
      <c r="A15" s="75"/>
      <c r="B15" s="260"/>
      <c r="C15" s="260"/>
      <c r="D15" s="261"/>
      <c r="E15" s="301"/>
      <c r="F15" s="302"/>
      <c r="G15" s="302"/>
      <c r="H15" s="302"/>
      <c r="I15" s="302"/>
      <c r="J15" s="327"/>
      <c r="K15" s="328"/>
      <c r="L15" s="328"/>
      <c r="M15" s="328"/>
      <c r="N15" s="328"/>
      <c r="O15" s="329"/>
      <c r="P15" s="327"/>
      <c r="Q15" s="328"/>
      <c r="R15" s="328"/>
      <c r="S15" s="328"/>
      <c r="T15" s="328"/>
      <c r="U15" s="329"/>
      <c r="V15" s="311"/>
      <c r="W15" s="307"/>
      <c r="X15" s="307"/>
      <c r="Y15" s="307"/>
      <c r="Z15" s="307"/>
      <c r="AA15" s="308"/>
      <c r="AB15" s="311"/>
      <c r="AC15" s="307"/>
      <c r="AD15" s="307"/>
      <c r="AE15" s="307"/>
      <c r="AF15" s="307"/>
      <c r="AG15" s="308"/>
      <c r="AH15" s="318"/>
      <c r="AI15" s="319"/>
      <c r="AJ15" s="319"/>
      <c r="AK15" s="319"/>
      <c r="AL15" s="319"/>
      <c r="AM15" s="320"/>
      <c r="AN15" s="75"/>
      <c r="AO15" s="274"/>
      <c r="AP15" s="275"/>
      <c r="AQ15" s="275"/>
      <c r="AR15" s="275"/>
      <c r="AS15" s="275"/>
      <c r="AT15" s="276"/>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row>
    <row r="16" spans="1:99" ht="15" customHeight="1" x14ac:dyDescent="0.25">
      <c r="A16" s="75"/>
      <c r="B16" s="260"/>
      <c r="C16" s="260"/>
      <c r="D16" s="261"/>
      <c r="E16" s="301"/>
      <c r="F16" s="302"/>
      <c r="G16" s="302"/>
      <c r="H16" s="302"/>
      <c r="I16" s="302"/>
      <c r="J16" s="327" t="e">
        <f>IF(AND('Mapa final'!#REF!="Alta",'Mapa final'!#REF!="Leve"),CONCATENATE("R",'Mapa final'!#REF!),"")</f>
        <v>#REF!</v>
      </c>
      <c r="K16" s="328"/>
      <c r="L16" s="328" t="e">
        <f>IF(AND('Mapa final'!#REF!="Alta",'Mapa final'!#REF!="Leve"),CONCATENATE("R",'Mapa final'!#REF!),"")</f>
        <v>#REF!</v>
      </c>
      <c r="M16" s="328"/>
      <c r="N16" s="328" t="e">
        <f>IF(AND('Mapa final'!#REF!="Alta",'Mapa final'!#REF!="Leve"),CONCATENATE("R",'Mapa final'!#REF!),"")</f>
        <v>#REF!</v>
      </c>
      <c r="O16" s="329"/>
      <c r="P16" s="327" t="e">
        <f>IF(AND('Mapa final'!#REF!="Alta",'Mapa final'!#REF!="Menor"),CONCATENATE("R",'Mapa final'!#REF!),"")</f>
        <v>#REF!</v>
      </c>
      <c r="Q16" s="328"/>
      <c r="R16" s="328" t="e">
        <f>IF(AND('Mapa final'!#REF!="Alta",'Mapa final'!#REF!="Menor"),CONCATENATE("R",'Mapa final'!#REF!),"")</f>
        <v>#REF!</v>
      </c>
      <c r="S16" s="328"/>
      <c r="T16" s="328" t="e">
        <f>IF(AND('Mapa final'!#REF!="Alta",'Mapa final'!#REF!="Menor"),CONCATENATE("R",'Mapa final'!#REF!),"")</f>
        <v>#REF!</v>
      </c>
      <c r="U16" s="329"/>
      <c r="V16" s="311" t="e">
        <f>IF(AND('Mapa final'!#REF!="Alta",'Mapa final'!#REF!="Moderado"),CONCATENATE("R",'Mapa final'!#REF!),"")</f>
        <v>#REF!</v>
      </c>
      <c r="W16" s="307"/>
      <c r="X16" s="307" t="e">
        <f>IF(AND('Mapa final'!#REF!="Alta",'Mapa final'!#REF!="Moderado"),CONCATENATE("R",'Mapa final'!#REF!),"")</f>
        <v>#REF!</v>
      </c>
      <c r="Y16" s="307"/>
      <c r="Z16" s="307" t="e">
        <f>IF(AND('Mapa final'!#REF!="Alta",'Mapa final'!#REF!="Moderado"),CONCATENATE("R",'Mapa final'!#REF!),"")</f>
        <v>#REF!</v>
      </c>
      <c r="AA16" s="308"/>
      <c r="AB16" s="311" t="e">
        <f>IF(AND('Mapa final'!#REF!="Alta",'Mapa final'!#REF!="Mayor"),CONCATENATE("R",'Mapa final'!#REF!),"")</f>
        <v>#REF!</v>
      </c>
      <c r="AC16" s="307"/>
      <c r="AD16" s="307" t="e">
        <f>IF(AND('Mapa final'!#REF!="Alta",'Mapa final'!#REF!="Mayor"),CONCATENATE("R",'Mapa final'!#REF!),"")</f>
        <v>#REF!</v>
      </c>
      <c r="AE16" s="307"/>
      <c r="AF16" s="307" t="e">
        <f>IF(AND('Mapa final'!#REF!="Alta",'Mapa final'!#REF!="Mayor"),CONCATENATE("R",'Mapa final'!#REF!),"")</f>
        <v>#REF!</v>
      </c>
      <c r="AG16" s="308"/>
      <c r="AH16" s="318" t="e">
        <f>IF(AND('Mapa final'!#REF!="Alta",'Mapa final'!#REF!="Catastrófico"),CONCATENATE("R",'Mapa final'!#REF!),"")</f>
        <v>#REF!</v>
      </c>
      <c r="AI16" s="319"/>
      <c r="AJ16" s="319" t="e">
        <f>IF(AND('Mapa final'!#REF!="Alta",'Mapa final'!#REF!="Catastrófico"),CONCATENATE("R",'Mapa final'!#REF!),"")</f>
        <v>#REF!</v>
      </c>
      <c r="AK16" s="319"/>
      <c r="AL16" s="319" t="e">
        <f>IF(AND('Mapa final'!#REF!="Alta",'Mapa final'!#REF!="Catastrófico"),CONCATENATE("R",'Mapa final'!#REF!),"")</f>
        <v>#REF!</v>
      </c>
      <c r="AM16" s="320"/>
      <c r="AN16" s="75"/>
      <c r="AO16" s="274"/>
      <c r="AP16" s="275"/>
      <c r="AQ16" s="275"/>
      <c r="AR16" s="275"/>
      <c r="AS16" s="275"/>
      <c r="AT16" s="276"/>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row>
    <row r="17" spans="1:80" ht="15" customHeight="1" x14ac:dyDescent="0.25">
      <c r="A17" s="75"/>
      <c r="B17" s="260"/>
      <c r="C17" s="260"/>
      <c r="D17" s="261"/>
      <c r="E17" s="301"/>
      <c r="F17" s="302"/>
      <c r="G17" s="302"/>
      <c r="H17" s="302"/>
      <c r="I17" s="302"/>
      <c r="J17" s="327"/>
      <c r="K17" s="328"/>
      <c r="L17" s="328"/>
      <c r="M17" s="328"/>
      <c r="N17" s="328"/>
      <c r="O17" s="329"/>
      <c r="P17" s="327"/>
      <c r="Q17" s="328"/>
      <c r="R17" s="328"/>
      <c r="S17" s="328"/>
      <c r="T17" s="328"/>
      <c r="U17" s="329"/>
      <c r="V17" s="311"/>
      <c r="W17" s="307"/>
      <c r="X17" s="307"/>
      <c r="Y17" s="307"/>
      <c r="Z17" s="307"/>
      <c r="AA17" s="308"/>
      <c r="AB17" s="311"/>
      <c r="AC17" s="307"/>
      <c r="AD17" s="307"/>
      <c r="AE17" s="307"/>
      <c r="AF17" s="307"/>
      <c r="AG17" s="308"/>
      <c r="AH17" s="318"/>
      <c r="AI17" s="319"/>
      <c r="AJ17" s="319"/>
      <c r="AK17" s="319"/>
      <c r="AL17" s="319"/>
      <c r="AM17" s="320"/>
      <c r="AN17" s="75"/>
      <c r="AO17" s="274"/>
      <c r="AP17" s="275"/>
      <c r="AQ17" s="275"/>
      <c r="AR17" s="275"/>
      <c r="AS17" s="275"/>
      <c r="AT17" s="276"/>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row>
    <row r="18" spans="1:80" ht="15" customHeight="1" x14ac:dyDescent="0.25">
      <c r="A18" s="75"/>
      <c r="B18" s="260"/>
      <c r="C18" s="260"/>
      <c r="D18" s="261"/>
      <c r="E18" s="301"/>
      <c r="F18" s="302"/>
      <c r="G18" s="302"/>
      <c r="H18" s="302"/>
      <c r="I18" s="302"/>
      <c r="J18" s="327" t="e">
        <f>IF(AND('Mapa final'!#REF!="Alta",'Mapa final'!#REF!="Leve"),CONCATENATE("R",'Mapa final'!#REF!),"")</f>
        <v>#REF!</v>
      </c>
      <c r="K18" s="328"/>
      <c r="L18" s="328" t="e">
        <f>IF(AND('Mapa final'!#REF!="Alta",'Mapa final'!#REF!="Leve"),CONCATENATE("R",'Mapa final'!#REF!),"")</f>
        <v>#REF!</v>
      </c>
      <c r="M18" s="328"/>
      <c r="N18" s="328" t="e">
        <f>IF(AND('Mapa final'!#REF!="Alta",'Mapa final'!#REF!="Leve"),CONCATENATE("R",'Mapa final'!#REF!),"")</f>
        <v>#REF!</v>
      </c>
      <c r="O18" s="329"/>
      <c r="P18" s="327" t="e">
        <f>IF(AND('Mapa final'!#REF!="Alta",'Mapa final'!#REF!="Menor"),CONCATENATE("R",'Mapa final'!#REF!),"")</f>
        <v>#REF!</v>
      </c>
      <c r="Q18" s="328"/>
      <c r="R18" s="328" t="e">
        <f>IF(AND('Mapa final'!#REF!="Alta",'Mapa final'!#REF!="Menor"),CONCATENATE("R",'Mapa final'!#REF!),"")</f>
        <v>#REF!</v>
      </c>
      <c r="S18" s="328"/>
      <c r="T18" s="328" t="e">
        <f>IF(AND('Mapa final'!#REF!="Alta",'Mapa final'!#REF!="Menor"),CONCATENATE("R",'Mapa final'!#REF!),"")</f>
        <v>#REF!</v>
      </c>
      <c r="U18" s="329"/>
      <c r="V18" s="311" t="e">
        <f>IF(AND('Mapa final'!#REF!="Alta",'Mapa final'!#REF!="Moderado"),CONCATENATE("R",'Mapa final'!#REF!),"")</f>
        <v>#REF!</v>
      </c>
      <c r="W18" s="307"/>
      <c r="X18" s="307" t="e">
        <f>IF(AND('Mapa final'!#REF!="Alta",'Mapa final'!#REF!="Moderado"),CONCATENATE("R",'Mapa final'!#REF!),"")</f>
        <v>#REF!</v>
      </c>
      <c r="Y18" s="307"/>
      <c r="Z18" s="307" t="e">
        <f>IF(AND('Mapa final'!#REF!="Alta",'Mapa final'!#REF!="Moderado"),CONCATENATE("R",'Mapa final'!#REF!),"")</f>
        <v>#REF!</v>
      </c>
      <c r="AA18" s="308"/>
      <c r="AB18" s="311" t="e">
        <f>IF(AND('Mapa final'!#REF!="Alta",'Mapa final'!#REF!="Mayor"),CONCATENATE("R",'Mapa final'!#REF!),"")</f>
        <v>#REF!</v>
      </c>
      <c r="AC18" s="307"/>
      <c r="AD18" s="307" t="e">
        <f>IF(AND('Mapa final'!#REF!="Alta",'Mapa final'!#REF!="Mayor"),CONCATENATE("R",'Mapa final'!#REF!),"")</f>
        <v>#REF!</v>
      </c>
      <c r="AE18" s="307"/>
      <c r="AF18" s="307" t="e">
        <f>IF(AND('Mapa final'!#REF!="Alta",'Mapa final'!#REF!="Mayor"),CONCATENATE("R",'Mapa final'!#REF!),"")</f>
        <v>#REF!</v>
      </c>
      <c r="AG18" s="308"/>
      <c r="AH18" s="318" t="e">
        <f>IF(AND('Mapa final'!#REF!="Alta",'Mapa final'!#REF!="Catastrófico"),CONCATENATE("R",'Mapa final'!#REF!),"")</f>
        <v>#REF!</v>
      </c>
      <c r="AI18" s="319"/>
      <c r="AJ18" s="319" t="e">
        <f>IF(AND('Mapa final'!#REF!="Alta",'Mapa final'!#REF!="Catastrófico"),CONCATENATE("R",'Mapa final'!#REF!),"")</f>
        <v>#REF!</v>
      </c>
      <c r="AK18" s="319"/>
      <c r="AL18" s="319" t="e">
        <f>IF(AND('Mapa final'!#REF!="Alta",'Mapa final'!#REF!="Catastrófico"),CONCATENATE("R",'Mapa final'!#REF!),"")</f>
        <v>#REF!</v>
      </c>
      <c r="AM18" s="320"/>
      <c r="AN18" s="75"/>
      <c r="AO18" s="274"/>
      <c r="AP18" s="275"/>
      <c r="AQ18" s="275"/>
      <c r="AR18" s="275"/>
      <c r="AS18" s="275"/>
      <c r="AT18" s="276"/>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row>
    <row r="19" spans="1:80" ht="15" customHeight="1" x14ac:dyDescent="0.25">
      <c r="A19" s="75"/>
      <c r="B19" s="260"/>
      <c r="C19" s="260"/>
      <c r="D19" s="261"/>
      <c r="E19" s="301"/>
      <c r="F19" s="302"/>
      <c r="G19" s="302"/>
      <c r="H19" s="302"/>
      <c r="I19" s="302"/>
      <c r="J19" s="327"/>
      <c r="K19" s="328"/>
      <c r="L19" s="328"/>
      <c r="M19" s="328"/>
      <c r="N19" s="328"/>
      <c r="O19" s="329"/>
      <c r="P19" s="327"/>
      <c r="Q19" s="328"/>
      <c r="R19" s="328"/>
      <c r="S19" s="328"/>
      <c r="T19" s="328"/>
      <c r="U19" s="329"/>
      <c r="V19" s="311"/>
      <c r="W19" s="307"/>
      <c r="X19" s="307"/>
      <c r="Y19" s="307"/>
      <c r="Z19" s="307"/>
      <c r="AA19" s="308"/>
      <c r="AB19" s="311"/>
      <c r="AC19" s="307"/>
      <c r="AD19" s="307"/>
      <c r="AE19" s="307"/>
      <c r="AF19" s="307"/>
      <c r="AG19" s="308"/>
      <c r="AH19" s="318"/>
      <c r="AI19" s="319"/>
      <c r="AJ19" s="319"/>
      <c r="AK19" s="319"/>
      <c r="AL19" s="319"/>
      <c r="AM19" s="320"/>
      <c r="AN19" s="75"/>
      <c r="AO19" s="274"/>
      <c r="AP19" s="275"/>
      <c r="AQ19" s="275"/>
      <c r="AR19" s="275"/>
      <c r="AS19" s="275"/>
      <c r="AT19" s="276"/>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row>
    <row r="20" spans="1:80" ht="15" customHeight="1" x14ac:dyDescent="0.25">
      <c r="A20" s="75"/>
      <c r="B20" s="260"/>
      <c r="C20" s="260"/>
      <c r="D20" s="261"/>
      <c r="E20" s="301"/>
      <c r="F20" s="302"/>
      <c r="G20" s="302"/>
      <c r="H20" s="302"/>
      <c r="I20" s="302"/>
      <c r="J20" s="327" t="e">
        <f>IF(AND('Mapa final'!#REF!="Alta",'Mapa final'!#REF!="Leve"),CONCATENATE("R",'Mapa final'!#REF!),"")</f>
        <v>#REF!</v>
      </c>
      <c r="K20" s="328"/>
      <c r="L20" s="328" t="str">
        <f>IF(AND('Mapa final'!$L$16="Alta",'Mapa final'!$P$16="Leve"),CONCATENATE("R",'Mapa final'!$A$16),"")</f>
        <v/>
      </c>
      <c r="M20" s="328"/>
      <c r="N20" s="328" t="str">
        <f>IF(AND('Mapa final'!$L$18="Alta",'Mapa final'!$P$18="Leve"),CONCATENATE("R",'Mapa final'!$A$18),"")</f>
        <v/>
      </c>
      <c r="O20" s="329"/>
      <c r="P20" s="327" t="e">
        <f>IF(AND('Mapa final'!#REF!="Alta",'Mapa final'!#REF!="Menor"),CONCATENATE("R",'Mapa final'!#REF!),"")</f>
        <v>#REF!</v>
      </c>
      <c r="Q20" s="328"/>
      <c r="R20" s="328" t="str">
        <f>IF(AND('Mapa final'!$L$16="Alta",'Mapa final'!$P$16="Menor"),CONCATENATE("R",'Mapa final'!$A$16),"")</f>
        <v/>
      </c>
      <c r="S20" s="328"/>
      <c r="T20" s="328" t="str">
        <f>IF(AND('Mapa final'!$L$18="Alta",'Mapa final'!$P$18="Menor"),CONCATENATE("R",'Mapa final'!$A$18),"")</f>
        <v/>
      </c>
      <c r="U20" s="329"/>
      <c r="V20" s="311" t="e">
        <f>IF(AND('Mapa final'!#REF!="Alta",'Mapa final'!#REF!="Moderado"),CONCATENATE("R",'Mapa final'!#REF!),"")</f>
        <v>#REF!</v>
      </c>
      <c r="W20" s="307"/>
      <c r="X20" s="307" t="str">
        <f>IF(AND('Mapa final'!$L$16="Alta",'Mapa final'!$P$16="Moderado"),CONCATENATE("R",'Mapa final'!$A$16),"")</f>
        <v/>
      </c>
      <c r="Y20" s="307"/>
      <c r="Z20" s="307" t="str">
        <f>IF(AND('Mapa final'!$L$18="Alta",'Mapa final'!$P$18="Moderado"),CONCATENATE("R",'Mapa final'!$A$18),"")</f>
        <v/>
      </c>
      <c r="AA20" s="308"/>
      <c r="AB20" s="311" t="e">
        <f>IF(AND('Mapa final'!#REF!="Alta",'Mapa final'!#REF!="Mayor"),CONCATENATE("R",'Mapa final'!#REF!),"")</f>
        <v>#REF!</v>
      </c>
      <c r="AC20" s="307"/>
      <c r="AD20" s="307" t="str">
        <f>IF(AND('Mapa final'!$L$16="Alta",'Mapa final'!$P$16="Mayor"),CONCATENATE("R",'Mapa final'!$A$16),"")</f>
        <v/>
      </c>
      <c r="AE20" s="307"/>
      <c r="AF20" s="307" t="str">
        <f>IF(AND('Mapa final'!$L$18="Alta",'Mapa final'!$P$18="Mayor"),CONCATENATE("R",'Mapa final'!$A$18),"")</f>
        <v/>
      </c>
      <c r="AG20" s="308"/>
      <c r="AH20" s="318" t="e">
        <f>IF(AND('Mapa final'!#REF!="Alta",'Mapa final'!#REF!="Catastrófico"),CONCATENATE("R",'Mapa final'!#REF!),"")</f>
        <v>#REF!</v>
      </c>
      <c r="AI20" s="319"/>
      <c r="AJ20" s="319" t="str">
        <f>IF(AND('Mapa final'!$L$16="Alta",'Mapa final'!$P$16="Catastrófico"),CONCATENATE("R",'Mapa final'!$A$16),"")</f>
        <v/>
      </c>
      <c r="AK20" s="319"/>
      <c r="AL20" s="319" t="str">
        <f>IF(AND('Mapa final'!$L$18="Alta",'Mapa final'!$P$18="Catastrófico"),CONCATENATE("R",'Mapa final'!$A$18),"")</f>
        <v/>
      </c>
      <c r="AM20" s="320"/>
      <c r="AN20" s="75"/>
      <c r="AO20" s="274"/>
      <c r="AP20" s="275"/>
      <c r="AQ20" s="275"/>
      <c r="AR20" s="275"/>
      <c r="AS20" s="275"/>
      <c r="AT20" s="276"/>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row>
    <row r="21" spans="1:80" ht="15.75" customHeight="1" thickBot="1" x14ac:dyDescent="0.3">
      <c r="A21" s="75"/>
      <c r="B21" s="260"/>
      <c r="C21" s="260"/>
      <c r="D21" s="261"/>
      <c r="E21" s="304"/>
      <c r="F21" s="305"/>
      <c r="G21" s="305"/>
      <c r="H21" s="305"/>
      <c r="I21" s="305"/>
      <c r="J21" s="330"/>
      <c r="K21" s="331"/>
      <c r="L21" s="331"/>
      <c r="M21" s="331"/>
      <c r="N21" s="331"/>
      <c r="O21" s="332"/>
      <c r="P21" s="330"/>
      <c r="Q21" s="331"/>
      <c r="R21" s="331"/>
      <c r="S21" s="331"/>
      <c r="T21" s="331"/>
      <c r="U21" s="332"/>
      <c r="V21" s="315"/>
      <c r="W21" s="316"/>
      <c r="X21" s="316"/>
      <c r="Y21" s="316"/>
      <c r="Z21" s="316"/>
      <c r="AA21" s="317"/>
      <c r="AB21" s="315"/>
      <c r="AC21" s="316"/>
      <c r="AD21" s="316"/>
      <c r="AE21" s="316"/>
      <c r="AF21" s="316"/>
      <c r="AG21" s="317"/>
      <c r="AH21" s="321"/>
      <c r="AI21" s="322"/>
      <c r="AJ21" s="322"/>
      <c r="AK21" s="322"/>
      <c r="AL21" s="322"/>
      <c r="AM21" s="323"/>
      <c r="AN21" s="75"/>
      <c r="AO21" s="277"/>
      <c r="AP21" s="278"/>
      <c r="AQ21" s="278"/>
      <c r="AR21" s="278"/>
      <c r="AS21" s="278"/>
      <c r="AT21" s="279"/>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row>
    <row r="22" spans="1:80" x14ac:dyDescent="0.25">
      <c r="A22" s="75"/>
      <c r="B22" s="260"/>
      <c r="C22" s="260"/>
      <c r="D22" s="261"/>
      <c r="E22" s="298" t="s">
        <v>162</v>
      </c>
      <c r="F22" s="299"/>
      <c r="G22" s="299"/>
      <c r="H22" s="299"/>
      <c r="I22" s="300"/>
      <c r="J22" s="333" t="e">
        <f>IF(AND('Mapa final'!#REF!="Media",'Mapa final'!#REF!="Leve"),CONCATENATE("R",'Mapa final'!#REF!),"")</f>
        <v>#REF!</v>
      </c>
      <c r="K22" s="334"/>
      <c r="L22" s="334" t="str">
        <f>IF(AND('Mapa final'!$L$13="Media",'Mapa final'!$P$13="Leve"),CONCATENATE("R",'Mapa final'!$A$13),"")</f>
        <v>R1</v>
      </c>
      <c r="M22" s="334"/>
      <c r="N22" s="334" t="e">
        <f>IF(AND('Mapa final'!#REF!="Media",'Mapa final'!#REF!="Leve"),CONCATENATE("R",'Mapa final'!#REF!),"")</f>
        <v>#REF!</v>
      </c>
      <c r="O22" s="335"/>
      <c r="P22" s="333" t="e">
        <f>IF(AND('Mapa final'!#REF!="Media",'Mapa final'!#REF!="Menor"),CONCATENATE("R",'Mapa final'!#REF!),"")</f>
        <v>#REF!</v>
      </c>
      <c r="Q22" s="334"/>
      <c r="R22" s="334" t="str">
        <f>IF(AND('Mapa final'!$L$13="Media",'Mapa final'!$P$13="Menor"),CONCATENATE("R",'Mapa final'!$A$13),"")</f>
        <v/>
      </c>
      <c r="S22" s="334"/>
      <c r="T22" s="334" t="e">
        <f>IF(AND('Mapa final'!#REF!="Media",'Mapa final'!#REF!="Menor"),CONCATENATE("R",'Mapa final'!#REF!),"")</f>
        <v>#REF!</v>
      </c>
      <c r="U22" s="335"/>
      <c r="V22" s="333" t="e">
        <f>IF(AND('Mapa final'!#REF!="Media",'Mapa final'!#REF!="Moderado"),CONCATENATE("R",'Mapa final'!#REF!),"")</f>
        <v>#REF!</v>
      </c>
      <c r="W22" s="334"/>
      <c r="X22" s="334" t="str">
        <f>IF(AND('Mapa final'!$L$13="Media",'Mapa final'!$P$13="Moderado"),CONCATENATE("R",'Mapa final'!$A$13),"")</f>
        <v/>
      </c>
      <c r="Y22" s="334"/>
      <c r="Z22" s="334" t="e">
        <f>IF(AND('Mapa final'!#REF!="Media",'Mapa final'!#REF!="Moderado"),CONCATENATE("R",'Mapa final'!#REF!),"")</f>
        <v>#REF!</v>
      </c>
      <c r="AA22" s="335"/>
      <c r="AB22" s="309" t="e">
        <f>IF(AND('Mapa final'!#REF!="Media",'Mapa final'!#REF!="Mayor"),CONCATENATE("R",'Mapa final'!#REF!),"")</f>
        <v>#REF!</v>
      </c>
      <c r="AC22" s="310"/>
      <c r="AD22" s="310" t="str">
        <f>IF(AND('Mapa final'!$L$13="Media",'Mapa final'!$P$13="Mayor"),CONCATENATE("R",'Mapa final'!$A$13),"")</f>
        <v/>
      </c>
      <c r="AE22" s="310"/>
      <c r="AF22" s="310" t="e">
        <f>IF(AND('Mapa final'!#REF!="Media",'Mapa final'!#REF!="Mayor"),CONCATENATE("R",'Mapa final'!#REF!),"")</f>
        <v>#REF!</v>
      </c>
      <c r="AG22" s="312"/>
      <c r="AH22" s="324" t="e">
        <f>IF(AND('Mapa final'!#REF!="Media",'Mapa final'!#REF!="Catastrófico"),CONCATENATE("R",'Mapa final'!#REF!),"")</f>
        <v>#REF!</v>
      </c>
      <c r="AI22" s="325"/>
      <c r="AJ22" s="325" t="str">
        <f>IF(AND('Mapa final'!$L$13="Media",'Mapa final'!$P$13="Catastrófico"),CONCATENATE("R",'Mapa final'!$A$13),"")</f>
        <v/>
      </c>
      <c r="AK22" s="325"/>
      <c r="AL22" s="325" t="e">
        <f>IF(AND('Mapa final'!#REF!="Media",'Mapa final'!#REF!="Catastrófico"),CONCATENATE("R",'Mapa final'!#REF!),"")</f>
        <v>#REF!</v>
      </c>
      <c r="AM22" s="326"/>
      <c r="AN22" s="75"/>
      <c r="AO22" s="280" t="s">
        <v>163</v>
      </c>
      <c r="AP22" s="281"/>
      <c r="AQ22" s="281"/>
      <c r="AR22" s="281"/>
      <c r="AS22" s="281"/>
      <c r="AT22" s="282"/>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row>
    <row r="23" spans="1:80" x14ac:dyDescent="0.25">
      <c r="A23" s="75"/>
      <c r="B23" s="260"/>
      <c r="C23" s="260"/>
      <c r="D23" s="261"/>
      <c r="E23" s="301"/>
      <c r="F23" s="302"/>
      <c r="G23" s="302"/>
      <c r="H23" s="302"/>
      <c r="I23" s="303"/>
      <c r="J23" s="327"/>
      <c r="K23" s="328"/>
      <c r="L23" s="328"/>
      <c r="M23" s="328"/>
      <c r="N23" s="328"/>
      <c r="O23" s="329"/>
      <c r="P23" s="327"/>
      <c r="Q23" s="328"/>
      <c r="R23" s="328"/>
      <c r="S23" s="328"/>
      <c r="T23" s="328"/>
      <c r="U23" s="329"/>
      <c r="V23" s="327"/>
      <c r="W23" s="328"/>
      <c r="X23" s="328"/>
      <c r="Y23" s="328"/>
      <c r="Z23" s="328"/>
      <c r="AA23" s="329"/>
      <c r="AB23" s="311"/>
      <c r="AC23" s="307"/>
      <c r="AD23" s="307"/>
      <c r="AE23" s="307"/>
      <c r="AF23" s="307"/>
      <c r="AG23" s="308"/>
      <c r="AH23" s="318"/>
      <c r="AI23" s="319"/>
      <c r="AJ23" s="319"/>
      <c r="AK23" s="319"/>
      <c r="AL23" s="319"/>
      <c r="AM23" s="320"/>
      <c r="AN23" s="75"/>
      <c r="AO23" s="283"/>
      <c r="AP23" s="284"/>
      <c r="AQ23" s="284"/>
      <c r="AR23" s="284"/>
      <c r="AS23" s="284"/>
      <c r="AT23" s="28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row>
    <row r="24" spans="1:80" x14ac:dyDescent="0.25">
      <c r="A24" s="75"/>
      <c r="B24" s="260"/>
      <c r="C24" s="260"/>
      <c r="D24" s="261"/>
      <c r="E24" s="301"/>
      <c r="F24" s="302"/>
      <c r="G24" s="302"/>
      <c r="H24" s="302"/>
      <c r="I24" s="303"/>
      <c r="J24" s="327" t="e">
        <f>IF(AND('Mapa final'!#REF!="Media",'Mapa final'!#REF!="Leve"),CONCATENATE("R",'Mapa final'!#REF!),"")</f>
        <v>#REF!</v>
      </c>
      <c r="K24" s="328"/>
      <c r="L24" s="328" t="e">
        <f>IF(AND('Mapa final'!#REF!="Media",'Mapa final'!#REF!="Leve"),CONCATENATE("R",'Mapa final'!#REF!),"")</f>
        <v>#REF!</v>
      </c>
      <c r="M24" s="328"/>
      <c r="N24" s="328" t="e">
        <f>IF(AND('Mapa final'!#REF!="Media",'Mapa final'!#REF!="Leve"),CONCATENATE("R",'Mapa final'!#REF!),"")</f>
        <v>#REF!</v>
      </c>
      <c r="O24" s="329"/>
      <c r="P24" s="327" t="e">
        <f>IF(AND('Mapa final'!#REF!="Media",'Mapa final'!#REF!="Menor"),CONCATENATE("R",'Mapa final'!#REF!),"")</f>
        <v>#REF!</v>
      </c>
      <c r="Q24" s="328"/>
      <c r="R24" s="328" t="e">
        <f>IF(AND('Mapa final'!#REF!="Media",'Mapa final'!#REF!="Menor"),CONCATENATE("R",'Mapa final'!#REF!),"")</f>
        <v>#REF!</v>
      </c>
      <c r="S24" s="328"/>
      <c r="T24" s="328" t="e">
        <f>IF(AND('Mapa final'!#REF!="Media",'Mapa final'!#REF!="Menor"),CONCATENATE("R",'Mapa final'!#REF!),"")</f>
        <v>#REF!</v>
      </c>
      <c r="U24" s="329"/>
      <c r="V24" s="327" t="e">
        <f>IF(AND('Mapa final'!#REF!="Media",'Mapa final'!#REF!="Moderado"),CONCATENATE("R",'Mapa final'!#REF!),"")</f>
        <v>#REF!</v>
      </c>
      <c r="W24" s="328"/>
      <c r="X24" s="328" t="e">
        <f>IF(AND('Mapa final'!#REF!="Media",'Mapa final'!#REF!="Moderado"),CONCATENATE("R",'Mapa final'!#REF!),"")</f>
        <v>#REF!</v>
      </c>
      <c r="Y24" s="328"/>
      <c r="Z24" s="328" t="e">
        <f>IF(AND('Mapa final'!#REF!="Media",'Mapa final'!#REF!="Moderado"),CONCATENATE("R",'Mapa final'!#REF!),"")</f>
        <v>#REF!</v>
      </c>
      <c r="AA24" s="329"/>
      <c r="AB24" s="311" t="e">
        <f>IF(AND('Mapa final'!#REF!="Media",'Mapa final'!#REF!="Mayor"),CONCATENATE("R",'Mapa final'!#REF!),"")</f>
        <v>#REF!</v>
      </c>
      <c r="AC24" s="307"/>
      <c r="AD24" s="307" t="e">
        <f>IF(AND('Mapa final'!#REF!="Media",'Mapa final'!#REF!="Mayor"),CONCATENATE("R",'Mapa final'!#REF!),"")</f>
        <v>#REF!</v>
      </c>
      <c r="AE24" s="307"/>
      <c r="AF24" s="307" t="e">
        <f>IF(AND('Mapa final'!#REF!="Media",'Mapa final'!#REF!="Mayor"),CONCATENATE("R",'Mapa final'!#REF!),"")</f>
        <v>#REF!</v>
      </c>
      <c r="AG24" s="308"/>
      <c r="AH24" s="318" t="e">
        <f>IF(AND('Mapa final'!#REF!="Media",'Mapa final'!#REF!="Catastrófico"),CONCATENATE("R",'Mapa final'!#REF!),"")</f>
        <v>#REF!</v>
      </c>
      <c r="AI24" s="319"/>
      <c r="AJ24" s="319" t="e">
        <f>IF(AND('Mapa final'!#REF!="Media",'Mapa final'!#REF!="Catastrófico"),CONCATENATE("R",'Mapa final'!#REF!),"")</f>
        <v>#REF!</v>
      </c>
      <c r="AK24" s="319"/>
      <c r="AL24" s="319" t="e">
        <f>IF(AND('Mapa final'!#REF!="Media",'Mapa final'!#REF!="Catastrófico"),CONCATENATE("R",'Mapa final'!#REF!),"")</f>
        <v>#REF!</v>
      </c>
      <c r="AM24" s="320"/>
      <c r="AN24" s="75"/>
      <c r="AO24" s="283"/>
      <c r="AP24" s="284"/>
      <c r="AQ24" s="284"/>
      <c r="AR24" s="284"/>
      <c r="AS24" s="284"/>
      <c r="AT24" s="28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row>
    <row r="25" spans="1:80" x14ac:dyDescent="0.25">
      <c r="A25" s="75"/>
      <c r="B25" s="260"/>
      <c r="C25" s="260"/>
      <c r="D25" s="261"/>
      <c r="E25" s="301"/>
      <c r="F25" s="302"/>
      <c r="G25" s="302"/>
      <c r="H25" s="302"/>
      <c r="I25" s="303"/>
      <c r="J25" s="327"/>
      <c r="K25" s="328"/>
      <c r="L25" s="328"/>
      <c r="M25" s="328"/>
      <c r="N25" s="328"/>
      <c r="O25" s="329"/>
      <c r="P25" s="327"/>
      <c r="Q25" s="328"/>
      <c r="R25" s="328"/>
      <c r="S25" s="328"/>
      <c r="T25" s="328"/>
      <c r="U25" s="329"/>
      <c r="V25" s="327"/>
      <c r="W25" s="328"/>
      <c r="X25" s="328"/>
      <c r="Y25" s="328"/>
      <c r="Z25" s="328"/>
      <c r="AA25" s="329"/>
      <c r="AB25" s="311"/>
      <c r="AC25" s="307"/>
      <c r="AD25" s="307"/>
      <c r="AE25" s="307"/>
      <c r="AF25" s="307"/>
      <c r="AG25" s="308"/>
      <c r="AH25" s="318"/>
      <c r="AI25" s="319"/>
      <c r="AJ25" s="319"/>
      <c r="AK25" s="319"/>
      <c r="AL25" s="319"/>
      <c r="AM25" s="320"/>
      <c r="AN25" s="75"/>
      <c r="AO25" s="283"/>
      <c r="AP25" s="284"/>
      <c r="AQ25" s="284"/>
      <c r="AR25" s="284"/>
      <c r="AS25" s="284"/>
      <c r="AT25" s="28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row>
    <row r="26" spans="1:80" x14ac:dyDescent="0.25">
      <c r="A26" s="75"/>
      <c r="B26" s="260"/>
      <c r="C26" s="260"/>
      <c r="D26" s="261"/>
      <c r="E26" s="301"/>
      <c r="F26" s="302"/>
      <c r="G26" s="302"/>
      <c r="H26" s="302"/>
      <c r="I26" s="303"/>
      <c r="J26" s="327" t="e">
        <f>IF(AND('Mapa final'!#REF!="Media",'Mapa final'!#REF!="Leve"),CONCATENATE("R",'Mapa final'!#REF!),"")</f>
        <v>#REF!</v>
      </c>
      <c r="K26" s="328"/>
      <c r="L26" s="328" t="e">
        <f>IF(AND('Mapa final'!#REF!="Media",'Mapa final'!#REF!="Leve"),CONCATENATE("R",'Mapa final'!#REF!),"")</f>
        <v>#REF!</v>
      </c>
      <c r="M26" s="328"/>
      <c r="N26" s="328" t="e">
        <f>IF(AND('Mapa final'!#REF!="Media",'Mapa final'!#REF!="Leve"),CONCATENATE("R",'Mapa final'!#REF!),"")</f>
        <v>#REF!</v>
      </c>
      <c r="O26" s="329"/>
      <c r="P26" s="327" t="e">
        <f>IF(AND('Mapa final'!#REF!="Media",'Mapa final'!#REF!="Menor"),CONCATENATE("R",'Mapa final'!#REF!),"")</f>
        <v>#REF!</v>
      </c>
      <c r="Q26" s="328"/>
      <c r="R26" s="328" t="e">
        <f>IF(AND('Mapa final'!#REF!="Media",'Mapa final'!#REF!="Menor"),CONCATENATE("R",'Mapa final'!#REF!),"")</f>
        <v>#REF!</v>
      </c>
      <c r="S26" s="328"/>
      <c r="T26" s="328" t="e">
        <f>IF(AND('Mapa final'!#REF!="Media",'Mapa final'!#REF!="Menor"),CONCATENATE("R",'Mapa final'!#REF!),"")</f>
        <v>#REF!</v>
      </c>
      <c r="U26" s="329"/>
      <c r="V26" s="327" t="e">
        <f>IF(AND('Mapa final'!#REF!="Media",'Mapa final'!#REF!="Moderado"),CONCATENATE("R",'Mapa final'!#REF!),"")</f>
        <v>#REF!</v>
      </c>
      <c r="W26" s="328"/>
      <c r="X26" s="328" t="e">
        <f>IF(AND('Mapa final'!#REF!="Media",'Mapa final'!#REF!="Moderado"),CONCATENATE("R",'Mapa final'!#REF!),"")</f>
        <v>#REF!</v>
      </c>
      <c r="Y26" s="328"/>
      <c r="Z26" s="328" t="e">
        <f>IF(AND('Mapa final'!#REF!="Media",'Mapa final'!#REF!="Moderado"),CONCATENATE("R",'Mapa final'!#REF!),"")</f>
        <v>#REF!</v>
      </c>
      <c r="AA26" s="329"/>
      <c r="AB26" s="311" t="e">
        <f>IF(AND('Mapa final'!#REF!="Media",'Mapa final'!#REF!="Mayor"),CONCATENATE("R",'Mapa final'!#REF!),"")</f>
        <v>#REF!</v>
      </c>
      <c r="AC26" s="307"/>
      <c r="AD26" s="307" t="e">
        <f>IF(AND('Mapa final'!#REF!="Media",'Mapa final'!#REF!="Mayor"),CONCATENATE("R",'Mapa final'!#REF!),"")</f>
        <v>#REF!</v>
      </c>
      <c r="AE26" s="307"/>
      <c r="AF26" s="307" t="e">
        <f>IF(AND('Mapa final'!#REF!="Media",'Mapa final'!#REF!="Mayor"),CONCATENATE("R",'Mapa final'!#REF!),"")</f>
        <v>#REF!</v>
      </c>
      <c r="AG26" s="308"/>
      <c r="AH26" s="318" t="e">
        <f>IF(AND('Mapa final'!#REF!="Media",'Mapa final'!#REF!="Catastrófico"),CONCATENATE("R",'Mapa final'!#REF!),"")</f>
        <v>#REF!</v>
      </c>
      <c r="AI26" s="319"/>
      <c r="AJ26" s="319" t="e">
        <f>IF(AND('Mapa final'!#REF!="Media",'Mapa final'!#REF!="Catastrófico"),CONCATENATE("R",'Mapa final'!#REF!),"")</f>
        <v>#REF!</v>
      </c>
      <c r="AK26" s="319"/>
      <c r="AL26" s="319" t="e">
        <f>IF(AND('Mapa final'!#REF!="Media",'Mapa final'!#REF!="Catastrófico"),CONCATENATE("R",'Mapa final'!#REF!),"")</f>
        <v>#REF!</v>
      </c>
      <c r="AM26" s="320"/>
      <c r="AN26" s="75"/>
      <c r="AO26" s="283"/>
      <c r="AP26" s="284"/>
      <c r="AQ26" s="284"/>
      <c r="AR26" s="284"/>
      <c r="AS26" s="284"/>
      <c r="AT26" s="28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row>
    <row r="27" spans="1:80" x14ac:dyDescent="0.25">
      <c r="A27" s="75"/>
      <c r="B27" s="260"/>
      <c r="C27" s="260"/>
      <c r="D27" s="261"/>
      <c r="E27" s="301"/>
      <c r="F27" s="302"/>
      <c r="G27" s="302"/>
      <c r="H27" s="302"/>
      <c r="I27" s="303"/>
      <c r="J27" s="327"/>
      <c r="K27" s="328"/>
      <c r="L27" s="328"/>
      <c r="M27" s="328"/>
      <c r="N27" s="328"/>
      <c r="O27" s="329"/>
      <c r="P27" s="327"/>
      <c r="Q27" s="328"/>
      <c r="R27" s="328"/>
      <c r="S27" s="328"/>
      <c r="T27" s="328"/>
      <c r="U27" s="329"/>
      <c r="V27" s="327"/>
      <c r="W27" s="328"/>
      <c r="X27" s="328"/>
      <c r="Y27" s="328"/>
      <c r="Z27" s="328"/>
      <c r="AA27" s="329"/>
      <c r="AB27" s="311"/>
      <c r="AC27" s="307"/>
      <c r="AD27" s="307"/>
      <c r="AE27" s="307"/>
      <c r="AF27" s="307"/>
      <c r="AG27" s="308"/>
      <c r="AH27" s="318"/>
      <c r="AI27" s="319"/>
      <c r="AJ27" s="319"/>
      <c r="AK27" s="319"/>
      <c r="AL27" s="319"/>
      <c r="AM27" s="320"/>
      <c r="AN27" s="75"/>
      <c r="AO27" s="283"/>
      <c r="AP27" s="284"/>
      <c r="AQ27" s="284"/>
      <c r="AR27" s="284"/>
      <c r="AS27" s="284"/>
      <c r="AT27" s="28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row>
    <row r="28" spans="1:80" x14ac:dyDescent="0.25">
      <c r="A28" s="75"/>
      <c r="B28" s="260"/>
      <c r="C28" s="260"/>
      <c r="D28" s="261"/>
      <c r="E28" s="301"/>
      <c r="F28" s="302"/>
      <c r="G28" s="302"/>
      <c r="H28" s="302"/>
      <c r="I28" s="303"/>
      <c r="J28" s="327" t="e">
        <f>IF(AND('Mapa final'!#REF!="Media",'Mapa final'!#REF!="Leve"),CONCATENATE("R",'Mapa final'!#REF!),"")</f>
        <v>#REF!</v>
      </c>
      <c r="K28" s="328"/>
      <c r="L28" s="328" t="str">
        <f>IF(AND('Mapa final'!$L$16="Media",'Mapa final'!$P$16="Leve"),CONCATENATE("R",'Mapa final'!$A$16),"")</f>
        <v/>
      </c>
      <c r="M28" s="328"/>
      <c r="N28" s="328" t="str">
        <f>IF(AND('Mapa final'!$L$18="Media",'Mapa final'!$P$18="Leve"),CONCATENATE("R",'Mapa final'!$A$18),"")</f>
        <v/>
      </c>
      <c r="O28" s="329"/>
      <c r="P28" s="327" t="e">
        <f>IF(AND('Mapa final'!#REF!="Media",'Mapa final'!#REF!="Menor"),CONCATENATE("R",'Mapa final'!#REF!),"")</f>
        <v>#REF!</v>
      </c>
      <c r="Q28" s="328"/>
      <c r="R28" s="328" t="str">
        <f>IF(AND('Mapa final'!$L$16="Media",'Mapa final'!$P$16="Menor"),CONCATENATE("R",'Mapa final'!$A$16),"")</f>
        <v/>
      </c>
      <c r="S28" s="328"/>
      <c r="T28" s="328" t="str">
        <f>IF(AND('Mapa final'!$L$18="Media",'Mapa final'!$P$18="Menor"),CONCATENATE("R",'Mapa final'!$A$18),"")</f>
        <v/>
      </c>
      <c r="U28" s="329"/>
      <c r="V28" s="327" t="e">
        <f>IF(AND('Mapa final'!#REF!="Media",'Mapa final'!#REF!="Moderado"),CONCATENATE("R",'Mapa final'!#REF!),"")</f>
        <v>#REF!</v>
      </c>
      <c r="W28" s="328"/>
      <c r="X28" s="328" t="str">
        <f>IF(AND('Mapa final'!$L$16="Media",'Mapa final'!$P$16="Moderado"),CONCATENATE("R",'Mapa final'!$A$16),"")</f>
        <v/>
      </c>
      <c r="Y28" s="328"/>
      <c r="Z28" s="328" t="str">
        <f>IF(AND('Mapa final'!$L$18="Media",'Mapa final'!$P$18="Moderado"),CONCATENATE("R",'Mapa final'!$A$18),"")</f>
        <v/>
      </c>
      <c r="AA28" s="329"/>
      <c r="AB28" s="311" t="e">
        <f>IF(AND('Mapa final'!#REF!="Media",'Mapa final'!#REF!="Mayor"),CONCATENATE("R",'Mapa final'!#REF!),"")</f>
        <v>#REF!</v>
      </c>
      <c r="AC28" s="307"/>
      <c r="AD28" s="307" t="str">
        <f>IF(AND('Mapa final'!$L$16="Media",'Mapa final'!$P$16="Mayor"),CONCATENATE("R",'Mapa final'!$A$16),"")</f>
        <v/>
      </c>
      <c r="AE28" s="307"/>
      <c r="AF28" s="307" t="str">
        <f>IF(AND('Mapa final'!$L$18="Media",'Mapa final'!$P$18="Mayor"),CONCATENATE("R",'Mapa final'!$A$18),"")</f>
        <v/>
      </c>
      <c r="AG28" s="308"/>
      <c r="AH28" s="318" t="e">
        <f>IF(AND('Mapa final'!#REF!="Media",'Mapa final'!#REF!="Catastrófico"),CONCATENATE("R",'Mapa final'!#REF!),"")</f>
        <v>#REF!</v>
      </c>
      <c r="AI28" s="319"/>
      <c r="AJ28" s="319" t="str">
        <f>IF(AND('Mapa final'!$L$16="Media",'Mapa final'!$P$16="Catastrófico"),CONCATENATE("R",'Mapa final'!$A$16),"")</f>
        <v/>
      </c>
      <c r="AK28" s="319"/>
      <c r="AL28" s="319" t="str">
        <f>IF(AND('Mapa final'!$L$18="Media",'Mapa final'!$P$18="Catastrófico"),CONCATENATE("R",'Mapa final'!$A$18),"")</f>
        <v/>
      </c>
      <c r="AM28" s="320"/>
      <c r="AN28" s="75"/>
      <c r="AO28" s="283"/>
      <c r="AP28" s="284"/>
      <c r="AQ28" s="284"/>
      <c r="AR28" s="284"/>
      <c r="AS28" s="284"/>
      <c r="AT28" s="28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row>
    <row r="29" spans="1:80" ht="15.75" thickBot="1" x14ac:dyDescent="0.3">
      <c r="A29" s="75"/>
      <c r="B29" s="260"/>
      <c r="C29" s="260"/>
      <c r="D29" s="261"/>
      <c r="E29" s="304"/>
      <c r="F29" s="305"/>
      <c r="G29" s="305"/>
      <c r="H29" s="305"/>
      <c r="I29" s="306"/>
      <c r="J29" s="327"/>
      <c r="K29" s="328"/>
      <c r="L29" s="328"/>
      <c r="M29" s="328"/>
      <c r="N29" s="328"/>
      <c r="O29" s="329"/>
      <c r="P29" s="330"/>
      <c r="Q29" s="331"/>
      <c r="R29" s="331"/>
      <c r="S29" s="331"/>
      <c r="T29" s="331"/>
      <c r="U29" s="332"/>
      <c r="V29" s="330"/>
      <c r="W29" s="331"/>
      <c r="X29" s="331"/>
      <c r="Y29" s="331"/>
      <c r="Z29" s="331"/>
      <c r="AA29" s="332"/>
      <c r="AB29" s="315"/>
      <c r="AC29" s="316"/>
      <c r="AD29" s="316"/>
      <c r="AE29" s="316"/>
      <c r="AF29" s="316"/>
      <c r="AG29" s="317"/>
      <c r="AH29" s="321"/>
      <c r="AI29" s="322"/>
      <c r="AJ29" s="322"/>
      <c r="AK29" s="322"/>
      <c r="AL29" s="322"/>
      <c r="AM29" s="323"/>
      <c r="AN29" s="75"/>
      <c r="AO29" s="286"/>
      <c r="AP29" s="287"/>
      <c r="AQ29" s="287"/>
      <c r="AR29" s="287"/>
      <c r="AS29" s="287"/>
      <c r="AT29" s="288"/>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row>
    <row r="30" spans="1:80" x14ac:dyDescent="0.25">
      <c r="A30" s="75"/>
      <c r="B30" s="260"/>
      <c r="C30" s="260"/>
      <c r="D30" s="261"/>
      <c r="E30" s="298" t="s">
        <v>164</v>
      </c>
      <c r="F30" s="299"/>
      <c r="G30" s="299"/>
      <c r="H30" s="299"/>
      <c r="I30" s="299"/>
      <c r="J30" s="342" t="e">
        <f>IF(AND('Mapa final'!#REF!="Baja",'Mapa final'!#REF!="Leve"),CONCATENATE("R",'Mapa final'!#REF!),"")</f>
        <v>#REF!</v>
      </c>
      <c r="K30" s="343"/>
      <c r="L30" s="343" t="str">
        <f>IF(AND('Mapa final'!$L$13="Baja",'Mapa final'!$P$13="Leve"),CONCATENATE("R",'Mapa final'!$A$13),"")</f>
        <v/>
      </c>
      <c r="M30" s="343"/>
      <c r="N30" s="343" t="e">
        <f>IF(AND('Mapa final'!#REF!="Baja",'Mapa final'!#REF!="Leve"),CONCATENATE("R",'Mapa final'!#REF!),"")</f>
        <v>#REF!</v>
      </c>
      <c r="O30" s="344"/>
      <c r="P30" s="334" t="e">
        <f>IF(AND('Mapa final'!#REF!="Baja",'Mapa final'!#REF!="Menor"),CONCATENATE("R",'Mapa final'!#REF!),"")</f>
        <v>#REF!</v>
      </c>
      <c r="Q30" s="334"/>
      <c r="R30" s="334" t="str">
        <f>IF(AND('Mapa final'!$L$13="Baja",'Mapa final'!$P$13="Menor"),CONCATENATE("R",'Mapa final'!$A$13),"")</f>
        <v/>
      </c>
      <c r="S30" s="334"/>
      <c r="T30" s="334" t="e">
        <f>IF(AND('Mapa final'!#REF!="Baja",'Mapa final'!#REF!="Menor"),CONCATENATE("R",'Mapa final'!#REF!),"")</f>
        <v>#REF!</v>
      </c>
      <c r="U30" s="335"/>
      <c r="V30" s="333" t="e">
        <f>IF(AND('Mapa final'!#REF!="Baja",'Mapa final'!#REF!="Moderado"),CONCATENATE("R",'Mapa final'!#REF!),"")</f>
        <v>#REF!</v>
      </c>
      <c r="W30" s="334"/>
      <c r="X30" s="334" t="str">
        <f>IF(AND('Mapa final'!$L$13="Baja",'Mapa final'!$P$13="Moderado"),CONCATENATE("R",'Mapa final'!$A$13),"")</f>
        <v/>
      </c>
      <c r="Y30" s="334"/>
      <c r="Z30" s="334" t="e">
        <f>IF(AND('Mapa final'!#REF!="Baja",'Mapa final'!#REF!="Moderado"),CONCATENATE("R",'Mapa final'!#REF!),"")</f>
        <v>#REF!</v>
      </c>
      <c r="AA30" s="335"/>
      <c r="AB30" s="309" t="e">
        <f>IF(AND('Mapa final'!#REF!="Baja",'Mapa final'!#REF!="Mayor"),CONCATENATE("R",'Mapa final'!#REF!),"")</f>
        <v>#REF!</v>
      </c>
      <c r="AC30" s="310"/>
      <c r="AD30" s="310" t="str">
        <f>IF(AND('Mapa final'!$L$13="Baja",'Mapa final'!$P$13="Mayor"),CONCATENATE("R",'Mapa final'!$A$13),"")</f>
        <v/>
      </c>
      <c r="AE30" s="310"/>
      <c r="AF30" s="310" t="e">
        <f>IF(AND('Mapa final'!#REF!="Baja",'Mapa final'!#REF!="Mayor"),CONCATENATE("R",'Mapa final'!#REF!),"")</f>
        <v>#REF!</v>
      </c>
      <c r="AG30" s="312"/>
      <c r="AH30" s="324" t="e">
        <f>IF(AND('Mapa final'!#REF!="Baja",'Mapa final'!#REF!="Catastrófico"),CONCATENATE("R",'Mapa final'!#REF!),"")</f>
        <v>#REF!</v>
      </c>
      <c r="AI30" s="325"/>
      <c r="AJ30" s="325" t="str">
        <f>IF(AND('Mapa final'!$L$13="Baja",'Mapa final'!$P$13="Catastrófico"),CONCATENATE("R",'Mapa final'!$A$13),"")</f>
        <v/>
      </c>
      <c r="AK30" s="325"/>
      <c r="AL30" s="325" t="e">
        <f>IF(AND('Mapa final'!#REF!="Baja",'Mapa final'!#REF!="Catastrófico"),CONCATENATE("R",'Mapa final'!#REF!),"")</f>
        <v>#REF!</v>
      </c>
      <c r="AM30" s="326"/>
      <c r="AN30" s="75"/>
      <c r="AO30" s="289" t="s">
        <v>165</v>
      </c>
      <c r="AP30" s="290"/>
      <c r="AQ30" s="290"/>
      <c r="AR30" s="290"/>
      <c r="AS30" s="290"/>
      <c r="AT30" s="291"/>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row>
    <row r="31" spans="1:80" x14ac:dyDescent="0.25">
      <c r="A31" s="75"/>
      <c r="B31" s="260"/>
      <c r="C31" s="260"/>
      <c r="D31" s="261"/>
      <c r="E31" s="301"/>
      <c r="F31" s="302"/>
      <c r="G31" s="302"/>
      <c r="H31" s="302"/>
      <c r="I31" s="302"/>
      <c r="J31" s="338"/>
      <c r="K31" s="336"/>
      <c r="L31" s="336"/>
      <c r="M31" s="336"/>
      <c r="N31" s="336"/>
      <c r="O31" s="337"/>
      <c r="P31" s="328"/>
      <c r="Q31" s="328"/>
      <c r="R31" s="328"/>
      <c r="S31" s="328"/>
      <c r="T31" s="328"/>
      <c r="U31" s="329"/>
      <c r="V31" s="327"/>
      <c r="W31" s="328"/>
      <c r="X31" s="328"/>
      <c r="Y31" s="328"/>
      <c r="Z31" s="328"/>
      <c r="AA31" s="329"/>
      <c r="AB31" s="311"/>
      <c r="AC31" s="307"/>
      <c r="AD31" s="307"/>
      <c r="AE31" s="307"/>
      <c r="AF31" s="307"/>
      <c r="AG31" s="308"/>
      <c r="AH31" s="318"/>
      <c r="AI31" s="319"/>
      <c r="AJ31" s="319"/>
      <c r="AK31" s="319"/>
      <c r="AL31" s="319"/>
      <c r="AM31" s="320"/>
      <c r="AN31" s="75"/>
      <c r="AO31" s="292"/>
      <c r="AP31" s="293"/>
      <c r="AQ31" s="293"/>
      <c r="AR31" s="293"/>
      <c r="AS31" s="293"/>
      <c r="AT31" s="294"/>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row>
    <row r="32" spans="1:80" x14ac:dyDescent="0.25">
      <c r="A32" s="75"/>
      <c r="B32" s="260"/>
      <c r="C32" s="260"/>
      <c r="D32" s="261"/>
      <c r="E32" s="301"/>
      <c r="F32" s="302"/>
      <c r="G32" s="302"/>
      <c r="H32" s="302"/>
      <c r="I32" s="302"/>
      <c r="J32" s="338" t="e">
        <f>IF(AND('Mapa final'!#REF!="Baja",'Mapa final'!#REF!="Leve"),CONCATENATE("R",'Mapa final'!#REF!),"")</f>
        <v>#REF!</v>
      </c>
      <c r="K32" s="336"/>
      <c r="L32" s="336" t="e">
        <f>IF(AND('Mapa final'!#REF!="Baja",'Mapa final'!#REF!="Leve"),CONCATENATE("R",'Mapa final'!#REF!),"")</f>
        <v>#REF!</v>
      </c>
      <c r="M32" s="336"/>
      <c r="N32" s="336" t="e">
        <f>IF(AND('Mapa final'!#REF!="Baja",'Mapa final'!#REF!="Leve"),CONCATENATE("R",'Mapa final'!#REF!),"")</f>
        <v>#REF!</v>
      </c>
      <c r="O32" s="337"/>
      <c r="P32" s="328" t="e">
        <f>IF(AND('Mapa final'!#REF!="Baja",'Mapa final'!#REF!="Menor"),CONCATENATE("R",'Mapa final'!#REF!),"")</f>
        <v>#REF!</v>
      </c>
      <c r="Q32" s="328"/>
      <c r="R32" s="328" t="e">
        <f>IF(AND('Mapa final'!#REF!="Baja",'Mapa final'!#REF!="Menor"),CONCATENATE("R",'Mapa final'!#REF!),"")</f>
        <v>#REF!</v>
      </c>
      <c r="S32" s="328"/>
      <c r="T32" s="328" t="e">
        <f>IF(AND('Mapa final'!#REF!="Baja",'Mapa final'!#REF!="Menor"),CONCATENATE("R",'Mapa final'!#REF!),"")</f>
        <v>#REF!</v>
      </c>
      <c r="U32" s="329"/>
      <c r="V32" s="327" t="e">
        <f>IF(AND('Mapa final'!#REF!="Baja",'Mapa final'!#REF!="Moderado"),CONCATENATE("R",'Mapa final'!#REF!),"")</f>
        <v>#REF!</v>
      </c>
      <c r="W32" s="328"/>
      <c r="X32" s="328" t="e">
        <f>IF(AND('Mapa final'!#REF!="Baja",'Mapa final'!#REF!="Moderado"),CONCATENATE("R",'Mapa final'!#REF!),"")</f>
        <v>#REF!</v>
      </c>
      <c r="Y32" s="328"/>
      <c r="Z32" s="328" t="e">
        <f>IF(AND('Mapa final'!#REF!="Baja",'Mapa final'!#REF!="Moderado"),CONCATENATE("R",'Mapa final'!#REF!),"")</f>
        <v>#REF!</v>
      </c>
      <c r="AA32" s="329"/>
      <c r="AB32" s="311" t="e">
        <f>IF(AND('Mapa final'!#REF!="Baja",'Mapa final'!#REF!="Mayor"),CONCATENATE("R",'Mapa final'!#REF!),"")</f>
        <v>#REF!</v>
      </c>
      <c r="AC32" s="307"/>
      <c r="AD32" s="307" t="e">
        <f>IF(AND('Mapa final'!#REF!="Baja",'Mapa final'!#REF!="Mayor"),CONCATENATE("R",'Mapa final'!#REF!),"")</f>
        <v>#REF!</v>
      </c>
      <c r="AE32" s="307"/>
      <c r="AF32" s="307" t="e">
        <f>IF(AND('Mapa final'!#REF!="Baja",'Mapa final'!#REF!="Mayor"),CONCATENATE("R",'Mapa final'!#REF!),"")</f>
        <v>#REF!</v>
      </c>
      <c r="AG32" s="308"/>
      <c r="AH32" s="318" t="e">
        <f>IF(AND('Mapa final'!#REF!="Baja",'Mapa final'!#REF!="Catastrófico"),CONCATENATE("R",'Mapa final'!#REF!),"")</f>
        <v>#REF!</v>
      </c>
      <c r="AI32" s="319"/>
      <c r="AJ32" s="319" t="e">
        <f>IF(AND('Mapa final'!#REF!="Baja",'Mapa final'!#REF!="Catastrófico"),CONCATENATE("R",'Mapa final'!#REF!),"")</f>
        <v>#REF!</v>
      </c>
      <c r="AK32" s="319"/>
      <c r="AL32" s="319" t="e">
        <f>IF(AND('Mapa final'!#REF!="Baja",'Mapa final'!#REF!="Catastrófico"),CONCATENATE("R",'Mapa final'!#REF!),"")</f>
        <v>#REF!</v>
      </c>
      <c r="AM32" s="320"/>
      <c r="AN32" s="75"/>
      <c r="AO32" s="292"/>
      <c r="AP32" s="293"/>
      <c r="AQ32" s="293"/>
      <c r="AR32" s="293"/>
      <c r="AS32" s="293"/>
      <c r="AT32" s="294"/>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row>
    <row r="33" spans="1:80" x14ac:dyDescent="0.25">
      <c r="A33" s="75"/>
      <c r="B33" s="260"/>
      <c r="C33" s="260"/>
      <c r="D33" s="261"/>
      <c r="E33" s="301"/>
      <c r="F33" s="302"/>
      <c r="G33" s="302"/>
      <c r="H33" s="302"/>
      <c r="I33" s="302"/>
      <c r="J33" s="338"/>
      <c r="K33" s="336"/>
      <c r="L33" s="336"/>
      <c r="M33" s="336"/>
      <c r="N33" s="336"/>
      <c r="O33" s="337"/>
      <c r="P33" s="328"/>
      <c r="Q33" s="328"/>
      <c r="R33" s="328"/>
      <c r="S33" s="328"/>
      <c r="T33" s="328"/>
      <c r="U33" s="329"/>
      <c r="V33" s="327"/>
      <c r="W33" s="328"/>
      <c r="X33" s="328"/>
      <c r="Y33" s="328"/>
      <c r="Z33" s="328"/>
      <c r="AA33" s="329"/>
      <c r="AB33" s="311"/>
      <c r="AC33" s="307"/>
      <c r="AD33" s="307"/>
      <c r="AE33" s="307"/>
      <c r="AF33" s="307"/>
      <c r="AG33" s="308"/>
      <c r="AH33" s="318"/>
      <c r="AI33" s="319"/>
      <c r="AJ33" s="319"/>
      <c r="AK33" s="319"/>
      <c r="AL33" s="319"/>
      <c r="AM33" s="320"/>
      <c r="AN33" s="75"/>
      <c r="AO33" s="292"/>
      <c r="AP33" s="293"/>
      <c r="AQ33" s="293"/>
      <c r="AR33" s="293"/>
      <c r="AS33" s="293"/>
      <c r="AT33" s="294"/>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row>
    <row r="34" spans="1:80" x14ac:dyDescent="0.25">
      <c r="A34" s="75"/>
      <c r="B34" s="260"/>
      <c r="C34" s="260"/>
      <c r="D34" s="261"/>
      <c r="E34" s="301"/>
      <c r="F34" s="302"/>
      <c r="G34" s="302"/>
      <c r="H34" s="302"/>
      <c r="I34" s="302"/>
      <c r="J34" s="338" t="e">
        <f>IF(AND('Mapa final'!#REF!="Baja",'Mapa final'!#REF!="Leve"),CONCATENATE("R",'Mapa final'!#REF!),"")</f>
        <v>#REF!</v>
      </c>
      <c r="K34" s="336"/>
      <c r="L34" s="336" t="e">
        <f>IF(AND('Mapa final'!#REF!="Baja",'Mapa final'!#REF!="Leve"),CONCATENATE("R",'Mapa final'!#REF!),"")</f>
        <v>#REF!</v>
      </c>
      <c r="M34" s="336"/>
      <c r="N34" s="336" t="e">
        <f>IF(AND('Mapa final'!#REF!="Baja",'Mapa final'!#REF!="Leve"),CONCATENATE("R",'Mapa final'!#REF!),"")</f>
        <v>#REF!</v>
      </c>
      <c r="O34" s="337"/>
      <c r="P34" s="328" t="e">
        <f>IF(AND('Mapa final'!#REF!="Baja",'Mapa final'!#REF!="Menor"),CONCATENATE("R",'Mapa final'!#REF!),"")</f>
        <v>#REF!</v>
      </c>
      <c r="Q34" s="328"/>
      <c r="R34" s="328" t="e">
        <f>IF(AND('Mapa final'!#REF!="Baja",'Mapa final'!#REF!="Menor"),CONCATENATE("R",'Mapa final'!#REF!),"")</f>
        <v>#REF!</v>
      </c>
      <c r="S34" s="328"/>
      <c r="T34" s="328" t="e">
        <f>IF(AND('Mapa final'!#REF!="Baja",'Mapa final'!#REF!="Menor"),CONCATENATE("R",'Mapa final'!#REF!),"")</f>
        <v>#REF!</v>
      </c>
      <c r="U34" s="329"/>
      <c r="V34" s="327" t="e">
        <f>IF(AND('Mapa final'!#REF!="Baja",'Mapa final'!#REF!="Moderado"),CONCATENATE("R",'Mapa final'!#REF!),"")</f>
        <v>#REF!</v>
      </c>
      <c r="W34" s="328"/>
      <c r="X34" s="328" t="e">
        <f>IF(AND('Mapa final'!#REF!="Baja",'Mapa final'!#REF!="Moderado"),CONCATENATE("R",'Mapa final'!#REF!),"")</f>
        <v>#REF!</v>
      </c>
      <c r="Y34" s="328"/>
      <c r="Z34" s="328" t="e">
        <f>IF(AND('Mapa final'!#REF!="Baja",'Mapa final'!#REF!="Moderado"),CONCATENATE("R",'Mapa final'!#REF!),"")</f>
        <v>#REF!</v>
      </c>
      <c r="AA34" s="329"/>
      <c r="AB34" s="311" t="e">
        <f>IF(AND('Mapa final'!#REF!="Baja",'Mapa final'!#REF!="Mayor"),CONCATENATE("R",'Mapa final'!#REF!),"")</f>
        <v>#REF!</v>
      </c>
      <c r="AC34" s="307"/>
      <c r="AD34" s="307" t="e">
        <f>IF(AND('Mapa final'!#REF!="Baja",'Mapa final'!#REF!="Mayor"),CONCATENATE("R",'Mapa final'!#REF!),"")</f>
        <v>#REF!</v>
      </c>
      <c r="AE34" s="307"/>
      <c r="AF34" s="307" t="e">
        <f>IF(AND('Mapa final'!#REF!="Baja",'Mapa final'!#REF!="Mayor"),CONCATENATE("R",'Mapa final'!#REF!),"")</f>
        <v>#REF!</v>
      </c>
      <c r="AG34" s="308"/>
      <c r="AH34" s="318" t="e">
        <f>IF(AND('Mapa final'!#REF!="Baja",'Mapa final'!#REF!="Catastrófico"),CONCATENATE("R",'Mapa final'!#REF!),"")</f>
        <v>#REF!</v>
      </c>
      <c r="AI34" s="319"/>
      <c r="AJ34" s="319" t="e">
        <f>IF(AND('Mapa final'!#REF!="Baja",'Mapa final'!#REF!="Catastrófico"),CONCATENATE("R",'Mapa final'!#REF!),"")</f>
        <v>#REF!</v>
      </c>
      <c r="AK34" s="319"/>
      <c r="AL34" s="319" t="e">
        <f>IF(AND('Mapa final'!#REF!="Baja",'Mapa final'!#REF!="Catastrófico"),CONCATENATE("R",'Mapa final'!#REF!),"")</f>
        <v>#REF!</v>
      </c>
      <c r="AM34" s="320"/>
      <c r="AN34" s="75"/>
      <c r="AO34" s="292"/>
      <c r="AP34" s="293"/>
      <c r="AQ34" s="293"/>
      <c r="AR34" s="293"/>
      <c r="AS34" s="293"/>
      <c r="AT34" s="294"/>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row>
    <row r="35" spans="1:80" x14ac:dyDescent="0.25">
      <c r="A35" s="75"/>
      <c r="B35" s="260"/>
      <c r="C35" s="260"/>
      <c r="D35" s="261"/>
      <c r="E35" s="301"/>
      <c r="F35" s="302"/>
      <c r="G35" s="302"/>
      <c r="H35" s="302"/>
      <c r="I35" s="302"/>
      <c r="J35" s="338"/>
      <c r="K35" s="336"/>
      <c r="L35" s="336"/>
      <c r="M35" s="336"/>
      <c r="N35" s="336"/>
      <c r="O35" s="337"/>
      <c r="P35" s="328"/>
      <c r="Q35" s="328"/>
      <c r="R35" s="328"/>
      <c r="S35" s="328"/>
      <c r="T35" s="328"/>
      <c r="U35" s="329"/>
      <c r="V35" s="327"/>
      <c r="W35" s="328"/>
      <c r="X35" s="328"/>
      <c r="Y35" s="328"/>
      <c r="Z35" s="328"/>
      <c r="AA35" s="329"/>
      <c r="AB35" s="311"/>
      <c r="AC35" s="307"/>
      <c r="AD35" s="307"/>
      <c r="AE35" s="307"/>
      <c r="AF35" s="307"/>
      <c r="AG35" s="308"/>
      <c r="AH35" s="318"/>
      <c r="AI35" s="319"/>
      <c r="AJ35" s="319"/>
      <c r="AK35" s="319"/>
      <c r="AL35" s="319"/>
      <c r="AM35" s="320"/>
      <c r="AN35" s="75"/>
      <c r="AO35" s="292"/>
      <c r="AP35" s="293"/>
      <c r="AQ35" s="293"/>
      <c r="AR35" s="293"/>
      <c r="AS35" s="293"/>
      <c r="AT35" s="294"/>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row>
    <row r="36" spans="1:80" x14ac:dyDescent="0.25">
      <c r="A36" s="75"/>
      <c r="B36" s="260"/>
      <c r="C36" s="260"/>
      <c r="D36" s="261"/>
      <c r="E36" s="301"/>
      <c r="F36" s="302"/>
      <c r="G36" s="302"/>
      <c r="H36" s="302"/>
      <c r="I36" s="302"/>
      <c r="J36" s="338" t="e">
        <f>IF(AND('Mapa final'!#REF!="Baja",'Mapa final'!#REF!="Leve"),CONCATENATE("R",'Mapa final'!#REF!),"")</f>
        <v>#REF!</v>
      </c>
      <c r="K36" s="336"/>
      <c r="L36" s="336" t="str">
        <f>IF(AND('Mapa final'!$L$16="Baja",'Mapa final'!$P$16="Leve"),CONCATENATE("R",'Mapa final'!$A$16),"")</f>
        <v/>
      </c>
      <c r="M36" s="336"/>
      <c r="N36" s="336" t="str">
        <f>IF(AND('Mapa final'!$L$18="Baja",'Mapa final'!$P$18="Leve"),CONCATENATE("R",'Mapa final'!$A$18),"")</f>
        <v/>
      </c>
      <c r="O36" s="337"/>
      <c r="P36" s="328" t="e">
        <f>IF(AND('Mapa final'!#REF!="Baja",'Mapa final'!#REF!="Menor"),CONCATENATE("R",'Mapa final'!#REF!),"")</f>
        <v>#REF!</v>
      </c>
      <c r="Q36" s="328"/>
      <c r="R36" s="328" t="str">
        <f>IF(AND('Mapa final'!$L$16="Baja",'Mapa final'!$P$16="Menor"),CONCATENATE("R",'Mapa final'!$A$16),"")</f>
        <v/>
      </c>
      <c r="S36" s="328"/>
      <c r="T36" s="328" t="str">
        <f>IF(AND('Mapa final'!$L$18="Baja",'Mapa final'!$P$18="Menor"),CONCATENATE("R",'Mapa final'!$A$18),"")</f>
        <v/>
      </c>
      <c r="U36" s="329"/>
      <c r="V36" s="327" t="e">
        <f>IF(AND('Mapa final'!#REF!="Baja",'Mapa final'!#REF!="Moderado"),CONCATENATE("R",'Mapa final'!#REF!),"")</f>
        <v>#REF!</v>
      </c>
      <c r="W36" s="328"/>
      <c r="X36" s="328" t="str">
        <f>IF(AND('Mapa final'!$L$16="Baja",'Mapa final'!$P$16="Moderado"),CONCATENATE("R",'Mapa final'!$A$16),"")</f>
        <v/>
      </c>
      <c r="Y36" s="328"/>
      <c r="Z36" s="328" t="str">
        <f>IF(AND('Mapa final'!$L$18="Baja",'Mapa final'!$P$18="Moderado"),CONCATENATE("R",'Mapa final'!$A$18),"")</f>
        <v/>
      </c>
      <c r="AA36" s="329"/>
      <c r="AB36" s="311" t="e">
        <f>IF(AND('Mapa final'!#REF!="Baja",'Mapa final'!#REF!="Mayor"),CONCATENATE("R",'Mapa final'!#REF!),"")</f>
        <v>#REF!</v>
      </c>
      <c r="AC36" s="307"/>
      <c r="AD36" s="307" t="str">
        <f>IF(AND('Mapa final'!$L$16="Baja",'Mapa final'!$P$16="Mayor"),CONCATENATE("R",'Mapa final'!$A$16),"")</f>
        <v/>
      </c>
      <c r="AE36" s="307"/>
      <c r="AF36" s="307" t="str">
        <f>IF(AND('Mapa final'!$L$18="Baja",'Mapa final'!$P$18="Mayor"),CONCATENATE("R",'Mapa final'!$A$18),"")</f>
        <v/>
      </c>
      <c r="AG36" s="308"/>
      <c r="AH36" s="318" t="e">
        <f>IF(AND('Mapa final'!#REF!="Baja",'Mapa final'!#REF!="Catastrófico"),CONCATENATE("R",'Mapa final'!#REF!),"")</f>
        <v>#REF!</v>
      </c>
      <c r="AI36" s="319"/>
      <c r="AJ36" s="319" t="str">
        <f>IF(AND('Mapa final'!$L$16="Baja",'Mapa final'!$P$16="Catastrófico"),CONCATENATE("R",'Mapa final'!$A$16),"")</f>
        <v/>
      </c>
      <c r="AK36" s="319"/>
      <c r="AL36" s="319" t="str">
        <f>IF(AND('Mapa final'!$L$18="Baja",'Mapa final'!$P$18="Catastrófico"),CONCATENATE("R",'Mapa final'!$A$18),"")</f>
        <v/>
      </c>
      <c r="AM36" s="320"/>
      <c r="AN36" s="75"/>
      <c r="AO36" s="292"/>
      <c r="AP36" s="293"/>
      <c r="AQ36" s="293"/>
      <c r="AR36" s="293"/>
      <c r="AS36" s="293"/>
      <c r="AT36" s="294"/>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row>
    <row r="37" spans="1:80" ht="15.75" thickBot="1" x14ac:dyDescent="0.3">
      <c r="A37" s="75"/>
      <c r="B37" s="260"/>
      <c r="C37" s="260"/>
      <c r="D37" s="261"/>
      <c r="E37" s="304"/>
      <c r="F37" s="305"/>
      <c r="G37" s="305"/>
      <c r="H37" s="305"/>
      <c r="I37" s="305"/>
      <c r="J37" s="339"/>
      <c r="K37" s="340"/>
      <c r="L37" s="340"/>
      <c r="M37" s="340"/>
      <c r="N37" s="340"/>
      <c r="O37" s="341"/>
      <c r="P37" s="331"/>
      <c r="Q37" s="331"/>
      <c r="R37" s="331"/>
      <c r="S37" s="331"/>
      <c r="T37" s="331"/>
      <c r="U37" s="332"/>
      <c r="V37" s="330"/>
      <c r="W37" s="331"/>
      <c r="X37" s="331"/>
      <c r="Y37" s="331"/>
      <c r="Z37" s="331"/>
      <c r="AA37" s="332"/>
      <c r="AB37" s="315"/>
      <c r="AC37" s="316"/>
      <c r="AD37" s="316"/>
      <c r="AE37" s="316"/>
      <c r="AF37" s="316"/>
      <c r="AG37" s="317"/>
      <c r="AH37" s="321"/>
      <c r="AI37" s="322"/>
      <c r="AJ37" s="322"/>
      <c r="AK37" s="322"/>
      <c r="AL37" s="322"/>
      <c r="AM37" s="323"/>
      <c r="AN37" s="75"/>
      <c r="AO37" s="295"/>
      <c r="AP37" s="296"/>
      <c r="AQ37" s="296"/>
      <c r="AR37" s="296"/>
      <c r="AS37" s="296"/>
      <c r="AT37" s="297"/>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row>
    <row r="38" spans="1:80" x14ac:dyDescent="0.25">
      <c r="A38" s="75"/>
      <c r="B38" s="260"/>
      <c r="C38" s="260"/>
      <c r="D38" s="261"/>
      <c r="E38" s="298" t="s">
        <v>166</v>
      </c>
      <c r="F38" s="299"/>
      <c r="G38" s="299"/>
      <c r="H38" s="299"/>
      <c r="I38" s="300"/>
      <c r="J38" s="342" t="e">
        <f>IF(AND('Mapa final'!#REF!="Muy Baja",'Mapa final'!#REF!="Leve"),CONCATENATE("R",'Mapa final'!#REF!),"")</f>
        <v>#REF!</v>
      </c>
      <c r="K38" s="343"/>
      <c r="L38" s="343" t="str">
        <f>IF(AND('Mapa final'!$L$13="Muy Baja",'Mapa final'!$P$13="Leve"),CONCATENATE("R",'Mapa final'!$A$13),"")</f>
        <v/>
      </c>
      <c r="M38" s="343"/>
      <c r="N38" s="343" t="e">
        <f>IF(AND('Mapa final'!#REF!="Muy Baja",'Mapa final'!#REF!="Leve"),CONCATENATE("R",'Mapa final'!#REF!),"")</f>
        <v>#REF!</v>
      </c>
      <c r="O38" s="344"/>
      <c r="P38" s="342" t="e">
        <f>IF(AND('Mapa final'!#REF!="Muy Baja",'Mapa final'!#REF!="Menor"),CONCATENATE("R",'Mapa final'!#REF!),"")</f>
        <v>#REF!</v>
      </c>
      <c r="Q38" s="343"/>
      <c r="R38" s="343" t="str">
        <f>IF(AND('Mapa final'!$L$13="Muy Baja",'Mapa final'!$P$13="Menor"),CONCATENATE("R",'Mapa final'!$A$13),"")</f>
        <v/>
      </c>
      <c r="S38" s="343"/>
      <c r="T38" s="343" t="e">
        <f>IF(AND('Mapa final'!#REF!="Muy Baja",'Mapa final'!#REF!="Menor"),CONCATENATE("R",'Mapa final'!#REF!),"")</f>
        <v>#REF!</v>
      </c>
      <c r="U38" s="344"/>
      <c r="V38" s="333" t="e">
        <f>IF(AND('Mapa final'!#REF!="Muy Baja",'Mapa final'!#REF!="Moderado"),CONCATENATE("R",'Mapa final'!#REF!),"")</f>
        <v>#REF!</v>
      </c>
      <c r="W38" s="334"/>
      <c r="X38" s="334" t="str">
        <f>IF(AND('Mapa final'!$L$13="Muy Baja",'Mapa final'!$P$13="Moderado"),CONCATENATE("R",'Mapa final'!$A$13),"")</f>
        <v/>
      </c>
      <c r="Y38" s="334"/>
      <c r="Z38" s="334" t="e">
        <f>IF(AND('Mapa final'!#REF!="Muy Baja",'Mapa final'!#REF!="Moderado"),CONCATENATE("R",'Mapa final'!#REF!),"")</f>
        <v>#REF!</v>
      </c>
      <c r="AA38" s="335"/>
      <c r="AB38" s="309" t="e">
        <f>IF(AND('Mapa final'!#REF!="Muy Baja",'Mapa final'!#REF!="Mayor"),CONCATENATE("R",'Mapa final'!#REF!),"")</f>
        <v>#REF!</v>
      </c>
      <c r="AC38" s="310"/>
      <c r="AD38" s="310" t="str">
        <f>IF(AND('Mapa final'!$L$13="Muy Baja",'Mapa final'!$P$13="Mayor"),CONCATENATE("R",'Mapa final'!$A$13),"")</f>
        <v/>
      </c>
      <c r="AE38" s="310"/>
      <c r="AF38" s="310" t="e">
        <f>IF(AND('Mapa final'!#REF!="Muy Baja",'Mapa final'!#REF!="Mayor"),CONCATENATE("R",'Mapa final'!#REF!),"")</f>
        <v>#REF!</v>
      </c>
      <c r="AG38" s="312"/>
      <c r="AH38" s="324" t="e">
        <f>IF(AND('Mapa final'!#REF!="Muy Baja",'Mapa final'!#REF!="Catastrófico"),CONCATENATE("R",'Mapa final'!#REF!),"")</f>
        <v>#REF!</v>
      </c>
      <c r="AI38" s="325"/>
      <c r="AJ38" s="325" t="str">
        <f>IF(AND('Mapa final'!$L$13="Muy Baja",'Mapa final'!$P$13="Catastrófico"),CONCATENATE("R",'Mapa final'!$A$13),"")</f>
        <v/>
      </c>
      <c r="AK38" s="325"/>
      <c r="AL38" s="325" t="e">
        <f>IF(AND('Mapa final'!#REF!="Muy Baja",'Mapa final'!#REF!="Catastrófico"),CONCATENATE("R",'Mapa final'!#REF!),"")</f>
        <v>#REF!</v>
      </c>
      <c r="AM38" s="326"/>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row>
    <row r="39" spans="1:80" x14ac:dyDescent="0.25">
      <c r="A39" s="75"/>
      <c r="B39" s="260"/>
      <c r="C39" s="260"/>
      <c r="D39" s="261"/>
      <c r="E39" s="301"/>
      <c r="F39" s="302"/>
      <c r="G39" s="302"/>
      <c r="H39" s="302"/>
      <c r="I39" s="303"/>
      <c r="J39" s="338"/>
      <c r="K39" s="336"/>
      <c r="L39" s="336"/>
      <c r="M39" s="336"/>
      <c r="N39" s="336"/>
      <c r="O39" s="337"/>
      <c r="P39" s="338"/>
      <c r="Q39" s="336"/>
      <c r="R39" s="336"/>
      <c r="S39" s="336"/>
      <c r="T39" s="336"/>
      <c r="U39" s="337"/>
      <c r="V39" s="327"/>
      <c r="W39" s="328"/>
      <c r="X39" s="328"/>
      <c r="Y39" s="328"/>
      <c r="Z39" s="328"/>
      <c r="AA39" s="329"/>
      <c r="AB39" s="311"/>
      <c r="AC39" s="307"/>
      <c r="AD39" s="307"/>
      <c r="AE39" s="307"/>
      <c r="AF39" s="307"/>
      <c r="AG39" s="308"/>
      <c r="AH39" s="318"/>
      <c r="AI39" s="319"/>
      <c r="AJ39" s="319"/>
      <c r="AK39" s="319"/>
      <c r="AL39" s="319"/>
      <c r="AM39" s="320"/>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row>
    <row r="40" spans="1:80" x14ac:dyDescent="0.25">
      <c r="A40" s="75"/>
      <c r="B40" s="260"/>
      <c r="C40" s="260"/>
      <c r="D40" s="261"/>
      <c r="E40" s="301"/>
      <c r="F40" s="302"/>
      <c r="G40" s="302"/>
      <c r="H40" s="302"/>
      <c r="I40" s="303"/>
      <c r="J40" s="338" t="e">
        <f>IF(AND('Mapa final'!#REF!="Muy Baja",'Mapa final'!#REF!="Leve"),CONCATENATE("R",'Mapa final'!#REF!),"")</f>
        <v>#REF!</v>
      </c>
      <c r="K40" s="336"/>
      <c r="L40" s="336" t="e">
        <f>IF(AND('Mapa final'!#REF!="Muy Baja",'Mapa final'!#REF!="Leve"),CONCATENATE("R",'Mapa final'!#REF!),"")</f>
        <v>#REF!</v>
      </c>
      <c r="M40" s="336"/>
      <c r="N40" s="336" t="e">
        <f>IF(AND('Mapa final'!#REF!="Muy Baja",'Mapa final'!#REF!="Leve"),CONCATENATE("R",'Mapa final'!#REF!),"")</f>
        <v>#REF!</v>
      </c>
      <c r="O40" s="337"/>
      <c r="P40" s="338" t="e">
        <f>IF(AND('Mapa final'!#REF!="Muy Baja",'Mapa final'!#REF!="Menor"),CONCATENATE("R",'Mapa final'!#REF!),"")</f>
        <v>#REF!</v>
      </c>
      <c r="Q40" s="336"/>
      <c r="R40" s="336" t="e">
        <f>IF(AND('Mapa final'!#REF!="Muy Baja",'Mapa final'!#REF!="Menor"),CONCATENATE("R",'Mapa final'!#REF!),"")</f>
        <v>#REF!</v>
      </c>
      <c r="S40" s="336"/>
      <c r="T40" s="336" t="e">
        <f>IF(AND('Mapa final'!#REF!="Muy Baja",'Mapa final'!#REF!="Menor"),CONCATENATE("R",'Mapa final'!#REF!),"")</f>
        <v>#REF!</v>
      </c>
      <c r="U40" s="337"/>
      <c r="V40" s="327" t="e">
        <f>IF(AND('Mapa final'!#REF!="Muy Baja",'Mapa final'!#REF!="Moderado"),CONCATENATE("R",'Mapa final'!#REF!),"")</f>
        <v>#REF!</v>
      </c>
      <c r="W40" s="328"/>
      <c r="X40" s="328" t="e">
        <f>IF(AND('Mapa final'!#REF!="Muy Baja",'Mapa final'!#REF!="Moderado"),CONCATENATE("R",'Mapa final'!#REF!),"")</f>
        <v>#REF!</v>
      </c>
      <c r="Y40" s="328"/>
      <c r="Z40" s="328" t="e">
        <f>IF(AND('Mapa final'!#REF!="Muy Baja",'Mapa final'!#REF!="Moderado"),CONCATENATE("R",'Mapa final'!#REF!),"")</f>
        <v>#REF!</v>
      </c>
      <c r="AA40" s="329"/>
      <c r="AB40" s="311" t="e">
        <f>IF(AND('Mapa final'!#REF!="Muy Baja",'Mapa final'!#REF!="Mayor"),CONCATENATE("R",'Mapa final'!#REF!),"")</f>
        <v>#REF!</v>
      </c>
      <c r="AC40" s="307"/>
      <c r="AD40" s="307" t="e">
        <f>IF(AND('Mapa final'!#REF!="Muy Baja",'Mapa final'!#REF!="Mayor"),CONCATENATE("R",'Mapa final'!#REF!),"")</f>
        <v>#REF!</v>
      </c>
      <c r="AE40" s="307"/>
      <c r="AF40" s="307" t="e">
        <f>IF(AND('Mapa final'!#REF!="Muy Baja",'Mapa final'!#REF!="Mayor"),CONCATENATE("R",'Mapa final'!#REF!),"")</f>
        <v>#REF!</v>
      </c>
      <c r="AG40" s="308"/>
      <c r="AH40" s="318" t="e">
        <f>IF(AND('Mapa final'!#REF!="Muy Baja",'Mapa final'!#REF!="Catastrófico"),CONCATENATE("R",'Mapa final'!#REF!),"")</f>
        <v>#REF!</v>
      </c>
      <c r="AI40" s="319"/>
      <c r="AJ40" s="319" t="e">
        <f>IF(AND('Mapa final'!#REF!="Muy Baja",'Mapa final'!#REF!="Catastrófico"),CONCATENATE("R",'Mapa final'!#REF!),"")</f>
        <v>#REF!</v>
      </c>
      <c r="AK40" s="319"/>
      <c r="AL40" s="319" t="e">
        <f>IF(AND('Mapa final'!#REF!="Muy Baja",'Mapa final'!#REF!="Catastrófico"),CONCATENATE("R",'Mapa final'!#REF!),"")</f>
        <v>#REF!</v>
      </c>
      <c r="AM40" s="320"/>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row>
    <row r="41" spans="1:80" x14ac:dyDescent="0.25">
      <c r="A41" s="75"/>
      <c r="B41" s="260"/>
      <c r="C41" s="260"/>
      <c r="D41" s="261"/>
      <c r="E41" s="301"/>
      <c r="F41" s="302"/>
      <c r="G41" s="302"/>
      <c r="H41" s="302"/>
      <c r="I41" s="303"/>
      <c r="J41" s="338"/>
      <c r="K41" s="336"/>
      <c r="L41" s="336"/>
      <c r="M41" s="336"/>
      <c r="N41" s="336"/>
      <c r="O41" s="337"/>
      <c r="P41" s="338"/>
      <c r="Q41" s="336"/>
      <c r="R41" s="336"/>
      <c r="S41" s="336"/>
      <c r="T41" s="336"/>
      <c r="U41" s="337"/>
      <c r="V41" s="327"/>
      <c r="W41" s="328"/>
      <c r="X41" s="328"/>
      <c r="Y41" s="328"/>
      <c r="Z41" s="328"/>
      <c r="AA41" s="329"/>
      <c r="AB41" s="311"/>
      <c r="AC41" s="307"/>
      <c r="AD41" s="307"/>
      <c r="AE41" s="307"/>
      <c r="AF41" s="307"/>
      <c r="AG41" s="308"/>
      <c r="AH41" s="318"/>
      <c r="AI41" s="319"/>
      <c r="AJ41" s="319"/>
      <c r="AK41" s="319"/>
      <c r="AL41" s="319"/>
      <c r="AM41" s="320"/>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row>
    <row r="42" spans="1:80" x14ac:dyDescent="0.25">
      <c r="A42" s="75"/>
      <c r="B42" s="260"/>
      <c r="C42" s="260"/>
      <c r="D42" s="261"/>
      <c r="E42" s="301"/>
      <c r="F42" s="302"/>
      <c r="G42" s="302"/>
      <c r="H42" s="302"/>
      <c r="I42" s="303"/>
      <c r="J42" s="338" t="e">
        <f>IF(AND('Mapa final'!#REF!="Muy Baja",'Mapa final'!#REF!="Leve"),CONCATENATE("R",'Mapa final'!#REF!),"")</f>
        <v>#REF!</v>
      </c>
      <c r="K42" s="336"/>
      <c r="L42" s="336" t="e">
        <f>IF(AND('Mapa final'!#REF!="Muy Baja",'Mapa final'!#REF!="Leve"),CONCATENATE("R",'Mapa final'!#REF!),"")</f>
        <v>#REF!</v>
      </c>
      <c r="M42" s="336"/>
      <c r="N42" s="336" t="e">
        <f>IF(AND('Mapa final'!#REF!="Muy Baja",'Mapa final'!#REF!="Leve"),CONCATENATE("R",'Mapa final'!#REF!),"")</f>
        <v>#REF!</v>
      </c>
      <c r="O42" s="337"/>
      <c r="P42" s="338" t="e">
        <f>IF(AND('Mapa final'!#REF!="Muy Baja",'Mapa final'!#REF!="Menor"),CONCATENATE("R",'Mapa final'!#REF!),"")</f>
        <v>#REF!</v>
      </c>
      <c r="Q42" s="336"/>
      <c r="R42" s="336" t="e">
        <f>IF(AND('Mapa final'!#REF!="Muy Baja",'Mapa final'!#REF!="Menor"),CONCATENATE("R",'Mapa final'!#REF!),"")</f>
        <v>#REF!</v>
      </c>
      <c r="S42" s="336"/>
      <c r="T42" s="336" t="e">
        <f>IF(AND('Mapa final'!#REF!="Muy Baja",'Mapa final'!#REF!="Menor"),CONCATENATE("R",'Mapa final'!#REF!),"")</f>
        <v>#REF!</v>
      </c>
      <c r="U42" s="337"/>
      <c r="V42" s="327" t="e">
        <f>IF(AND('Mapa final'!#REF!="Muy Baja",'Mapa final'!#REF!="Moderado"),CONCATENATE("R",'Mapa final'!#REF!),"")</f>
        <v>#REF!</v>
      </c>
      <c r="W42" s="328"/>
      <c r="X42" s="328" t="e">
        <f>IF(AND('Mapa final'!#REF!="Muy Baja",'Mapa final'!#REF!="Moderado"),CONCATENATE("R",'Mapa final'!#REF!),"")</f>
        <v>#REF!</v>
      </c>
      <c r="Y42" s="328"/>
      <c r="Z42" s="328" t="e">
        <f>IF(AND('Mapa final'!#REF!="Muy Baja",'Mapa final'!#REF!="Moderado"),CONCATENATE("R",'Mapa final'!#REF!),"")</f>
        <v>#REF!</v>
      </c>
      <c r="AA42" s="329"/>
      <c r="AB42" s="311" t="e">
        <f>IF(AND('Mapa final'!#REF!="Muy Baja",'Mapa final'!#REF!="Mayor"),CONCATENATE("R",'Mapa final'!#REF!),"")</f>
        <v>#REF!</v>
      </c>
      <c r="AC42" s="307"/>
      <c r="AD42" s="307" t="e">
        <f>IF(AND('Mapa final'!#REF!="Muy Baja",'Mapa final'!#REF!="Mayor"),CONCATENATE("R",'Mapa final'!#REF!),"")</f>
        <v>#REF!</v>
      </c>
      <c r="AE42" s="307"/>
      <c r="AF42" s="307" t="e">
        <f>IF(AND('Mapa final'!#REF!="Muy Baja",'Mapa final'!#REF!="Mayor"),CONCATENATE("R",'Mapa final'!#REF!),"")</f>
        <v>#REF!</v>
      </c>
      <c r="AG42" s="308"/>
      <c r="AH42" s="318" t="e">
        <f>IF(AND('Mapa final'!#REF!="Muy Baja",'Mapa final'!#REF!="Catastrófico"),CONCATENATE("R",'Mapa final'!#REF!),"")</f>
        <v>#REF!</v>
      </c>
      <c r="AI42" s="319"/>
      <c r="AJ42" s="319" t="e">
        <f>IF(AND('Mapa final'!#REF!="Muy Baja",'Mapa final'!#REF!="Catastrófico"),CONCATENATE("R",'Mapa final'!#REF!),"")</f>
        <v>#REF!</v>
      </c>
      <c r="AK42" s="319"/>
      <c r="AL42" s="319" t="e">
        <f>IF(AND('Mapa final'!#REF!="Muy Baja",'Mapa final'!#REF!="Catastrófico"),CONCATENATE("R",'Mapa final'!#REF!),"")</f>
        <v>#REF!</v>
      </c>
      <c r="AM42" s="320"/>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row>
    <row r="43" spans="1:80" x14ac:dyDescent="0.25">
      <c r="A43" s="75"/>
      <c r="B43" s="260"/>
      <c r="C43" s="260"/>
      <c r="D43" s="261"/>
      <c r="E43" s="301"/>
      <c r="F43" s="302"/>
      <c r="G43" s="302"/>
      <c r="H43" s="302"/>
      <c r="I43" s="303"/>
      <c r="J43" s="338"/>
      <c r="K43" s="336"/>
      <c r="L43" s="336"/>
      <c r="M43" s="336"/>
      <c r="N43" s="336"/>
      <c r="O43" s="337"/>
      <c r="P43" s="338"/>
      <c r="Q43" s="336"/>
      <c r="R43" s="336"/>
      <c r="S43" s="336"/>
      <c r="T43" s="336"/>
      <c r="U43" s="337"/>
      <c r="V43" s="327"/>
      <c r="W43" s="328"/>
      <c r="X43" s="328"/>
      <c r="Y43" s="328"/>
      <c r="Z43" s="328"/>
      <c r="AA43" s="329"/>
      <c r="AB43" s="311"/>
      <c r="AC43" s="307"/>
      <c r="AD43" s="307"/>
      <c r="AE43" s="307"/>
      <c r="AF43" s="307"/>
      <c r="AG43" s="308"/>
      <c r="AH43" s="318"/>
      <c r="AI43" s="319"/>
      <c r="AJ43" s="319"/>
      <c r="AK43" s="319"/>
      <c r="AL43" s="319"/>
      <c r="AM43" s="320"/>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row>
    <row r="44" spans="1:80" x14ac:dyDescent="0.25">
      <c r="A44" s="75"/>
      <c r="B44" s="260"/>
      <c r="C44" s="260"/>
      <c r="D44" s="261"/>
      <c r="E44" s="301"/>
      <c r="F44" s="302"/>
      <c r="G44" s="302"/>
      <c r="H44" s="302"/>
      <c r="I44" s="303"/>
      <c r="J44" s="338" t="e">
        <f>IF(AND('Mapa final'!#REF!="Muy Baja",'Mapa final'!#REF!="Leve"),CONCATENATE("R",'Mapa final'!#REF!),"")</f>
        <v>#REF!</v>
      </c>
      <c r="K44" s="336"/>
      <c r="L44" s="336" t="str">
        <f>IF(AND('Mapa final'!$L$16="Muy Baja",'Mapa final'!$P$16="Leve"),CONCATENATE("R",'Mapa final'!$A$16),"")</f>
        <v/>
      </c>
      <c r="M44" s="336"/>
      <c r="N44" s="336" t="str">
        <f>IF(AND('Mapa final'!$L$18="Muy Baja",'Mapa final'!$P$18="Leve"),CONCATENATE("R",'Mapa final'!$A$18),"")</f>
        <v/>
      </c>
      <c r="O44" s="337"/>
      <c r="P44" s="338" t="e">
        <f>IF(AND('Mapa final'!#REF!="Muy Baja",'Mapa final'!#REF!="Menor"),CONCATENATE("R",'Mapa final'!#REF!),"")</f>
        <v>#REF!</v>
      </c>
      <c r="Q44" s="336"/>
      <c r="R44" s="336" t="str">
        <f>IF(AND('Mapa final'!$L$16="Muy Baja",'Mapa final'!$P$16="Menor"),CONCATENATE("R",'Mapa final'!$A$16),"")</f>
        <v/>
      </c>
      <c r="S44" s="336"/>
      <c r="T44" s="336" t="str">
        <f>IF(AND('Mapa final'!$L$18="Muy Baja",'Mapa final'!$P$18="Menor"),CONCATENATE("R",'Mapa final'!$A$18),"")</f>
        <v/>
      </c>
      <c r="U44" s="337"/>
      <c r="V44" s="327" t="e">
        <f>IF(AND('Mapa final'!#REF!="Muy Baja",'Mapa final'!#REF!="Moderado"),CONCATENATE("R",'Mapa final'!#REF!),"")</f>
        <v>#REF!</v>
      </c>
      <c r="W44" s="328"/>
      <c r="X44" s="328" t="str">
        <f>IF(AND('Mapa final'!$L$16="Muy Baja",'Mapa final'!$P$16="Moderado"),CONCATENATE("R",'Mapa final'!$A$16),"")</f>
        <v/>
      </c>
      <c r="Y44" s="328"/>
      <c r="Z44" s="328" t="str">
        <f>IF(AND('Mapa final'!$L$18="Muy Baja",'Mapa final'!$P$18="Moderado"),CONCATENATE("R",'Mapa final'!$A$18),"")</f>
        <v/>
      </c>
      <c r="AA44" s="329"/>
      <c r="AB44" s="311" t="e">
        <f>IF(AND('Mapa final'!#REF!="Muy Baja",'Mapa final'!#REF!="Mayor"),CONCATENATE("R",'Mapa final'!#REF!),"")</f>
        <v>#REF!</v>
      </c>
      <c r="AC44" s="307"/>
      <c r="AD44" s="307" t="str">
        <f>IF(AND('Mapa final'!$L$16="Muy Baja",'Mapa final'!$P$16="Mayor"),CONCATENATE("R",'Mapa final'!$A$16),"")</f>
        <v/>
      </c>
      <c r="AE44" s="307"/>
      <c r="AF44" s="307" t="str">
        <f>IF(AND('Mapa final'!$L$18="Muy Baja",'Mapa final'!$P$18="Mayor"),CONCATENATE("R",'Mapa final'!$A$18),"")</f>
        <v/>
      </c>
      <c r="AG44" s="308"/>
      <c r="AH44" s="318" t="e">
        <f>IF(AND('Mapa final'!#REF!="Muy Baja",'Mapa final'!#REF!="Catastrófico"),CONCATENATE("R",'Mapa final'!#REF!),"")</f>
        <v>#REF!</v>
      </c>
      <c r="AI44" s="319"/>
      <c r="AJ44" s="319" t="str">
        <f>IF(AND('Mapa final'!$L$16="Muy Baja",'Mapa final'!$P$16="Catastrófico"),CONCATENATE("R",'Mapa final'!$A$16),"")</f>
        <v/>
      </c>
      <c r="AK44" s="319"/>
      <c r="AL44" s="319" t="str">
        <f>IF(AND('Mapa final'!$L$18="Muy Baja",'Mapa final'!$P$18="Catastrófico"),CONCATENATE("R",'Mapa final'!$A$18),"")</f>
        <v/>
      </c>
      <c r="AM44" s="320"/>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row>
    <row r="45" spans="1:80" ht="15.75" thickBot="1" x14ac:dyDescent="0.3">
      <c r="A45" s="75"/>
      <c r="B45" s="260"/>
      <c r="C45" s="260"/>
      <c r="D45" s="261"/>
      <c r="E45" s="304"/>
      <c r="F45" s="305"/>
      <c r="G45" s="305"/>
      <c r="H45" s="305"/>
      <c r="I45" s="306"/>
      <c r="J45" s="339"/>
      <c r="K45" s="340"/>
      <c r="L45" s="340"/>
      <c r="M45" s="340"/>
      <c r="N45" s="340"/>
      <c r="O45" s="341"/>
      <c r="P45" s="339"/>
      <c r="Q45" s="340"/>
      <c r="R45" s="340"/>
      <c r="S45" s="340"/>
      <c r="T45" s="340"/>
      <c r="U45" s="341"/>
      <c r="V45" s="330"/>
      <c r="W45" s="331"/>
      <c r="X45" s="331"/>
      <c r="Y45" s="331"/>
      <c r="Z45" s="331"/>
      <c r="AA45" s="332"/>
      <c r="AB45" s="315"/>
      <c r="AC45" s="316"/>
      <c r="AD45" s="316"/>
      <c r="AE45" s="316"/>
      <c r="AF45" s="316"/>
      <c r="AG45" s="317"/>
      <c r="AH45" s="321"/>
      <c r="AI45" s="322"/>
      <c r="AJ45" s="322"/>
      <c r="AK45" s="322"/>
      <c r="AL45" s="322"/>
      <c r="AM45" s="323"/>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row>
    <row r="46" spans="1:80" x14ac:dyDescent="0.25">
      <c r="A46" s="75"/>
      <c r="B46" s="75"/>
      <c r="C46" s="75"/>
      <c r="D46" s="75"/>
      <c r="E46" s="75"/>
      <c r="F46" s="75"/>
      <c r="G46" s="75"/>
      <c r="H46" s="75"/>
      <c r="I46" s="75"/>
      <c r="J46" s="298" t="s">
        <v>167</v>
      </c>
      <c r="K46" s="299"/>
      <c r="L46" s="299"/>
      <c r="M46" s="299"/>
      <c r="N46" s="299"/>
      <c r="O46" s="300"/>
      <c r="P46" s="298" t="s">
        <v>168</v>
      </c>
      <c r="Q46" s="299"/>
      <c r="R46" s="299"/>
      <c r="S46" s="299"/>
      <c r="T46" s="299"/>
      <c r="U46" s="300"/>
      <c r="V46" s="298" t="s">
        <v>169</v>
      </c>
      <c r="W46" s="299"/>
      <c r="X46" s="299"/>
      <c r="Y46" s="299"/>
      <c r="Z46" s="299"/>
      <c r="AA46" s="300"/>
      <c r="AB46" s="298" t="s">
        <v>170</v>
      </c>
      <c r="AC46" s="314"/>
      <c r="AD46" s="299"/>
      <c r="AE46" s="299"/>
      <c r="AF46" s="299"/>
      <c r="AG46" s="300"/>
      <c r="AH46" s="298" t="s">
        <v>171</v>
      </c>
      <c r="AI46" s="299"/>
      <c r="AJ46" s="299"/>
      <c r="AK46" s="299"/>
      <c r="AL46" s="299"/>
      <c r="AM46" s="300"/>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x14ac:dyDescent="0.25">
      <c r="A47" s="75"/>
      <c r="B47" s="75"/>
      <c r="C47" s="75"/>
      <c r="D47" s="75"/>
      <c r="E47" s="75"/>
      <c r="F47" s="75"/>
      <c r="G47" s="75"/>
      <c r="H47" s="75"/>
      <c r="I47" s="75"/>
      <c r="J47" s="301"/>
      <c r="K47" s="302"/>
      <c r="L47" s="302"/>
      <c r="M47" s="302"/>
      <c r="N47" s="302"/>
      <c r="O47" s="303"/>
      <c r="P47" s="301"/>
      <c r="Q47" s="302"/>
      <c r="R47" s="302"/>
      <c r="S47" s="302"/>
      <c r="T47" s="302"/>
      <c r="U47" s="303"/>
      <c r="V47" s="301"/>
      <c r="W47" s="302"/>
      <c r="X47" s="302"/>
      <c r="Y47" s="302"/>
      <c r="Z47" s="302"/>
      <c r="AA47" s="303"/>
      <c r="AB47" s="301"/>
      <c r="AC47" s="302"/>
      <c r="AD47" s="302"/>
      <c r="AE47" s="302"/>
      <c r="AF47" s="302"/>
      <c r="AG47" s="303"/>
      <c r="AH47" s="301"/>
      <c r="AI47" s="302"/>
      <c r="AJ47" s="302"/>
      <c r="AK47" s="302"/>
      <c r="AL47" s="302"/>
      <c r="AM47" s="303"/>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x14ac:dyDescent="0.25">
      <c r="A48" s="75"/>
      <c r="B48" s="75"/>
      <c r="C48" s="75"/>
      <c r="D48" s="75"/>
      <c r="E48" s="75"/>
      <c r="F48" s="75"/>
      <c r="G48" s="75"/>
      <c r="H48" s="75"/>
      <c r="I48" s="75"/>
      <c r="J48" s="301"/>
      <c r="K48" s="302"/>
      <c r="L48" s="302"/>
      <c r="M48" s="302"/>
      <c r="N48" s="302"/>
      <c r="O48" s="303"/>
      <c r="P48" s="301"/>
      <c r="Q48" s="302"/>
      <c r="R48" s="302"/>
      <c r="S48" s="302"/>
      <c r="T48" s="302"/>
      <c r="U48" s="303"/>
      <c r="V48" s="301"/>
      <c r="W48" s="302"/>
      <c r="X48" s="302"/>
      <c r="Y48" s="302"/>
      <c r="Z48" s="302"/>
      <c r="AA48" s="303"/>
      <c r="AB48" s="301"/>
      <c r="AC48" s="302"/>
      <c r="AD48" s="302"/>
      <c r="AE48" s="302"/>
      <c r="AF48" s="302"/>
      <c r="AG48" s="303"/>
      <c r="AH48" s="301"/>
      <c r="AI48" s="302"/>
      <c r="AJ48" s="302"/>
      <c r="AK48" s="302"/>
      <c r="AL48" s="302"/>
      <c r="AM48" s="303"/>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x14ac:dyDescent="0.25">
      <c r="A49" s="75"/>
      <c r="B49" s="75"/>
      <c r="C49" s="75"/>
      <c r="D49" s="75"/>
      <c r="E49" s="75"/>
      <c r="F49" s="75"/>
      <c r="G49" s="75"/>
      <c r="H49" s="75"/>
      <c r="I49" s="75"/>
      <c r="J49" s="301"/>
      <c r="K49" s="302"/>
      <c r="L49" s="302"/>
      <c r="M49" s="302"/>
      <c r="N49" s="302"/>
      <c r="O49" s="303"/>
      <c r="P49" s="301"/>
      <c r="Q49" s="302"/>
      <c r="R49" s="302"/>
      <c r="S49" s="302"/>
      <c r="T49" s="302"/>
      <c r="U49" s="303"/>
      <c r="V49" s="301"/>
      <c r="W49" s="302"/>
      <c r="X49" s="302"/>
      <c r="Y49" s="302"/>
      <c r="Z49" s="302"/>
      <c r="AA49" s="303"/>
      <c r="AB49" s="301"/>
      <c r="AC49" s="302"/>
      <c r="AD49" s="302"/>
      <c r="AE49" s="302"/>
      <c r="AF49" s="302"/>
      <c r="AG49" s="303"/>
      <c r="AH49" s="301"/>
      <c r="AI49" s="302"/>
      <c r="AJ49" s="302"/>
      <c r="AK49" s="302"/>
      <c r="AL49" s="302"/>
      <c r="AM49" s="303"/>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x14ac:dyDescent="0.25">
      <c r="A50" s="75"/>
      <c r="B50" s="75"/>
      <c r="C50" s="75"/>
      <c r="D50" s="75"/>
      <c r="E50" s="75"/>
      <c r="F50" s="75"/>
      <c r="G50" s="75"/>
      <c r="H50" s="75"/>
      <c r="I50" s="75"/>
      <c r="J50" s="301"/>
      <c r="K50" s="302"/>
      <c r="L50" s="302"/>
      <c r="M50" s="302"/>
      <c r="N50" s="302"/>
      <c r="O50" s="303"/>
      <c r="P50" s="301"/>
      <c r="Q50" s="302"/>
      <c r="R50" s="302"/>
      <c r="S50" s="302"/>
      <c r="T50" s="302"/>
      <c r="U50" s="303"/>
      <c r="V50" s="301"/>
      <c r="W50" s="302"/>
      <c r="X50" s="302"/>
      <c r="Y50" s="302"/>
      <c r="Z50" s="302"/>
      <c r="AA50" s="303"/>
      <c r="AB50" s="301"/>
      <c r="AC50" s="302"/>
      <c r="AD50" s="302"/>
      <c r="AE50" s="302"/>
      <c r="AF50" s="302"/>
      <c r="AG50" s="303"/>
      <c r="AH50" s="301"/>
      <c r="AI50" s="302"/>
      <c r="AJ50" s="302"/>
      <c r="AK50" s="302"/>
      <c r="AL50" s="302"/>
      <c r="AM50" s="303"/>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75" thickBot="1" x14ac:dyDescent="0.3">
      <c r="A51" s="75"/>
      <c r="B51" s="75"/>
      <c r="C51" s="75"/>
      <c r="D51" s="75"/>
      <c r="E51" s="75"/>
      <c r="F51" s="75"/>
      <c r="G51" s="75"/>
      <c r="H51" s="75"/>
      <c r="I51" s="75"/>
      <c r="J51" s="304"/>
      <c r="K51" s="305"/>
      <c r="L51" s="305"/>
      <c r="M51" s="305"/>
      <c r="N51" s="305"/>
      <c r="O51" s="306"/>
      <c r="P51" s="304"/>
      <c r="Q51" s="305"/>
      <c r="R51" s="305"/>
      <c r="S51" s="305"/>
      <c r="T51" s="305"/>
      <c r="U51" s="306"/>
      <c r="V51" s="304"/>
      <c r="W51" s="305"/>
      <c r="X51" s="305"/>
      <c r="Y51" s="305"/>
      <c r="Z51" s="305"/>
      <c r="AA51" s="306"/>
      <c r="AB51" s="304"/>
      <c r="AC51" s="305"/>
      <c r="AD51" s="305"/>
      <c r="AE51" s="305"/>
      <c r="AF51" s="305"/>
      <c r="AG51" s="306"/>
      <c r="AH51" s="304"/>
      <c r="AI51" s="305"/>
      <c r="AJ51" s="305"/>
      <c r="AK51" s="305"/>
      <c r="AL51" s="305"/>
      <c r="AM51" s="306"/>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x14ac:dyDescent="0.25">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x14ac:dyDescent="0.25">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x14ac:dyDescent="0.25">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row>
    <row r="63" spans="1:80" x14ac:dyDescent="0.25">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row>
    <row r="64" spans="1:80" x14ac:dyDescent="0.25">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row>
    <row r="65" spans="1:8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row>
    <row r="66" spans="1:8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row>
    <row r="67" spans="1:8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row>
    <row r="68" spans="1:8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row>
    <row r="69" spans="1:8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row>
    <row r="70" spans="1:8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row>
    <row r="71" spans="1:8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row>
    <row r="72" spans="1:8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row>
    <row r="73" spans="1:8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row>
    <row r="74" spans="1:8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row>
    <row r="75" spans="1:8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row>
    <row r="76" spans="1:8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row>
    <row r="77" spans="1:8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row>
    <row r="78" spans="1:8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row>
    <row r="79" spans="1:8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row>
    <row r="80" spans="1:8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row>
    <row r="81" spans="1:63"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row>
    <row r="82" spans="1:63"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row>
    <row r="83" spans="1:63"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row>
    <row r="84" spans="1:63"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row>
    <row r="85" spans="1:63"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row>
    <row r="86" spans="1:63"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row>
    <row r="87" spans="1:63"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row>
    <row r="88" spans="1:63"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row>
    <row r="89" spans="1:63"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row>
    <row r="90" spans="1:63"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row>
    <row r="91" spans="1:63"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row>
    <row r="92" spans="1:63"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row>
    <row r="93" spans="1:63"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row>
    <row r="94" spans="1:63"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row>
    <row r="95" spans="1:63"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row>
    <row r="96" spans="1:63"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row>
    <row r="97" spans="1:63"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row>
    <row r="98" spans="1:63"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row>
    <row r="99" spans="1:63"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row>
    <row r="100" spans="1:63"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row>
    <row r="101" spans="1:63"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row>
    <row r="102" spans="1:63"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row>
    <row r="103" spans="1:63"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row>
    <row r="104" spans="1:63"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row>
    <row r="105" spans="1:63"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row>
    <row r="106" spans="1:63"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row>
    <row r="107" spans="1:63"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row>
    <row r="108" spans="1:63"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row>
    <row r="109" spans="1:63"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row>
    <row r="110" spans="1:63"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row>
    <row r="111" spans="1:63"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row>
    <row r="112" spans="1:63"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row>
    <row r="113" spans="1:63"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row>
    <row r="114" spans="1:63"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row>
    <row r="115" spans="1:63"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row>
    <row r="116" spans="1:63"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row>
    <row r="117" spans="1:63"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row>
    <row r="118" spans="1:63"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row>
    <row r="119" spans="1:63"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row>
    <row r="120" spans="1:63"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row>
    <row r="121" spans="1:63"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row>
    <row r="122" spans="1:63" x14ac:dyDescent="0.2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row>
    <row r="123" spans="1:63" x14ac:dyDescent="0.2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row>
    <row r="124" spans="1:63" x14ac:dyDescent="0.2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row>
    <row r="125" spans="1:63" x14ac:dyDescent="0.2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row>
    <row r="126" spans="1:63" x14ac:dyDescent="0.2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row>
    <row r="127" spans="1:63" x14ac:dyDescent="0.2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row>
    <row r="128" spans="1:63" x14ac:dyDescent="0.2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row>
    <row r="129" spans="2:63" x14ac:dyDescent="0.2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row>
    <row r="130" spans="2:63" x14ac:dyDescent="0.2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row>
    <row r="131" spans="2:63" x14ac:dyDescent="0.2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row>
    <row r="132" spans="2:63" x14ac:dyDescent="0.2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row>
    <row r="133" spans="2:63" x14ac:dyDescent="0.2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row>
    <row r="134" spans="2:63" x14ac:dyDescent="0.2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row>
    <row r="135" spans="2:63" x14ac:dyDescent="0.2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row>
    <row r="136" spans="2:63" x14ac:dyDescent="0.2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row>
    <row r="137" spans="2:63" x14ac:dyDescent="0.25">
      <c r="B137" s="75"/>
      <c r="C137" s="75"/>
      <c r="D137" s="75"/>
      <c r="E137" s="75"/>
      <c r="F137" s="75"/>
      <c r="G137" s="75"/>
      <c r="H137" s="75"/>
      <c r="I137" s="75"/>
    </row>
    <row r="138" spans="2:63" x14ac:dyDescent="0.25">
      <c r="B138" s="75"/>
      <c r="C138" s="75"/>
      <c r="D138" s="75"/>
      <c r="E138" s="75"/>
      <c r="F138" s="75"/>
      <c r="G138" s="75"/>
      <c r="H138" s="75"/>
      <c r="I138" s="75"/>
    </row>
    <row r="139" spans="2:63" x14ac:dyDescent="0.25">
      <c r="B139" s="75"/>
      <c r="C139" s="75"/>
      <c r="D139" s="75"/>
      <c r="E139" s="75"/>
      <c r="F139" s="75"/>
      <c r="G139" s="75"/>
      <c r="H139" s="75"/>
      <c r="I139" s="75"/>
    </row>
    <row r="140" spans="2:63" x14ac:dyDescent="0.25">
      <c r="B140" s="75"/>
      <c r="C140" s="75"/>
      <c r="D140" s="75"/>
      <c r="E140" s="75"/>
      <c r="F140" s="75"/>
      <c r="G140" s="75"/>
      <c r="H140" s="75"/>
      <c r="I140" s="75"/>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50" zoomScaleNormal="50" workbookViewId="0">
      <selection activeCell="S36" sqref="S36"/>
    </sheetView>
  </sheetViews>
  <sheetFormatPr baseColWidth="10" defaultColWidth="11.42578125"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row>
    <row r="2" spans="1:91" ht="18" customHeight="1" x14ac:dyDescent="0.25">
      <c r="A2" s="75"/>
      <c r="B2" s="371" t="s">
        <v>172</v>
      </c>
      <c r="C2" s="372"/>
      <c r="D2" s="372"/>
      <c r="E2" s="372"/>
      <c r="F2" s="372"/>
      <c r="G2" s="372"/>
      <c r="H2" s="372"/>
      <c r="I2" s="372"/>
      <c r="J2" s="313" t="s">
        <v>15</v>
      </c>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row>
    <row r="3" spans="1:91" ht="18.75" customHeight="1" x14ac:dyDescent="0.25">
      <c r="A3" s="75"/>
      <c r="B3" s="372"/>
      <c r="C3" s="372"/>
      <c r="D3" s="372"/>
      <c r="E3" s="372"/>
      <c r="F3" s="372"/>
      <c r="G3" s="372"/>
      <c r="H3" s="372"/>
      <c r="I3" s="372"/>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row>
    <row r="4" spans="1:91" ht="15" customHeight="1" x14ac:dyDescent="0.25">
      <c r="A4" s="75"/>
      <c r="B4" s="372"/>
      <c r="C4" s="372"/>
      <c r="D4" s="372"/>
      <c r="E4" s="372"/>
      <c r="F4" s="372"/>
      <c r="G4" s="372"/>
      <c r="H4" s="372"/>
      <c r="I4" s="372"/>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row>
    <row r="5" spans="1:91"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row>
    <row r="6" spans="1:91" ht="15" customHeight="1" x14ac:dyDescent="0.25">
      <c r="A6" s="75"/>
      <c r="B6" s="260" t="s">
        <v>157</v>
      </c>
      <c r="C6" s="260"/>
      <c r="D6" s="261"/>
      <c r="E6" s="355" t="s">
        <v>158</v>
      </c>
      <c r="F6" s="356"/>
      <c r="G6" s="356"/>
      <c r="H6" s="356"/>
      <c r="I6" s="373"/>
      <c r="J6" s="38" t="e">
        <f>IF(AND('Mapa final'!#REF!="Muy Alta",'Mapa final'!#REF!="Leve"),CONCATENATE("R1C",'Mapa final'!#REF!),"")</f>
        <v>#REF!</v>
      </c>
      <c r="K6" s="39" t="e">
        <f>IF(AND('Mapa final'!#REF!="Muy Alta",'Mapa final'!#REF!="Leve"),CONCATENATE("R1C",'Mapa final'!#REF!),"")</f>
        <v>#REF!</v>
      </c>
      <c r="L6" s="39" t="e">
        <f>IF(AND('Mapa final'!#REF!="Muy Alta",'Mapa final'!#REF!="Leve"),CONCATENATE("R1C",'Mapa final'!#REF!),"")</f>
        <v>#REF!</v>
      </c>
      <c r="M6" s="39" t="e">
        <f>IF(AND('Mapa final'!#REF!="Muy Alta",'Mapa final'!#REF!="Leve"),CONCATENATE("R1C",'Mapa final'!#REF!),"")</f>
        <v>#REF!</v>
      </c>
      <c r="N6" s="39" t="e">
        <f>IF(AND('Mapa final'!#REF!="Muy Alta",'Mapa final'!#REF!="Leve"),CONCATENATE("R1C",'Mapa final'!#REF!),"")</f>
        <v>#REF!</v>
      </c>
      <c r="O6" s="40" t="e">
        <f>IF(AND('Mapa final'!#REF!="Muy Alta",'Mapa final'!#REF!="Leve"),CONCATENATE("R1C",'Mapa final'!#REF!),"")</f>
        <v>#REF!</v>
      </c>
      <c r="P6" s="38" t="e">
        <f>IF(AND('Mapa final'!#REF!="Muy Alta",'Mapa final'!#REF!="Menor"),CONCATENATE("R1C",'Mapa final'!#REF!),"")</f>
        <v>#REF!</v>
      </c>
      <c r="Q6" s="39" t="e">
        <f>IF(AND('Mapa final'!#REF!="Muy Alta",'Mapa final'!#REF!="Menor"),CONCATENATE("R1C",'Mapa final'!#REF!),"")</f>
        <v>#REF!</v>
      </c>
      <c r="R6" s="39" t="e">
        <f>IF(AND('Mapa final'!#REF!="Muy Alta",'Mapa final'!#REF!="Menor"),CONCATENATE("R1C",'Mapa final'!#REF!),"")</f>
        <v>#REF!</v>
      </c>
      <c r="S6" s="39" t="e">
        <f>IF(AND('Mapa final'!#REF!="Muy Alta",'Mapa final'!#REF!="Menor"),CONCATENATE("R1C",'Mapa final'!#REF!),"")</f>
        <v>#REF!</v>
      </c>
      <c r="T6" s="39" t="e">
        <f>IF(AND('Mapa final'!#REF!="Muy Alta",'Mapa final'!#REF!="Menor"),CONCATENATE("R1C",'Mapa final'!#REF!),"")</f>
        <v>#REF!</v>
      </c>
      <c r="U6" s="40" t="e">
        <f>IF(AND('Mapa final'!#REF!="Muy Alta",'Mapa final'!#REF!="Menor"),CONCATENATE("R1C",'Mapa final'!#REF!),"")</f>
        <v>#REF!</v>
      </c>
      <c r="V6" s="38" t="e">
        <f>IF(AND('Mapa final'!#REF!="Muy Alta",'Mapa final'!#REF!="Moderado"),CONCATENATE("R1C",'Mapa final'!#REF!),"")</f>
        <v>#REF!</v>
      </c>
      <c r="W6" s="39" t="e">
        <f>IF(AND('Mapa final'!#REF!="Muy Alta",'Mapa final'!#REF!="Moderado"),CONCATENATE("R1C",'Mapa final'!#REF!),"")</f>
        <v>#REF!</v>
      </c>
      <c r="X6" s="39" t="e">
        <f>IF(AND('Mapa final'!#REF!="Muy Alta",'Mapa final'!#REF!="Moderado"),CONCATENATE("R1C",'Mapa final'!#REF!),"")</f>
        <v>#REF!</v>
      </c>
      <c r="Y6" s="39" t="e">
        <f>IF(AND('Mapa final'!#REF!="Muy Alta",'Mapa final'!#REF!="Moderado"),CONCATENATE("R1C",'Mapa final'!#REF!),"")</f>
        <v>#REF!</v>
      </c>
      <c r="Z6" s="39" t="e">
        <f>IF(AND('Mapa final'!#REF!="Muy Alta",'Mapa final'!#REF!="Moderado"),CONCATENATE("R1C",'Mapa final'!#REF!),"")</f>
        <v>#REF!</v>
      </c>
      <c r="AA6" s="40" t="e">
        <f>IF(AND('Mapa final'!#REF!="Muy Alta",'Mapa final'!#REF!="Moderado"),CONCATENATE("R1C",'Mapa final'!#REF!),"")</f>
        <v>#REF!</v>
      </c>
      <c r="AB6" s="38" t="e">
        <f>IF(AND('Mapa final'!#REF!="Muy Alta",'Mapa final'!#REF!="Mayor"),CONCATENATE("R1C",'Mapa final'!#REF!),"")</f>
        <v>#REF!</v>
      </c>
      <c r="AC6" s="39" t="e">
        <f>IF(AND('Mapa final'!#REF!="Muy Alta",'Mapa final'!#REF!="Mayor"),CONCATENATE("R1C",'Mapa final'!#REF!),"")</f>
        <v>#REF!</v>
      </c>
      <c r="AD6" s="39" t="e">
        <f>IF(AND('Mapa final'!#REF!="Muy Alta",'Mapa final'!#REF!="Mayor"),CONCATENATE("R1C",'Mapa final'!#REF!),"")</f>
        <v>#REF!</v>
      </c>
      <c r="AE6" s="39" t="e">
        <f>IF(AND('Mapa final'!#REF!="Muy Alta",'Mapa final'!#REF!="Mayor"),CONCATENATE("R1C",'Mapa final'!#REF!),"")</f>
        <v>#REF!</v>
      </c>
      <c r="AF6" s="39" t="e">
        <f>IF(AND('Mapa final'!#REF!="Muy Alta",'Mapa final'!#REF!="Mayor"),CONCATENATE("R1C",'Mapa final'!#REF!),"")</f>
        <v>#REF!</v>
      </c>
      <c r="AG6" s="40" t="e">
        <f>IF(AND('Mapa final'!#REF!="Muy Alta",'Mapa final'!#REF!="Mayor"),CONCATENATE("R1C",'Mapa final'!#REF!),"")</f>
        <v>#REF!</v>
      </c>
      <c r="AH6" s="41" t="e">
        <f>IF(AND('Mapa final'!#REF!="Muy Alta",'Mapa final'!#REF!="Catastrófico"),CONCATENATE("R1C",'Mapa final'!#REF!),"")</f>
        <v>#REF!</v>
      </c>
      <c r="AI6" s="42" t="e">
        <f>IF(AND('Mapa final'!#REF!="Muy Alta",'Mapa final'!#REF!="Catastrófico"),CONCATENATE("R1C",'Mapa final'!#REF!),"")</f>
        <v>#REF!</v>
      </c>
      <c r="AJ6" s="42" t="e">
        <f>IF(AND('Mapa final'!#REF!="Muy Alta",'Mapa final'!#REF!="Catastrófico"),CONCATENATE("R1C",'Mapa final'!#REF!),"")</f>
        <v>#REF!</v>
      </c>
      <c r="AK6" s="42" t="e">
        <f>IF(AND('Mapa final'!#REF!="Muy Alta",'Mapa final'!#REF!="Catastrófico"),CONCATENATE("R1C",'Mapa final'!#REF!),"")</f>
        <v>#REF!</v>
      </c>
      <c r="AL6" s="42" t="e">
        <f>IF(AND('Mapa final'!#REF!="Muy Alta",'Mapa final'!#REF!="Catastrófico"),CONCATENATE("R1C",'Mapa final'!#REF!),"")</f>
        <v>#REF!</v>
      </c>
      <c r="AM6" s="43" t="e">
        <f>IF(AND('Mapa final'!#REF!="Muy Alta",'Mapa final'!#REF!="Catastrófico"),CONCATENATE("R1C",'Mapa final'!#REF!),"")</f>
        <v>#REF!</v>
      </c>
      <c r="AN6" s="75"/>
      <c r="AO6" s="362" t="s">
        <v>159</v>
      </c>
      <c r="AP6" s="363"/>
      <c r="AQ6" s="363"/>
      <c r="AR6" s="363"/>
      <c r="AS6" s="363"/>
      <c r="AT6" s="364"/>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row>
    <row r="7" spans="1:91" ht="15" customHeight="1" x14ac:dyDescent="0.25">
      <c r="A7" s="75"/>
      <c r="B7" s="260"/>
      <c r="C7" s="260"/>
      <c r="D7" s="261"/>
      <c r="E7" s="359"/>
      <c r="F7" s="358"/>
      <c r="G7" s="358"/>
      <c r="H7" s="358"/>
      <c r="I7" s="374"/>
      <c r="J7" s="44" t="str">
        <f>IF(AND('Mapa final'!$AD$13="Muy Alta",'Mapa final'!$AF$13="Leve"),CONCATENATE("R2C",'Mapa final'!$S$13),"")</f>
        <v/>
      </c>
      <c r="K7" s="45" t="e">
        <f>IF(AND('Mapa final'!#REF!="Muy Alta",'Mapa final'!#REF!="Leve"),CONCATENATE("R2C",'Mapa final'!#REF!),"")</f>
        <v>#REF!</v>
      </c>
      <c r="L7" s="45" t="e">
        <f>IF(AND('Mapa final'!#REF!="Muy Alta",'Mapa final'!#REF!="Leve"),CONCATENATE("R2C",'Mapa final'!#REF!),"")</f>
        <v>#REF!</v>
      </c>
      <c r="M7" s="45" t="e">
        <f>IF(AND('Mapa final'!#REF!="Muy Alta",'Mapa final'!#REF!="Leve"),CONCATENATE("R2C",'Mapa final'!#REF!),"")</f>
        <v>#REF!</v>
      </c>
      <c r="N7" s="45" t="e">
        <f>IF(AND('Mapa final'!#REF!="Muy Alta",'Mapa final'!#REF!="Leve"),CONCATENATE("R2C",'Mapa final'!#REF!),"")</f>
        <v>#REF!</v>
      </c>
      <c r="O7" s="46" t="e">
        <f>IF(AND('Mapa final'!#REF!="Muy Alta",'Mapa final'!#REF!="Leve"),CONCATENATE("R2C",'Mapa final'!#REF!),"")</f>
        <v>#REF!</v>
      </c>
      <c r="P7" s="44" t="str">
        <f>IF(AND('Mapa final'!$AD$13="Muy Alta",'Mapa final'!$AF$13="Menor"),CONCATENATE("R2C",'Mapa final'!$S$13),"")</f>
        <v/>
      </c>
      <c r="Q7" s="45" t="e">
        <f>IF(AND('Mapa final'!#REF!="Muy Alta",'Mapa final'!#REF!="Menor"),CONCATENATE("R2C",'Mapa final'!#REF!),"")</f>
        <v>#REF!</v>
      </c>
      <c r="R7" s="45" t="e">
        <f>IF(AND('Mapa final'!#REF!="Muy Alta",'Mapa final'!#REF!="Menor"),CONCATENATE("R2C",'Mapa final'!#REF!),"")</f>
        <v>#REF!</v>
      </c>
      <c r="S7" s="45" t="e">
        <f>IF(AND('Mapa final'!#REF!="Muy Alta",'Mapa final'!#REF!="Menor"),CONCATENATE("R2C",'Mapa final'!#REF!),"")</f>
        <v>#REF!</v>
      </c>
      <c r="T7" s="45" t="e">
        <f>IF(AND('Mapa final'!#REF!="Muy Alta",'Mapa final'!#REF!="Menor"),CONCATENATE("R2C",'Mapa final'!#REF!),"")</f>
        <v>#REF!</v>
      </c>
      <c r="U7" s="46" t="e">
        <f>IF(AND('Mapa final'!#REF!="Muy Alta",'Mapa final'!#REF!="Menor"),CONCATENATE("R2C",'Mapa final'!#REF!),"")</f>
        <v>#REF!</v>
      </c>
      <c r="V7" s="44" t="str">
        <f>IF(AND('Mapa final'!$AD$13="Muy Alta",'Mapa final'!$AF$13="Moderado"),CONCATENATE("R2C",'Mapa final'!$S$13),"")</f>
        <v/>
      </c>
      <c r="W7" s="45" t="e">
        <f>IF(AND('Mapa final'!#REF!="Muy Alta",'Mapa final'!#REF!="Moderado"),CONCATENATE("R2C",'Mapa final'!#REF!),"")</f>
        <v>#REF!</v>
      </c>
      <c r="X7" s="45" t="e">
        <f>IF(AND('Mapa final'!#REF!="Muy Alta",'Mapa final'!#REF!="Moderado"),CONCATENATE("R2C",'Mapa final'!#REF!),"")</f>
        <v>#REF!</v>
      </c>
      <c r="Y7" s="45" t="e">
        <f>IF(AND('Mapa final'!#REF!="Muy Alta",'Mapa final'!#REF!="Moderado"),CONCATENATE("R2C",'Mapa final'!#REF!),"")</f>
        <v>#REF!</v>
      </c>
      <c r="Z7" s="45" t="e">
        <f>IF(AND('Mapa final'!#REF!="Muy Alta",'Mapa final'!#REF!="Moderado"),CONCATENATE("R2C",'Mapa final'!#REF!),"")</f>
        <v>#REF!</v>
      </c>
      <c r="AA7" s="46" t="e">
        <f>IF(AND('Mapa final'!#REF!="Muy Alta",'Mapa final'!#REF!="Moderado"),CONCATENATE("R2C",'Mapa final'!#REF!),"")</f>
        <v>#REF!</v>
      </c>
      <c r="AB7" s="44" t="str">
        <f>IF(AND('Mapa final'!$AD$13="Muy Alta",'Mapa final'!$AF$13="Mayor"),CONCATENATE("R2C",'Mapa final'!$S$13),"")</f>
        <v/>
      </c>
      <c r="AC7" s="45" t="e">
        <f>IF(AND('Mapa final'!#REF!="Muy Alta",'Mapa final'!#REF!="Mayor"),CONCATENATE("R2C",'Mapa final'!#REF!),"")</f>
        <v>#REF!</v>
      </c>
      <c r="AD7" s="45" t="e">
        <f>IF(AND('Mapa final'!#REF!="Muy Alta",'Mapa final'!#REF!="Mayor"),CONCATENATE("R2C",'Mapa final'!#REF!),"")</f>
        <v>#REF!</v>
      </c>
      <c r="AE7" s="45" t="e">
        <f>IF(AND('Mapa final'!#REF!="Muy Alta",'Mapa final'!#REF!="Mayor"),CONCATENATE("R2C",'Mapa final'!#REF!),"")</f>
        <v>#REF!</v>
      </c>
      <c r="AF7" s="45" t="e">
        <f>IF(AND('Mapa final'!#REF!="Muy Alta",'Mapa final'!#REF!="Mayor"),CONCATENATE("R2C",'Mapa final'!#REF!),"")</f>
        <v>#REF!</v>
      </c>
      <c r="AG7" s="46" t="e">
        <f>IF(AND('Mapa final'!#REF!="Muy Alta",'Mapa final'!#REF!="Mayor"),CONCATENATE("R2C",'Mapa final'!#REF!),"")</f>
        <v>#REF!</v>
      </c>
      <c r="AH7" s="47" t="str">
        <f>IF(AND('Mapa final'!$AD$13="Muy Alta",'Mapa final'!$AF$13="Catastrófico"),CONCATENATE("R2C",'Mapa final'!$S$13),"")</f>
        <v/>
      </c>
      <c r="AI7" s="48" t="e">
        <f>IF(AND('Mapa final'!#REF!="Muy Alta",'Mapa final'!#REF!="Catastrófico"),CONCATENATE("R2C",'Mapa final'!#REF!),"")</f>
        <v>#REF!</v>
      </c>
      <c r="AJ7" s="48" t="e">
        <f>IF(AND('Mapa final'!#REF!="Muy Alta",'Mapa final'!#REF!="Catastrófico"),CONCATENATE("R2C",'Mapa final'!#REF!),"")</f>
        <v>#REF!</v>
      </c>
      <c r="AK7" s="48" t="e">
        <f>IF(AND('Mapa final'!#REF!="Muy Alta",'Mapa final'!#REF!="Catastrófico"),CONCATENATE("R2C",'Mapa final'!#REF!),"")</f>
        <v>#REF!</v>
      </c>
      <c r="AL7" s="48" t="e">
        <f>IF(AND('Mapa final'!#REF!="Muy Alta",'Mapa final'!#REF!="Catastrófico"),CONCATENATE("R2C",'Mapa final'!#REF!),"")</f>
        <v>#REF!</v>
      </c>
      <c r="AM7" s="49" t="e">
        <f>IF(AND('Mapa final'!#REF!="Muy Alta",'Mapa final'!#REF!="Catastrófico"),CONCATENATE("R2C",'Mapa final'!#REF!),"")</f>
        <v>#REF!</v>
      </c>
      <c r="AN7" s="75"/>
      <c r="AO7" s="365"/>
      <c r="AP7" s="366"/>
      <c r="AQ7" s="366"/>
      <c r="AR7" s="366"/>
      <c r="AS7" s="366"/>
      <c r="AT7" s="367"/>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row>
    <row r="8" spans="1:91" ht="15" customHeight="1" x14ac:dyDescent="0.25">
      <c r="A8" s="75"/>
      <c r="B8" s="260"/>
      <c r="C8" s="260"/>
      <c r="D8" s="261"/>
      <c r="E8" s="359"/>
      <c r="F8" s="358"/>
      <c r="G8" s="358"/>
      <c r="H8" s="358"/>
      <c r="I8" s="374"/>
      <c r="J8" s="44" t="e">
        <f>IF(AND('Mapa final'!#REF!="Muy Alta",'Mapa final'!#REF!="Leve"),CONCATENATE("R3C",'Mapa final'!#REF!),"")</f>
        <v>#REF!</v>
      </c>
      <c r="K8" s="45" t="e">
        <f>IF(AND('Mapa final'!#REF!="Muy Alta",'Mapa final'!#REF!="Leve"),CONCATENATE("R3C",'Mapa final'!#REF!),"")</f>
        <v>#REF!</v>
      </c>
      <c r="L8" s="45" t="e">
        <f>IF(AND('Mapa final'!#REF!="Muy Alta",'Mapa final'!#REF!="Leve"),CONCATENATE("R3C",'Mapa final'!#REF!),"")</f>
        <v>#REF!</v>
      </c>
      <c r="M8" s="45" t="e">
        <f>IF(AND('Mapa final'!#REF!="Muy Alta",'Mapa final'!#REF!="Leve"),CONCATENATE("R3C",'Mapa final'!#REF!),"")</f>
        <v>#REF!</v>
      </c>
      <c r="N8" s="45" t="e">
        <f>IF(AND('Mapa final'!#REF!="Muy Alta",'Mapa final'!#REF!="Leve"),CONCATENATE("R3C",'Mapa final'!#REF!),"")</f>
        <v>#REF!</v>
      </c>
      <c r="O8" s="46" t="e">
        <f>IF(AND('Mapa final'!#REF!="Muy Alta",'Mapa final'!#REF!="Leve"),CONCATENATE("R3C",'Mapa final'!#REF!),"")</f>
        <v>#REF!</v>
      </c>
      <c r="P8" s="44" t="e">
        <f>IF(AND('Mapa final'!#REF!="Muy Alta",'Mapa final'!#REF!="Menor"),CONCATENATE("R3C",'Mapa final'!#REF!),"")</f>
        <v>#REF!</v>
      </c>
      <c r="Q8" s="45" t="e">
        <f>IF(AND('Mapa final'!#REF!="Muy Alta",'Mapa final'!#REF!="Menor"),CONCATENATE("R3C",'Mapa final'!#REF!),"")</f>
        <v>#REF!</v>
      </c>
      <c r="R8" s="45" t="e">
        <f>IF(AND('Mapa final'!#REF!="Muy Alta",'Mapa final'!#REF!="Menor"),CONCATENATE("R3C",'Mapa final'!#REF!),"")</f>
        <v>#REF!</v>
      </c>
      <c r="S8" s="45" t="e">
        <f>IF(AND('Mapa final'!#REF!="Muy Alta",'Mapa final'!#REF!="Menor"),CONCATENATE("R3C",'Mapa final'!#REF!),"")</f>
        <v>#REF!</v>
      </c>
      <c r="T8" s="45" t="e">
        <f>IF(AND('Mapa final'!#REF!="Muy Alta",'Mapa final'!#REF!="Menor"),CONCATENATE("R3C",'Mapa final'!#REF!),"")</f>
        <v>#REF!</v>
      </c>
      <c r="U8" s="46" t="e">
        <f>IF(AND('Mapa final'!#REF!="Muy Alta",'Mapa final'!#REF!="Menor"),CONCATENATE("R3C",'Mapa final'!#REF!),"")</f>
        <v>#REF!</v>
      </c>
      <c r="V8" s="44" t="e">
        <f>IF(AND('Mapa final'!#REF!="Muy Alta",'Mapa final'!#REF!="Moderado"),CONCATENATE("R3C",'Mapa final'!#REF!),"")</f>
        <v>#REF!</v>
      </c>
      <c r="W8" s="45" t="e">
        <f>IF(AND('Mapa final'!#REF!="Muy Alta",'Mapa final'!#REF!="Moderado"),CONCATENATE("R3C",'Mapa final'!#REF!),"")</f>
        <v>#REF!</v>
      </c>
      <c r="X8" s="45" t="e">
        <f>IF(AND('Mapa final'!#REF!="Muy Alta",'Mapa final'!#REF!="Moderado"),CONCATENATE("R3C",'Mapa final'!#REF!),"")</f>
        <v>#REF!</v>
      </c>
      <c r="Y8" s="45" t="e">
        <f>IF(AND('Mapa final'!#REF!="Muy Alta",'Mapa final'!#REF!="Moderado"),CONCATENATE("R3C",'Mapa final'!#REF!),"")</f>
        <v>#REF!</v>
      </c>
      <c r="Z8" s="45" t="e">
        <f>IF(AND('Mapa final'!#REF!="Muy Alta",'Mapa final'!#REF!="Moderado"),CONCATENATE("R3C",'Mapa final'!#REF!),"")</f>
        <v>#REF!</v>
      </c>
      <c r="AA8" s="46" t="e">
        <f>IF(AND('Mapa final'!#REF!="Muy Alta",'Mapa final'!#REF!="Moderado"),CONCATENATE("R3C",'Mapa final'!#REF!),"")</f>
        <v>#REF!</v>
      </c>
      <c r="AB8" s="44" t="e">
        <f>IF(AND('Mapa final'!#REF!="Muy Alta",'Mapa final'!#REF!="Mayor"),CONCATENATE("R3C",'Mapa final'!#REF!),"")</f>
        <v>#REF!</v>
      </c>
      <c r="AC8" s="45" t="e">
        <f>IF(AND('Mapa final'!#REF!="Muy Alta",'Mapa final'!#REF!="Mayor"),CONCATENATE("R3C",'Mapa final'!#REF!),"")</f>
        <v>#REF!</v>
      </c>
      <c r="AD8" s="45" t="e">
        <f>IF(AND('Mapa final'!#REF!="Muy Alta",'Mapa final'!#REF!="Mayor"),CONCATENATE("R3C",'Mapa final'!#REF!),"")</f>
        <v>#REF!</v>
      </c>
      <c r="AE8" s="45" t="e">
        <f>IF(AND('Mapa final'!#REF!="Muy Alta",'Mapa final'!#REF!="Mayor"),CONCATENATE("R3C",'Mapa final'!#REF!),"")</f>
        <v>#REF!</v>
      </c>
      <c r="AF8" s="45" t="e">
        <f>IF(AND('Mapa final'!#REF!="Muy Alta",'Mapa final'!#REF!="Mayor"),CONCATENATE("R3C",'Mapa final'!#REF!),"")</f>
        <v>#REF!</v>
      </c>
      <c r="AG8" s="46" t="e">
        <f>IF(AND('Mapa final'!#REF!="Muy Alta",'Mapa final'!#REF!="Mayor"),CONCATENATE("R3C",'Mapa final'!#REF!),"")</f>
        <v>#REF!</v>
      </c>
      <c r="AH8" s="47" t="e">
        <f>IF(AND('Mapa final'!#REF!="Muy Alta",'Mapa final'!#REF!="Catastrófico"),CONCATENATE("R3C",'Mapa final'!#REF!),"")</f>
        <v>#REF!</v>
      </c>
      <c r="AI8" s="48" t="e">
        <f>IF(AND('Mapa final'!#REF!="Muy Alta",'Mapa final'!#REF!="Catastrófico"),CONCATENATE("R3C",'Mapa final'!#REF!),"")</f>
        <v>#REF!</v>
      </c>
      <c r="AJ8" s="48" t="e">
        <f>IF(AND('Mapa final'!#REF!="Muy Alta",'Mapa final'!#REF!="Catastrófico"),CONCATENATE("R3C",'Mapa final'!#REF!),"")</f>
        <v>#REF!</v>
      </c>
      <c r="AK8" s="48" t="e">
        <f>IF(AND('Mapa final'!#REF!="Muy Alta",'Mapa final'!#REF!="Catastrófico"),CONCATENATE("R3C",'Mapa final'!#REF!),"")</f>
        <v>#REF!</v>
      </c>
      <c r="AL8" s="48" t="e">
        <f>IF(AND('Mapa final'!#REF!="Muy Alta",'Mapa final'!#REF!="Catastrófico"),CONCATENATE("R3C",'Mapa final'!#REF!),"")</f>
        <v>#REF!</v>
      </c>
      <c r="AM8" s="49" t="e">
        <f>IF(AND('Mapa final'!#REF!="Muy Alta",'Mapa final'!#REF!="Catastrófico"),CONCATENATE("R3C",'Mapa final'!#REF!),"")</f>
        <v>#REF!</v>
      </c>
      <c r="AN8" s="75"/>
      <c r="AO8" s="365"/>
      <c r="AP8" s="366"/>
      <c r="AQ8" s="366"/>
      <c r="AR8" s="366"/>
      <c r="AS8" s="366"/>
      <c r="AT8" s="367"/>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row>
    <row r="9" spans="1:91" ht="15" customHeight="1" x14ac:dyDescent="0.25">
      <c r="A9" s="75"/>
      <c r="B9" s="260"/>
      <c r="C9" s="260"/>
      <c r="D9" s="261"/>
      <c r="E9" s="359"/>
      <c r="F9" s="358"/>
      <c r="G9" s="358"/>
      <c r="H9" s="358"/>
      <c r="I9" s="374"/>
      <c r="J9" s="44" t="e">
        <f>IF(AND('Mapa final'!#REF!="Muy Alta",'Mapa final'!#REF!="Leve"),CONCATENATE("R4C",'Mapa final'!#REF!),"")</f>
        <v>#REF!</v>
      </c>
      <c r="K9" s="45" t="e">
        <f>IF(AND('Mapa final'!#REF!="Muy Alta",'Mapa final'!#REF!="Leve"),CONCATENATE("R4C",'Mapa final'!#REF!),"")</f>
        <v>#REF!</v>
      </c>
      <c r="L9" s="45" t="e">
        <f>IF(AND('Mapa final'!#REF!="Muy Alta",'Mapa final'!#REF!="Leve"),CONCATENATE("R4C",'Mapa final'!#REF!),"")</f>
        <v>#REF!</v>
      </c>
      <c r="M9" s="45" t="e">
        <f>IF(AND('Mapa final'!#REF!="Muy Alta",'Mapa final'!#REF!="Leve"),CONCATENATE("R4C",'Mapa final'!#REF!),"")</f>
        <v>#REF!</v>
      </c>
      <c r="N9" s="45" t="e">
        <f>IF(AND('Mapa final'!#REF!="Muy Alta",'Mapa final'!#REF!="Leve"),CONCATENATE("R4C",'Mapa final'!#REF!),"")</f>
        <v>#REF!</v>
      </c>
      <c r="O9" s="46" t="e">
        <f>IF(AND('Mapa final'!#REF!="Muy Alta",'Mapa final'!#REF!="Leve"),CONCATENATE("R4C",'Mapa final'!#REF!),"")</f>
        <v>#REF!</v>
      </c>
      <c r="P9" s="44" t="e">
        <f>IF(AND('Mapa final'!#REF!="Muy Alta",'Mapa final'!#REF!="Menor"),CONCATENATE("R4C",'Mapa final'!#REF!),"")</f>
        <v>#REF!</v>
      </c>
      <c r="Q9" s="45" t="e">
        <f>IF(AND('Mapa final'!#REF!="Muy Alta",'Mapa final'!#REF!="Menor"),CONCATENATE("R4C",'Mapa final'!#REF!),"")</f>
        <v>#REF!</v>
      </c>
      <c r="R9" s="45" t="e">
        <f>IF(AND('Mapa final'!#REF!="Muy Alta",'Mapa final'!#REF!="Menor"),CONCATENATE("R4C",'Mapa final'!#REF!),"")</f>
        <v>#REF!</v>
      </c>
      <c r="S9" s="45" t="e">
        <f>IF(AND('Mapa final'!#REF!="Muy Alta",'Mapa final'!#REF!="Menor"),CONCATENATE("R4C",'Mapa final'!#REF!),"")</f>
        <v>#REF!</v>
      </c>
      <c r="T9" s="45" t="e">
        <f>IF(AND('Mapa final'!#REF!="Muy Alta",'Mapa final'!#REF!="Menor"),CONCATENATE("R4C",'Mapa final'!#REF!),"")</f>
        <v>#REF!</v>
      </c>
      <c r="U9" s="46" t="e">
        <f>IF(AND('Mapa final'!#REF!="Muy Alta",'Mapa final'!#REF!="Menor"),CONCATENATE("R4C",'Mapa final'!#REF!),"")</f>
        <v>#REF!</v>
      </c>
      <c r="V9" s="44" t="e">
        <f>IF(AND('Mapa final'!#REF!="Muy Alta",'Mapa final'!#REF!="Moderado"),CONCATENATE("R4C",'Mapa final'!#REF!),"")</f>
        <v>#REF!</v>
      </c>
      <c r="W9" s="45" t="e">
        <f>IF(AND('Mapa final'!#REF!="Muy Alta",'Mapa final'!#REF!="Moderado"),CONCATENATE("R4C",'Mapa final'!#REF!),"")</f>
        <v>#REF!</v>
      </c>
      <c r="X9" s="45" t="e">
        <f>IF(AND('Mapa final'!#REF!="Muy Alta",'Mapa final'!#REF!="Moderado"),CONCATENATE("R4C",'Mapa final'!#REF!),"")</f>
        <v>#REF!</v>
      </c>
      <c r="Y9" s="45" t="e">
        <f>IF(AND('Mapa final'!#REF!="Muy Alta",'Mapa final'!#REF!="Moderado"),CONCATENATE("R4C",'Mapa final'!#REF!),"")</f>
        <v>#REF!</v>
      </c>
      <c r="Z9" s="45" t="e">
        <f>IF(AND('Mapa final'!#REF!="Muy Alta",'Mapa final'!#REF!="Moderado"),CONCATENATE("R4C",'Mapa final'!#REF!),"")</f>
        <v>#REF!</v>
      </c>
      <c r="AA9" s="46" t="e">
        <f>IF(AND('Mapa final'!#REF!="Muy Alta",'Mapa final'!#REF!="Moderado"),CONCATENATE("R4C",'Mapa final'!#REF!),"")</f>
        <v>#REF!</v>
      </c>
      <c r="AB9" s="44" t="e">
        <f>IF(AND('Mapa final'!#REF!="Muy Alta",'Mapa final'!#REF!="Mayor"),CONCATENATE("R4C",'Mapa final'!#REF!),"")</f>
        <v>#REF!</v>
      </c>
      <c r="AC9" s="45" t="e">
        <f>IF(AND('Mapa final'!#REF!="Muy Alta",'Mapa final'!#REF!="Mayor"),CONCATENATE("R4C",'Mapa final'!#REF!),"")</f>
        <v>#REF!</v>
      </c>
      <c r="AD9" s="45" t="e">
        <f>IF(AND('Mapa final'!#REF!="Muy Alta",'Mapa final'!#REF!="Mayor"),CONCATENATE("R4C",'Mapa final'!#REF!),"")</f>
        <v>#REF!</v>
      </c>
      <c r="AE9" s="45" t="e">
        <f>IF(AND('Mapa final'!#REF!="Muy Alta",'Mapa final'!#REF!="Mayor"),CONCATENATE("R4C",'Mapa final'!#REF!),"")</f>
        <v>#REF!</v>
      </c>
      <c r="AF9" s="45" t="e">
        <f>IF(AND('Mapa final'!#REF!="Muy Alta",'Mapa final'!#REF!="Mayor"),CONCATENATE("R4C",'Mapa final'!#REF!),"")</f>
        <v>#REF!</v>
      </c>
      <c r="AG9" s="46" t="e">
        <f>IF(AND('Mapa final'!#REF!="Muy Alta",'Mapa final'!#REF!="Mayor"),CONCATENATE("R4C",'Mapa final'!#REF!),"")</f>
        <v>#REF!</v>
      </c>
      <c r="AH9" s="47" t="e">
        <f>IF(AND('Mapa final'!#REF!="Muy Alta",'Mapa final'!#REF!="Catastrófico"),CONCATENATE("R4C",'Mapa final'!#REF!),"")</f>
        <v>#REF!</v>
      </c>
      <c r="AI9" s="48" t="e">
        <f>IF(AND('Mapa final'!#REF!="Muy Alta",'Mapa final'!#REF!="Catastrófico"),CONCATENATE("R4C",'Mapa final'!#REF!),"")</f>
        <v>#REF!</v>
      </c>
      <c r="AJ9" s="48" t="e">
        <f>IF(AND('Mapa final'!#REF!="Muy Alta",'Mapa final'!#REF!="Catastrófico"),CONCATENATE("R4C",'Mapa final'!#REF!),"")</f>
        <v>#REF!</v>
      </c>
      <c r="AK9" s="48" t="e">
        <f>IF(AND('Mapa final'!#REF!="Muy Alta",'Mapa final'!#REF!="Catastrófico"),CONCATENATE("R4C",'Mapa final'!#REF!),"")</f>
        <v>#REF!</v>
      </c>
      <c r="AL9" s="48" t="e">
        <f>IF(AND('Mapa final'!#REF!="Muy Alta",'Mapa final'!#REF!="Catastrófico"),CONCATENATE("R4C",'Mapa final'!#REF!),"")</f>
        <v>#REF!</v>
      </c>
      <c r="AM9" s="49" t="e">
        <f>IF(AND('Mapa final'!#REF!="Muy Alta",'Mapa final'!#REF!="Catastrófico"),CONCATENATE("R4C",'Mapa final'!#REF!),"")</f>
        <v>#REF!</v>
      </c>
      <c r="AN9" s="75"/>
      <c r="AO9" s="365"/>
      <c r="AP9" s="366"/>
      <c r="AQ9" s="366"/>
      <c r="AR9" s="366"/>
      <c r="AS9" s="366"/>
      <c r="AT9" s="367"/>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row>
    <row r="10" spans="1:91" ht="15" customHeight="1" x14ac:dyDescent="0.25">
      <c r="A10" s="75"/>
      <c r="B10" s="260"/>
      <c r="C10" s="260"/>
      <c r="D10" s="261"/>
      <c r="E10" s="359"/>
      <c r="F10" s="358"/>
      <c r="G10" s="358"/>
      <c r="H10" s="358"/>
      <c r="I10" s="374"/>
      <c r="J10" s="44" t="e">
        <f>IF(AND('Mapa final'!#REF!="Muy Alta",'Mapa final'!#REF!="Leve"),CONCATENATE("R5C",'Mapa final'!#REF!),"")</f>
        <v>#REF!</v>
      </c>
      <c r="K10" s="45" t="e">
        <f>IF(AND('Mapa final'!#REF!="Muy Alta",'Mapa final'!#REF!="Leve"),CONCATENATE("R5C",'Mapa final'!#REF!),"")</f>
        <v>#REF!</v>
      </c>
      <c r="L10" s="45" t="e">
        <f>IF(AND('Mapa final'!#REF!="Muy Alta",'Mapa final'!#REF!="Leve"),CONCATENATE("R5C",'Mapa final'!#REF!),"")</f>
        <v>#REF!</v>
      </c>
      <c r="M10" s="45" t="e">
        <f>IF(AND('Mapa final'!#REF!="Muy Alta",'Mapa final'!#REF!="Leve"),CONCATENATE("R5C",'Mapa final'!#REF!),"")</f>
        <v>#REF!</v>
      </c>
      <c r="N10" s="45" t="e">
        <f>IF(AND('Mapa final'!#REF!="Muy Alta",'Mapa final'!#REF!="Leve"),CONCATENATE("R5C",'Mapa final'!#REF!),"")</f>
        <v>#REF!</v>
      </c>
      <c r="O10" s="46" t="e">
        <f>IF(AND('Mapa final'!#REF!="Muy Alta",'Mapa final'!#REF!="Leve"),CONCATENATE("R5C",'Mapa final'!#REF!),"")</f>
        <v>#REF!</v>
      </c>
      <c r="P10" s="44" t="e">
        <f>IF(AND('Mapa final'!#REF!="Muy Alta",'Mapa final'!#REF!="Menor"),CONCATENATE("R5C",'Mapa final'!#REF!),"")</f>
        <v>#REF!</v>
      </c>
      <c r="Q10" s="45" t="e">
        <f>IF(AND('Mapa final'!#REF!="Muy Alta",'Mapa final'!#REF!="Menor"),CONCATENATE("R5C",'Mapa final'!#REF!),"")</f>
        <v>#REF!</v>
      </c>
      <c r="R10" s="45" t="e">
        <f>IF(AND('Mapa final'!#REF!="Muy Alta",'Mapa final'!#REF!="Menor"),CONCATENATE("R5C",'Mapa final'!#REF!),"")</f>
        <v>#REF!</v>
      </c>
      <c r="S10" s="45" t="e">
        <f>IF(AND('Mapa final'!#REF!="Muy Alta",'Mapa final'!#REF!="Menor"),CONCATENATE("R5C",'Mapa final'!#REF!),"")</f>
        <v>#REF!</v>
      </c>
      <c r="T10" s="45" t="e">
        <f>IF(AND('Mapa final'!#REF!="Muy Alta",'Mapa final'!#REF!="Menor"),CONCATENATE("R5C",'Mapa final'!#REF!),"")</f>
        <v>#REF!</v>
      </c>
      <c r="U10" s="46" t="e">
        <f>IF(AND('Mapa final'!#REF!="Muy Alta",'Mapa final'!#REF!="Menor"),CONCATENATE("R5C",'Mapa final'!#REF!),"")</f>
        <v>#REF!</v>
      </c>
      <c r="V10" s="44" t="e">
        <f>IF(AND('Mapa final'!#REF!="Muy Alta",'Mapa final'!#REF!="Moderado"),CONCATENATE("R5C",'Mapa final'!#REF!),"")</f>
        <v>#REF!</v>
      </c>
      <c r="W10" s="45" t="e">
        <f>IF(AND('Mapa final'!#REF!="Muy Alta",'Mapa final'!#REF!="Moderado"),CONCATENATE("R5C",'Mapa final'!#REF!),"")</f>
        <v>#REF!</v>
      </c>
      <c r="X10" s="45" t="e">
        <f>IF(AND('Mapa final'!#REF!="Muy Alta",'Mapa final'!#REF!="Moderado"),CONCATENATE("R5C",'Mapa final'!#REF!),"")</f>
        <v>#REF!</v>
      </c>
      <c r="Y10" s="45" t="e">
        <f>IF(AND('Mapa final'!#REF!="Muy Alta",'Mapa final'!#REF!="Moderado"),CONCATENATE("R5C",'Mapa final'!#REF!),"")</f>
        <v>#REF!</v>
      </c>
      <c r="Z10" s="45" t="e">
        <f>IF(AND('Mapa final'!#REF!="Muy Alta",'Mapa final'!#REF!="Moderado"),CONCATENATE("R5C",'Mapa final'!#REF!),"")</f>
        <v>#REF!</v>
      </c>
      <c r="AA10" s="46" t="e">
        <f>IF(AND('Mapa final'!#REF!="Muy Alta",'Mapa final'!#REF!="Moderado"),CONCATENATE("R5C",'Mapa final'!#REF!),"")</f>
        <v>#REF!</v>
      </c>
      <c r="AB10" s="44" t="e">
        <f>IF(AND('Mapa final'!#REF!="Muy Alta",'Mapa final'!#REF!="Mayor"),CONCATENATE("R5C",'Mapa final'!#REF!),"")</f>
        <v>#REF!</v>
      </c>
      <c r="AC10" s="45" t="e">
        <f>IF(AND('Mapa final'!#REF!="Muy Alta",'Mapa final'!#REF!="Mayor"),CONCATENATE("R5C",'Mapa final'!#REF!),"")</f>
        <v>#REF!</v>
      </c>
      <c r="AD10" s="45" t="e">
        <f>IF(AND('Mapa final'!#REF!="Muy Alta",'Mapa final'!#REF!="Mayor"),CONCATENATE("R5C",'Mapa final'!#REF!),"")</f>
        <v>#REF!</v>
      </c>
      <c r="AE10" s="45" t="e">
        <f>IF(AND('Mapa final'!#REF!="Muy Alta",'Mapa final'!#REF!="Mayor"),CONCATENATE("R5C",'Mapa final'!#REF!),"")</f>
        <v>#REF!</v>
      </c>
      <c r="AF10" s="45" t="e">
        <f>IF(AND('Mapa final'!#REF!="Muy Alta",'Mapa final'!#REF!="Mayor"),CONCATENATE("R5C",'Mapa final'!#REF!),"")</f>
        <v>#REF!</v>
      </c>
      <c r="AG10" s="46" t="e">
        <f>IF(AND('Mapa final'!#REF!="Muy Alta",'Mapa final'!#REF!="Mayor"),CONCATENATE("R5C",'Mapa final'!#REF!),"")</f>
        <v>#REF!</v>
      </c>
      <c r="AH10" s="47" t="e">
        <f>IF(AND('Mapa final'!#REF!="Muy Alta",'Mapa final'!#REF!="Catastrófico"),CONCATENATE("R5C",'Mapa final'!#REF!),"")</f>
        <v>#REF!</v>
      </c>
      <c r="AI10" s="48" t="e">
        <f>IF(AND('Mapa final'!#REF!="Muy Alta",'Mapa final'!#REF!="Catastrófico"),CONCATENATE("R5C",'Mapa final'!#REF!),"")</f>
        <v>#REF!</v>
      </c>
      <c r="AJ10" s="48" t="e">
        <f>IF(AND('Mapa final'!#REF!="Muy Alta",'Mapa final'!#REF!="Catastrófico"),CONCATENATE("R5C",'Mapa final'!#REF!),"")</f>
        <v>#REF!</v>
      </c>
      <c r="AK10" s="48" t="e">
        <f>IF(AND('Mapa final'!#REF!="Muy Alta",'Mapa final'!#REF!="Catastrófico"),CONCATENATE("R5C",'Mapa final'!#REF!),"")</f>
        <v>#REF!</v>
      </c>
      <c r="AL10" s="48" t="e">
        <f>IF(AND('Mapa final'!#REF!="Muy Alta",'Mapa final'!#REF!="Catastrófico"),CONCATENATE("R5C",'Mapa final'!#REF!),"")</f>
        <v>#REF!</v>
      </c>
      <c r="AM10" s="49" t="e">
        <f>IF(AND('Mapa final'!#REF!="Muy Alta",'Mapa final'!#REF!="Catastrófico"),CONCATENATE("R5C",'Mapa final'!#REF!),"")</f>
        <v>#REF!</v>
      </c>
      <c r="AN10" s="75"/>
      <c r="AO10" s="365"/>
      <c r="AP10" s="366"/>
      <c r="AQ10" s="366"/>
      <c r="AR10" s="366"/>
      <c r="AS10" s="366"/>
      <c r="AT10" s="367"/>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row>
    <row r="11" spans="1:91" ht="15" customHeight="1" x14ac:dyDescent="0.25">
      <c r="A11" s="75"/>
      <c r="B11" s="260"/>
      <c r="C11" s="260"/>
      <c r="D11" s="261"/>
      <c r="E11" s="359"/>
      <c r="F11" s="358"/>
      <c r="G11" s="358"/>
      <c r="H11" s="358"/>
      <c r="I11" s="374"/>
      <c r="J11" s="44" t="e">
        <f>IF(AND('Mapa final'!#REF!="Muy Alta",'Mapa final'!#REF!="Leve"),CONCATENATE("R6C",'Mapa final'!#REF!),"")</f>
        <v>#REF!</v>
      </c>
      <c r="K11" s="45" t="e">
        <f>IF(AND('Mapa final'!#REF!="Muy Alta",'Mapa final'!#REF!="Leve"),CONCATENATE("R6C",'Mapa final'!#REF!),"")</f>
        <v>#REF!</v>
      </c>
      <c r="L11" s="45" t="e">
        <f>IF(AND('Mapa final'!#REF!="Muy Alta",'Mapa final'!#REF!="Leve"),CONCATENATE("R6C",'Mapa final'!#REF!),"")</f>
        <v>#REF!</v>
      </c>
      <c r="M11" s="45" t="e">
        <f>IF(AND('Mapa final'!#REF!="Muy Alta",'Mapa final'!#REF!="Leve"),CONCATENATE("R6C",'Mapa final'!#REF!),"")</f>
        <v>#REF!</v>
      </c>
      <c r="N11" s="45" t="e">
        <f>IF(AND('Mapa final'!#REF!="Muy Alta",'Mapa final'!#REF!="Leve"),CONCATENATE("R6C",'Mapa final'!#REF!),"")</f>
        <v>#REF!</v>
      </c>
      <c r="O11" s="46" t="e">
        <f>IF(AND('Mapa final'!#REF!="Muy Alta",'Mapa final'!#REF!="Leve"),CONCATENATE("R6C",'Mapa final'!#REF!),"")</f>
        <v>#REF!</v>
      </c>
      <c r="P11" s="44" t="e">
        <f>IF(AND('Mapa final'!#REF!="Muy Alta",'Mapa final'!#REF!="Menor"),CONCATENATE("R6C",'Mapa final'!#REF!),"")</f>
        <v>#REF!</v>
      </c>
      <c r="Q11" s="45" t="e">
        <f>IF(AND('Mapa final'!#REF!="Muy Alta",'Mapa final'!#REF!="Menor"),CONCATENATE("R6C",'Mapa final'!#REF!),"")</f>
        <v>#REF!</v>
      </c>
      <c r="R11" s="45" t="e">
        <f>IF(AND('Mapa final'!#REF!="Muy Alta",'Mapa final'!#REF!="Menor"),CONCATENATE("R6C",'Mapa final'!#REF!),"")</f>
        <v>#REF!</v>
      </c>
      <c r="S11" s="45" t="e">
        <f>IF(AND('Mapa final'!#REF!="Muy Alta",'Mapa final'!#REF!="Menor"),CONCATENATE("R6C",'Mapa final'!#REF!),"")</f>
        <v>#REF!</v>
      </c>
      <c r="T11" s="45" t="e">
        <f>IF(AND('Mapa final'!#REF!="Muy Alta",'Mapa final'!#REF!="Menor"),CONCATENATE("R6C",'Mapa final'!#REF!),"")</f>
        <v>#REF!</v>
      </c>
      <c r="U11" s="46" t="e">
        <f>IF(AND('Mapa final'!#REF!="Muy Alta",'Mapa final'!#REF!="Menor"),CONCATENATE("R6C",'Mapa final'!#REF!),"")</f>
        <v>#REF!</v>
      </c>
      <c r="V11" s="44" t="e">
        <f>IF(AND('Mapa final'!#REF!="Muy Alta",'Mapa final'!#REF!="Moderado"),CONCATENATE("R6C",'Mapa final'!#REF!),"")</f>
        <v>#REF!</v>
      </c>
      <c r="W11" s="45" t="e">
        <f>IF(AND('Mapa final'!#REF!="Muy Alta",'Mapa final'!#REF!="Moderado"),CONCATENATE("R6C",'Mapa final'!#REF!),"")</f>
        <v>#REF!</v>
      </c>
      <c r="X11" s="45" t="e">
        <f>IF(AND('Mapa final'!#REF!="Muy Alta",'Mapa final'!#REF!="Moderado"),CONCATENATE("R6C",'Mapa final'!#REF!),"")</f>
        <v>#REF!</v>
      </c>
      <c r="Y11" s="45" t="e">
        <f>IF(AND('Mapa final'!#REF!="Muy Alta",'Mapa final'!#REF!="Moderado"),CONCATENATE("R6C",'Mapa final'!#REF!),"")</f>
        <v>#REF!</v>
      </c>
      <c r="Z11" s="45" t="e">
        <f>IF(AND('Mapa final'!#REF!="Muy Alta",'Mapa final'!#REF!="Moderado"),CONCATENATE("R6C",'Mapa final'!#REF!),"")</f>
        <v>#REF!</v>
      </c>
      <c r="AA11" s="46" t="e">
        <f>IF(AND('Mapa final'!#REF!="Muy Alta",'Mapa final'!#REF!="Moderado"),CONCATENATE("R6C",'Mapa final'!#REF!),"")</f>
        <v>#REF!</v>
      </c>
      <c r="AB11" s="44" t="e">
        <f>IF(AND('Mapa final'!#REF!="Muy Alta",'Mapa final'!#REF!="Mayor"),CONCATENATE("R6C",'Mapa final'!#REF!),"")</f>
        <v>#REF!</v>
      </c>
      <c r="AC11" s="45" t="e">
        <f>IF(AND('Mapa final'!#REF!="Muy Alta",'Mapa final'!#REF!="Mayor"),CONCATENATE("R6C",'Mapa final'!#REF!),"")</f>
        <v>#REF!</v>
      </c>
      <c r="AD11" s="45" t="e">
        <f>IF(AND('Mapa final'!#REF!="Muy Alta",'Mapa final'!#REF!="Mayor"),CONCATENATE("R6C",'Mapa final'!#REF!),"")</f>
        <v>#REF!</v>
      </c>
      <c r="AE11" s="45" t="e">
        <f>IF(AND('Mapa final'!#REF!="Muy Alta",'Mapa final'!#REF!="Mayor"),CONCATENATE("R6C",'Mapa final'!#REF!),"")</f>
        <v>#REF!</v>
      </c>
      <c r="AF11" s="45" t="e">
        <f>IF(AND('Mapa final'!#REF!="Muy Alta",'Mapa final'!#REF!="Mayor"),CONCATENATE("R6C",'Mapa final'!#REF!),"")</f>
        <v>#REF!</v>
      </c>
      <c r="AG11" s="46" t="e">
        <f>IF(AND('Mapa final'!#REF!="Muy Alta",'Mapa final'!#REF!="Mayor"),CONCATENATE("R6C",'Mapa final'!#REF!),"")</f>
        <v>#REF!</v>
      </c>
      <c r="AH11" s="47" t="e">
        <f>IF(AND('Mapa final'!#REF!="Muy Alta",'Mapa final'!#REF!="Catastrófico"),CONCATENATE("R6C",'Mapa final'!#REF!),"")</f>
        <v>#REF!</v>
      </c>
      <c r="AI11" s="48" t="e">
        <f>IF(AND('Mapa final'!#REF!="Muy Alta",'Mapa final'!#REF!="Catastrófico"),CONCATENATE("R6C",'Mapa final'!#REF!),"")</f>
        <v>#REF!</v>
      </c>
      <c r="AJ11" s="48" t="e">
        <f>IF(AND('Mapa final'!#REF!="Muy Alta",'Mapa final'!#REF!="Catastrófico"),CONCATENATE("R6C",'Mapa final'!#REF!),"")</f>
        <v>#REF!</v>
      </c>
      <c r="AK11" s="48" t="e">
        <f>IF(AND('Mapa final'!#REF!="Muy Alta",'Mapa final'!#REF!="Catastrófico"),CONCATENATE("R6C",'Mapa final'!#REF!),"")</f>
        <v>#REF!</v>
      </c>
      <c r="AL11" s="48" t="e">
        <f>IF(AND('Mapa final'!#REF!="Muy Alta",'Mapa final'!#REF!="Catastrófico"),CONCATENATE("R6C",'Mapa final'!#REF!),"")</f>
        <v>#REF!</v>
      </c>
      <c r="AM11" s="49" t="e">
        <f>IF(AND('Mapa final'!#REF!="Muy Alta",'Mapa final'!#REF!="Catastrófico"),CONCATENATE("R6C",'Mapa final'!#REF!),"")</f>
        <v>#REF!</v>
      </c>
      <c r="AN11" s="75"/>
      <c r="AO11" s="365"/>
      <c r="AP11" s="366"/>
      <c r="AQ11" s="366"/>
      <c r="AR11" s="366"/>
      <c r="AS11" s="366"/>
      <c r="AT11" s="367"/>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row>
    <row r="12" spans="1:91" ht="15" customHeight="1" x14ac:dyDescent="0.25">
      <c r="A12" s="75"/>
      <c r="B12" s="260"/>
      <c r="C12" s="260"/>
      <c r="D12" s="261"/>
      <c r="E12" s="359"/>
      <c r="F12" s="358"/>
      <c r="G12" s="358"/>
      <c r="H12" s="358"/>
      <c r="I12" s="374"/>
      <c r="J12" s="44" t="e">
        <f>IF(AND('Mapa final'!#REF!="Muy Alta",'Mapa final'!#REF!="Leve"),CONCATENATE("R7C",'Mapa final'!#REF!),"")</f>
        <v>#REF!</v>
      </c>
      <c r="K12" s="45" t="e">
        <f>IF(AND('Mapa final'!#REF!="Muy Alta",'Mapa final'!#REF!="Leve"),CONCATENATE("R7C",'Mapa final'!#REF!),"")</f>
        <v>#REF!</v>
      </c>
      <c r="L12" s="45" t="e">
        <f>IF(AND('Mapa final'!#REF!="Muy Alta",'Mapa final'!#REF!="Leve"),CONCATENATE("R7C",'Mapa final'!#REF!),"")</f>
        <v>#REF!</v>
      </c>
      <c r="M12" s="45" t="e">
        <f>IF(AND('Mapa final'!#REF!="Muy Alta",'Mapa final'!#REF!="Leve"),CONCATENATE("R7C",'Mapa final'!#REF!),"")</f>
        <v>#REF!</v>
      </c>
      <c r="N12" s="45" t="e">
        <f>IF(AND('Mapa final'!#REF!="Muy Alta",'Mapa final'!#REF!="Leve"),CONCATENATE("R7C",'Mapa final'!#REF!),"")</f>
        <v>#REF!</v>
      </c>
      <c r="O12" s="46" t="e">
        <f>IF(AND('Mapa final'!#REF!="Muy Alta",'Mapa final'!#REF!="Leve"),CONCATENATE("R7C",'Mapa final'!#REF!),"")</f>
        <v>#REF!</v>
      </c>
      <c r="P12" s="44" t="e">
        <f>IF(AND('Mapa final'!#REF!="Muy Alta",'Mapa final'!#REF!="Menor"),CONCATENATE("R7C",'Mapa final'!#REF!),"")</f>
        <v>#REF!</v>
      </c>
      <c r="Q12" s="45" t="e">
        <f>IF(AND('Mapa final'!#REF!="Muy Alta",'Mapa final'!#REF!="Menor"),CONCATENATE("R7C",'Mapa final'!#REF!),"")</f>
        <v>#REF!</v>
      </c>
      <c r="R12" s="45" t="e">
        <f>IF(AND('Mapa final'!#REF!="Muy Alta",'Mapa final'!#REF!="Menor"),CONCATENATE("R7C",'Mapa final'!#REF!),"")</f>
        <v>#REF!</v>
      </c>
      <c r="S12" s="45" t="e">
        <f>IF(AND('Mapa final'!#REF!="Muy Alta",'Mapa final'!#REF!="Menor"),CONCATENATE("R7C",'Mapa final'!#REF!),"")</f>
        <v>#REF!</v>
      </c>
      <c r="T12" s="45" t="e">
        <f>IF(AND('Mapa final'!#REF!="Muy Alta",'Mapa final'!#REF!="Menor"),CONCATENATE("R7C",'Mapa final'!#REF!),"")</f>
        <v>#REF!</v>
      </c>
      <c r="U12" s="46" t="e">
        <f>IF(AND('Mapa final'!#REF!="Muy Alta",'Mapa final'!#REF!="Menor"),CONCATENATE("R7C",'Mapa final'!#REF!),"")</f>
        <v>#REF!</v>
      </c>
      <c r="V12" s="44" t="e">
        <f>IF(AND('Mapa final'!#REF!="Muy Alta",'Mapa final'!#REF!="Moderado"),CONCATENATE("R7C",'Mapa final'!#REF!),"")</f>
        <v>#REF!</v>
      </c>
      <c r="W12" s="45" t="e">
        <f>IF(AND('Mapa final'!#REF!="Muy Alta",'Mapa final'!#REF!="Moderado"),CONCATENATE("R7C",'Mapa final'!#REF!),"")</f>
        <v>#REF!</v>
      </c>
      <c r="X12" s="45" t="e">
        <f>IF(AND('Mapa final'!#REF!="Muy Alta",'Mapa final'!#REF!="Moderado"),CONCATENATE("R7C",'Mapa final'!#REF!),"")</f>
        <v>#REF!</v>
      </c>
      <c r="Y12" s="45" t="e">
        <f>IF(AND('Mapa final'!#REF!="Muy Alta",'Mapa final'!#REF!="Moderado"),CONCATENATE("R7C",'Mapa final'!#REF!),"")</f>
        <v>#REF!</v>
      </c>
      <c r="Z12" s="45" t="e">
        <f>IF(AND('Mapa final'!#REF!="Muy Alta",'Mapa final'!#REF!="Moderado"),CONCATENATE("R7C",'Mapa final'!#REF!),"")</f>
        <v>#REF!</v>
      </c>
      <c r="AA12" s="46" t="e">
        <f>IF(AND('Mapa final'!#REF!="Muy Alta",'Mapa final'!#REF!="Moderado"),CONCATENATE("R7C",'Mapa final'!#REF!),"")</f>
        <v>#REF!</v>
      </c>
      <c r="AB12" s="44" t="e">
        <f>IF(AND('Mapa final'!#REF!="Muy Alta",'Mapa final'!#REF!="Mayor"),CONCATENATE("R7C",'Mapa final'!#REF!),"")</f>
        <v>#REF!</v>
      </c>
      <c r="AC12" s="45" t="e">
        <f>IF(AND('Mapa final'!#REF!="Muy Alta",'Mapa final'!#REF!="Mayor"),CONCATENATE("R7C",'Mapa final'!#REF!),"")</f>
        <v>#REF!</v>
      </c>
      <c r="AD12" s="45" t="e">
        <f>IF(AND('Mapa final'!#REF!="Muy Alta",'Mapa final'!#REF!="Mayor"),CONCATENATE("R7C",'Mapa final'!#REF!),"")</f>
        <v>#REF!</v>
      </c>
      <c r="AE12" s="45" t="e">
        <f>IF(AND('Mapa final'!#REF!="Muy Alta",'Mapa final'!#REF!="Mayor"),CONCATENATE("R7C",'Mapa final'!#REF!),"")</f>
        <v>#REF!</v>
      </c>
      <c r="AF12" s="45" t="e">
        <f>IF(AND('Mapa final'!#REF!="Muy Alta",'Mapa final'!#REF!="Mayor"),CONCATENATE("R7C",'Mapa final'!#REF!),"")</f>
        <v>#REF!</v>
      </c>
      <c r="AG12" s="46" t="e">
        <f>IF(AND('Mapa final'!#REF!="Muy Alta",'Mapa final'!#REF!="Mayor"),CONCATENATE("R7C",'Mapa final'!#REF!),"")</f>
        <v>#REF!</v>
      </c>
      <c r="AH12" s="47" t="e">
        <f>IF(AND('Mapa final'!#REF!="Muy Alta",'Mapa final'!#REF!="Catastrófico"),CONCATENATE("R7C",'Mapa final'!#REF!),"")</f>
        <v>#REF!</v>
      </c>
      <c r="AI12" s="48" t="e">
        <f>IF(AND('Mapa final'!#REF!="Muy Alta",'Mapa final'!#REF!="Catastrófico"),CONCATENATE("R7C",'Mapa final'!#REF!),"")</f>
        <v>#REF!</v>
      </c>
      <c r="AJ12" s="48" t="e">
        <f>IF(AND('Mapa final'!#REF!="Muy Alta",'Mapa final'!#REF!="Catastrófico"),CONCATENATE("R7C",'Mapa final'!#REF!),"")</f>
        <v>#REF!</v>
      </c>
      <c r="AK12" s="48" t="e">
        <f>IF(AND('Mapa final'!#REF!="Muy Alta",'Mapa final'!#REF!="Catastrófico"),CONCATENATE("R7C",'Mapa final'!#REF!),"")</f>
        <v>#REF!</v>
      </c>
      <c r="AL12" s="48" t="e">
        <f>IF(AND('Mapa final'!#REF!="Muy Alta",'Mapa final'!#REF!="Catastrófico"),CONCATENATE("R7C",'Mapa final'!#REF!),"")</f>
        <v>#REF!</v>
      </c>
      <c r="AM12" s="49" t="e">
        <f>IF(AND('Mapa final'!#REF!="Muy Alta",'Mapa final'!#REF!="Catastrófico"),CONCATENATE("R7C",'Mapa final'!#REF!),"")</f>
        <v>#REF!</v>
      </c>
      <c r="AN12" s="75"/>
      <c r="AO12" s="365"/>
      <c r="AP12" s="366"/>
      <c r="AQ12" s="366"/>
      <c r="AR12" s="366"/>
      <c r="AS12" s="366"/>
      <c r="AT12" s="367"/>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row>
    <row r="13" spans="1:91" ht="15" customHeight="1" x14ac:dyDescent="0.25">
      <c r="A13" s="75"/>
      <c r="B13" s="260"/>
      <c r="C13" s="260"/>
      <c r="D13" s="261"/>
      <c r="E13" s="359"/>
      <c r="F13" s="358"/>
      <c r="G13" s="358"/>
      <c r="H13" s="358"/>
      <c r="I13" s="374"/>
      <c r="J13" s="44" t="e">
        <f>IF(AND('Mapa final'!#REF!="Muy Alta",'Mapa final'!#REF!="Leve"),CONCATENATE("R8C",'Mapa final'!#REF!),"")</f>
        <v>#REF!</v>
      </c>
      <c r="K13" s="45" t="e">
        <f>IF(AND('Mapa final'!#REF!="Muy Alta",'Mapa final'!#REF!="Leve"),CONCATENATE("R8C",'Mapa final'!#REF!),"")</f>
        <v>#REF!</v>
      </c>
      <c r="L13" s="45" t="e">
        <f>IF(AND('Mapa final'!#REF!="Muy Alta",'Mapa final'!#REF!="Leve"),CONCATENATE("R8C",'Mapa final'!#REF!),"")</f>
        <v>#REF!</v>
      </c>
      <c r="M13" s="45" t="e">
        <f>IF(AND('Mapa final'!#REF!="Muy Alta",'Mapa final'!#REF!="Leve"),CONCATENATE("R8C",'Mapa final'!#REF!),"")</f>
        <v>#REF!</v>
      </c>
      <c r="N13" s="45" t="e">
        <f>IF(AND('Mapa final'!#REF!="Muy Alta",'Mapa final'!#REF!="Leve"),CONCATENATE("R8C",'Mapa final'!#REF!),"")</f>
        <v>#REF!</v>
      </c>
      <c r="O13" s="46" t="e">
        <f>IF(AND('Mapa final'!#REF!="Muy Alta",'Mapa final'!#REF!="Leve"),CONCATENATE("R8C",'Mapa final'!#REF!),"")</f>
        <v>#REF!</v>
      </c>
      <c r="P13" s="44" t="e">
        <f>IF(AND('Mapa final'!#REF!="Muy Alta",'Mapa final'!#REF!="Menor"),CONCATENATE("R8C",'Mapa final'!#REF!),"")</f>
        <v>#REF!</v>
      </c>
      <c r="Q13" s="45" t="e">
        <f>IF(AND('Mapa final'!#REF!="Muy Alta",'Mapa final'!#REF!="Menor"),CONCATENATE("R8C",'Mapa final'!#REF!),"")</f>
        <v>#REF!</v>
      </c>
      <c r="R13" s="45" t="e">
        <f>IF(AND('Mapa final'!#REF!="Muy Alta",'Mapa final'!#REF!="Menor"),CONCATENATE("R8C",'Mapa final'!#REF!),"")</f>
        <v>#REF!</v>
      </c>
      <c r="S13" s="45" t="e">
        <f>IF(AND('Mapa final'!#REF!="Muy Alta",'Mapa final'!#REF!="Menor"),CONCATENATE("R8C",'Mapa final'!#REF!),"")</f>
        <v>#REF!</v>
      </c>
      <c r="T13" s="45" t="e">
        <f>IF(AND('Mapa final'!#REF!="Muy Alta",'Mapa final'!#REF!="Menor"),CONCATENATE("R8C",'Mapa final'!#REF!),"")</f>
        <v>#REF!</v>
      </c>
      <c r="U13" s="46" t="e">
        <f>IF(AND('Mapa final'!#REF!="Muy Alta",'Mapa final'!#REF!="Menor"),CONCATENATE("R8C",'Mapa final'!#REF!),"")</f>
        <v>#REF!</v>
      </c>
      <c r="V13" s="44" t="e">
        <f>IF(AND('Mapa final'!#REF!="Muy Alta",'Mapa final'!#REF!="Moderado"),CONCATENATE("R8C",'Mapa final'!#REF!),"")</f>
        <v>#REF!</v>
      </c>
      <c r="W13" s="45" t="e">
        <f>IF(AND('Mapa final'!#REF!="Muy Alta",'Mapa final'!#REF!="Moderado"),CONCATENATE("R8C",'Mapa final'!#REF!),"")</f>
        <v>#REF!</v>
      </c>
      <c r="X13" s="45" t="e">
        <f>IF(AND('Mapa final'!#REF!="Muy Alta",'Mapa final'!#REF!="Moderado"),CONCATENATE("R8C",'Mapa final'!#REF!),"")</f>
        <v>#REF!</v>
      </c>
      <c r="Y13" s="45" t="e">
        <f>IF(AND('Mapa final'!#REF!="Muy Alta",'Mapa final'!#REF!="Moderado"),CONCATENATE("R8C",'Mapa final'!#REF!),"")</f>
        <v>#REF!</v>
      </c>
      <c r="Z13" s="45" t="e">
        <f>IF(AND('Mapa final'!#REF!="Muy Alta",'Mapa final'!#REF!="Moderado"),CONCATENATE("R8C",'Mapa final'!#REF!),"")</f>
        <v>#REF!</v>
      </c>
      <c r="AA13" s="46" t="e">
        <f>IF(AND('Mapa final'!#REF!="Muy Alta",'Mapa final'!#REF!="Moderado"),CONCATENATE("R8C",'Mapa final'!#REF!),"")</f>
        <v>#REF!</v>
      </c>
      <c r="AB13" s="44" t="e">
        <f>IF(AND('Mapa final'!#REF!="Muy Alta",'Mapa final'!#REF!="Mayor"),CONCATENATE("R8C",'Mapa final'!#REF!),"")</f>
        <v>#REF!</v>
      </c>
      <c r="AC13" s="45" t="e">
        <f>IF(AND('Mapa final'!#REF!="Muy Alta",'Mapa final'!#REF!="Mayor"),CONCATENATE("R8C",'Mapa final'!#REF!),"")</f>
        <v>#REF!</v>
      </c>
      <c r="AD13" s="45" t="e">
        <f>IF(AND('Mapa final'!#REF!="Muy Alta",'Mapa final'!#REF!="Mayor"),CONCATENATE("R8C",'Mapa final'!#REF!),"")</f>
        <v>#REF!</v>
      </c>
      <c r="AE13" s="45" t="e">
        <f>IF(AND('Mapa final'!#REF!="Muy Alta",'Mapa final'!#REF!="Mayor"),CONCATENATE("R8C",'Mapa final'!#REF!),"")</f>
        <v>#REF!</v>
      </c>
      <c r="AF13" s="45" t="e">
        <f>IF(AND('Mapa final'!#REF!="Muy Alta",'Mapa final'!#REF!="Mayor"),CONCATENATE("R8C",'Mapa final'!#REF!),"")</f>
        <v>#REF!</v>
      </c>
      <c r="AG13" s="46" t="e">
        <f>IF(AND('Mapa final'!#REF!="Muy Alta",'Mapa final'!#REF!="Mayor"),CONCATENATE("R8C",'Mapa final'!#REF!),"")</f>
        <v>#REF!</v>
      </c>
      <c r="AH13" s="47" t="e">
        <f>IF(AND('Mapa final'!#REF!="Muy Alta",'Mapa final'!#REF!="Catastrófico"),CONCATENATE("R8C",'Mapa final'!#REF!),"")</f>
        <v>#REF!</v>
      </c>
      <c r="AI13" s="48" t="e">
        <f>IF(AND('Mapa final'!#REF!="Muy Alta",'Mapa final'!#REF!="Catastrófico"),CONCATENATE("R8C",'Mapa final'!#REF!),"")</f>
        <v>#REF!</v>
      </c>
      <c r="AJ13" s="48" t="e">
        <f>IF(AND('Mapa final'!#REF!="Muy Alta",'Mapa final'!#REF!="Catastrófico"),CONCATENATE("R8C",'Mapa final'!#REF!),"")</f>
        <v>#REF!</v>
      </c>
      <c r="AK13" s="48" t="e">
        <f>IF(AND('Mapa final'!#REF!="Muy Alta",'Mapa final'!#REF!="Catastrófico"),CONCATENATE("R8C",'Mapa final'!#REF!),"")</f>
        <v>#REF!</v>
      </c>
      <c r="AL13" s="48" t="e">
        <f>IF(AND('Mapa final'!#REF!="Muy Alta",'Mapa final'!#REF!="Catastrófico"),CONCATENATE("R8C",'Mapa final'!#REF!),"")</f>
        <v>#REF!</v>
      </c>
      <c r="AM13" s="49" t="e">
        <f>IF(AND('Mapa final'!#REF!="Muy Alta",'Mapa final'!#REF!="Catastrófico"),CONCATENATE("R8C",'Mapa final'!#REF!),"")</f>
        <v>#REF!</v>
      </c>
      <c r="AN13" s="75"/>
      <c r="AO13" s="365"/>
      <c r="AP13" s="366"/>
      <c r="AQ13" s="366"/>
      <c r="AR13" s="366"/>
      <c r="AS13" s="366"/>
      <c r="AT13" s="367"/>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row>
    <row r="14" spans="1:91" ht="15" customHeight="1" x14ac:dyDescent="0.25">
      <c r="A14" s="75"/>
      <c r="B14" s="260"/>
      <c r="C14" s="260"/>
      <c r="D14" s="261"/>
      <c r="E14" s="359"/>
      <c r="F14" s="358"/>
      <c r="G14" s="358"/>
      <c r="H14" s="358"/>
      <c r="I14" s="374"/>
      <c r="J14" s="44" t="e">
        <f>IF(AND('Mapa final'!#REF!="Muy Alta",'Mapa final'!#REF!="Leve"),CONCATENATE("R9C",'Mapa final'!#REF!),"")</f>
        <v>#REF!</v>
      </c>
      <c r="K14" s="45" t="e">
        <f>IF(AND('Mapa final'!#REF!="Muy Alta",'Mapa final'!#REF!="Leve"),CONCATENATE("R9C",'Mapa final'!#REF!),"")</f>
        <v>#REF!</v>
      </c>
      <c r="L14" s="45" t="e">
        <f>IF(AND('Mapa final'!#REF!="Muy Alta",'Mapa final'!#REF!="Leve"),CONCATENATE("R9C",'Mapa final'!#REF!),"")</f>
        <v>#REF!</v>
      </c>
      <c r="M14" s="45" t="e">
        <f>IF(AND('Mapa final'!#REF!="Muy Alta",'Mapa final'!#REF!="Leve"),CONCATENATE("R9C",'Mapa final'!#REF!),"")</f>
        <v>#REF!</v>
      </c>
      <c r="N14" s="45" t="e">
        <f>IF(AND('Mapa final'!#REF!="Muy Alta",'Mapa final'!#REF!="Leve"),CONCATENATE("R9C",'Mapa final'!#REF!),"")</f>
        <v>#REF!</v>
      </c>
      <c r="O14" s="46" t="e">
        <f>IF(AND('Mapa final'!#REF!="Muy Alta",'Mapa final'!#REF!="Leve"),CONCATENATE("R9C",'Mapa final'!#REF!),"")</f>
        <v>#REF!</v>
      </c>
      <c r="P14" s="44" t="e">
        <f>IF(AND('Mapa final'!#REF!="Muy Alta",'Mapa final'!#REF!="Menor"),CONCATENATE("R9C",'Mapa final'!#REF!),"")</f>
        <v>#REF!</v>
      </c>
      <c r="Q14" s="45" t="e">
        <f>IF(AND('Mapa final'!#REF!="Muy Alta",'Mapa final'!#REF!="Menor"),CONCATENATE("R9C",'Mapa final'!#REF!),"")</f>
        <v>#REF!</v>
      </c>
      <c r="R14" s="45" t="e">
        <f>IF(AND('Mapa final'!#REF!="Muy Alta",'Mapa final'!#REF!="Menor"),CONCATENATE("R9C",'Mapa final'!#REF!),"")</f>
        <v>#REF!</v>
      </c>
      <c r="S14" s="45" t="e">
        <f>IF(AND('Mapa final'!#REF!="Muy Alta",'Mapa final'!#REF!="Menor"),CONCATENATE("R9C",'Mapa final'!#REF!),"")</f>
        <v>#REF!</v>
      </c>
      <c r="T14" s="45" t="e">
        <f>IF(AND('Mapa final'!#REF!="Muy Alta",'Mapa final'!#REF!="Menor"),CONCATENATE("R9C",'Mapa final'!#REF!),"")</f>
        <v>#REF!</v>
      </c>
      <c r="U14" s="46" t="e">
        <f>IF(AND('Mapa final'!#REF!="Muy Alta",'Mapa final'!#REF!="Menor"),CONCATENATE("R9C",'Mapa final'!#REF!),"")</f>
        <v>#REF!</v>
      </c>
      <c r="V14" s="44" t="e">
        <f>IF(AND('Mapa final'!#REF!="Muy Alta",'Mapa final'!#REF!="Moderado"),CONCATENATE("R9C",'Mapa final'!#REF!),"")</f>
        <v>#REF!</v>
      </c>
      <c r="W14" s="45" t="e">
        <f>IF(AND('Mapa final'!#REF!="Muy Alta",'Mapa final'!#REF!="Moderado"),CONCATENATE("R9C",'Mapa final'!#REF!),"")</f>
        <v>#REF!</v>
      </c>
      <c r="X14" s="45" t="e">
        <f>IF(AND('Mapa final'!#REF!="Muy Alta",'Mapa final'!#REF!="Moderado"),CONCATENATE("R9C",'Mapa final'!#REF!),"")</f>
        <v>#REF!</v>
      </c>
      <c r="Y14" s="45" t="e">
        <f>IF(AND('Mapa final'!#REF!="Muy Alta",'Mapa final'!#REF!="Moderado"),CONCATENATE("R9C",'Mapa final'!#REF!),"")</f>
        <v>#REF!</v>
      </c>
      <c r="Z14" s="45" t="e">
        <f>IF(AND('Mapa final'!#REF!="Muy Alta",'Mapa final'!#REF!="Moderado"),CONCATENATE("R9C",'Mapa final'!#REF!),"")</f>
        <v>#REF!</v>
      </c>
      <c r="AA14" s="46" t="e">
        <f>IF(AND('Mapa final'!#REF!="Muy Alta",'Mapa final'!#REF!="Moderado"),CONCATENATE("R9C",'Mapa final'!#REF!),"")</f>
        <v>#REF!</v>
      </c>
      <c r="AB14" s="44" t="e">
        <f>IF(AND('Mapa final'!#REF!="Muy Alta",'Mapa final'!#REF!="Mayor"),CONCATENATE("R9C",'Mapa final'!#REF!),"")</f>
        <v>#REF!</v>
      </c>
      <c r="AC14" s="45" t="e">
        <f>IF(AND('Mapa final'!#REF!="Muy Alta",'Mapa final'!#REF!="Mayor"),CONCATENATE("R9C",'Mapa final'!#REF!),"")</f>
        <v>#REF!</v>
      </c>
      <c r="AD14" s="45" t="e">
        <f>IF(AND('Mapa final'!#REF!="Muy Alta",'Mapa final'!#REF!="Mayor"),CONCATENATE("R9C",'Mapa final'!#REF!),"")</f>
        <v>#REF!</v>
      </c>
      <c r="AE14" s="45" t="e">
        <f>IF(AND('Mapa final'!#REF!="Muy Alta",'Mapa final'!#REF!="Mayor"),CONCATENATE("R9C",'Mapa final'!#REF!),"")</f>
        <v>#REF!</v>
      </c>
      <c r="AF14" s="45" t="e">
        <f>IF(AND('Mapa final'!#REF!="Muy Alta",'Mapa final'!#REF!="Mayor"),CONCATENATE("R9C",'Mapa final'!#REF!),"")</f>
        <v>#REF!</v>
      </c>
      <c r="AG14" s="46" t="e">
        <f>IF(AND('Mapa final'!#REF!="Muy Alta",'Mapa final'!#REF!="Mayor"),CONCATENATE("R9C",'Mapa final'!#REF!),"")</f>
        <v>#REF!</v>
      </c>
      <c r="AH14" s="47" t="e">
        <f>IF(AND('Mapa final'!#REF!="Muy Alta",'Mapa final'!#REF!="Catastrófico"),CONCATENATE("R9C",'Mapa final'!#REF!),"")</f>
        <v>#REF!</v>
      </c>
      <c r="AI14" s="48" t="e">
        <f>IF(AND('Mapa final'!#REF!="Muy Alta",'Mapa final'!#REF!="Catastrófico"),CONCATENATE("R9C",'Mapa final'!#REF!),"")</f>
        <v>#REF!</v>
      </c>
      <c r="AJ14" s="48" t="e">
        <f>IF(AND('Mapa final'!#REF!="Muy Alta",'Mapa final'!#REF!="Catastrófico"),CONCATENATE("R9C",'Mapa final'!#REF!),"")</f>
        <v>#REF!</v>
      </c>
      <c r="AK14" s="48" t="e">
        <f>IF(AND('Mapa final'!#REF!="Muy Alta",'Mapa final'!#REF!="Catastrófico"),CONCATENATE("R9C",'Mapa final'!#REF!),"")</f>
        <v>#REF!</v>
      </c>
      <c r="AL14" s="48" t="e">
        <f>IF(AND('Mapa final'!#REF!="Muy Alta",'Mapa final'!#REF!="Catastrófico"),CONCATENATE("R9C",'Mapa final'!#REF!),"")</f>
        <v>#REF!</v>
      </c>
      <c r="AM14" s="49" t="e">
        <f>IF(AND('Mapa final'!#REF!="Muy Alta",'Mapa final'!#REF!="Catastrófico"),CONCATENATE("R9C",'Mapa final'!#REF!),"")</f>
        <v>#REF!</v>
      </c>
      <c r="AN14" s="75"/>
      <c r="AO14" s="365"/>
      <c r="AP14" s="366"/>
      <c r="AQ14" s="366"/>
      <c r="AR14" s="366"/>
      <c r="AS14" s="366"/>
      <c r="AT14" s="367"/>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row>
    <row r="15" spans="1:91" ht="15.75" customHeight="1" thickBot="1" x14ac:dyDescent="0.3">
      <c r="A15" s="75"/>
      <c r="B15" s="260"/>
      <c r="C15" s="260"/>
      <c r="D15" s="261"/>
      <c r="E15" s="360"/>
      <c r="F15" s="361"/>
      <c r="G15" s="361"/>
      <c r="H15" s="361"/>
      <c r="I15" s="375"/>
      <c r="J15" s="50" t="e">
        <f>IF(AND('Mapa final'!#REF!="Muy Alta",'Mapa final'!#REF!="Leve"),CONCATENATE("R10C",'Mapa final'!#REF!),"")</f>
        <v>#REF!</v>
      </c>
      <c r="K15" s="51" t="e">
        <f>IF(AND('Mapa final'!#REF!="Muy Alta",'Mapa final'!#REF!="Leve"),CONCATENATE("R10C",'Mapa final'!#REF!),"")</f>
        <v>#REF!</v>
      </c>
      <c r="L15" s="51" t="e">
        <f>IF(AND('Mapa final'!#REF!="Muy Alta",'Mapa final'!#REF!="Leve"),CONCATENATE("R10C",'Mapa final'!#REF!),"")</f>
        <v>#REF!</v>
      </c>
      <c r="M15" s="51" t="e">
        <f>IF(AND('Mapa final'!#REF!="Muy Alta",'Mapa final'!#REF!="Leve"),CONCATENATE("R10C",'Mapa final'!#REF!),"")</f>
        <v>#REF!</v>
      </c>
      <c r="N15" s="51" t="e">
        <f>IF(AND('Mapa final'!#REF!="Muy Alta",'Mapa final'!#REF!="Leve"),CONCATENATE("R10C",'Mapa final'!#REF!),"")</f>
        <v>#REF!</v>
      </c>
      <c r="O15" s="52" t="e">
        <f>IF(AND('Mapa final'!#REF!="Muy Alta",'Mapa final'!#REF!="Leve"),CONCATENATE("R10C",'Mapa final'!#REF!),"")</f>
        <v>#REF!</v>
      </c>
      <c r="P15" s="44" t="e">
        <f>IF(AND('Mapa final'!#REF!="Muy Alta",'Mapa final'!#REF!="Menor"),CONCATENATE("R10C",'Mapa final'!#REF!),"")</f>
        <v>#REF!</v>
      </c>
      <c r="Q15" s="45" t="e">
        <f>IF(AND('Mapa final'!#REF!="Muy Alta",'Mapa final'!#REF!="Menor"),CONCATENATE("R10C",'Mapa final'!#REF!),"")</f>
        <v>#REF!</v>
      </c>
      <c r="R15" s="45" t="e">
        <f>IF(AND('Mapa final'!#REF!="Muy Alta",'Mapa final'!#REF!="Menor"),CONCATENATE("R10C",'Mapa final'!#REF!),"")</f>
        <v>#REF!</v>
      </c>
      <c r="S15" s="45" t="e">
        <f>IF(AND('Mapa final'!#REF!="Muy Alta",'Mapa final'!#REF!="Menor"),CONCATENATE("R10C",'Mapa final'!#REF!),"")</f>
        <v>#REF!</v>
      </c>
      <c r="T15" s="45" t="e">
        <f>IF(AND('Mapa final'!#REF!="Muy Alta",'Mapa final'!#REF!="Menor"),CONCATENATE("R10C",'Mapa final'!#REF!),"")</f>
        <v>#REF!</v>
      </c>
      <c r="U15" s="46" t="e">
        <f>IF(AND('Mapa final'!#REF!="Muy Alta",'Mapa final'!#REF!="Menor"),CONCATENATE("R10C",'Mapa final'!#REF!),"")</f>
        <v>#REF!</v>
      </c>
      <c r="V15" s="50" t="e">
        <f>IF(AND('Mapa final'!#REF!="Muy Alta",'Mapa final'!#REF!="Moderado"),CONCATENATE("R10C",'Mapa final'!#REF!),"")</f>
        <v>#REF!</v>
      </c>
      <c r="W15" s="51" t="e">
        <f>IF(AND('Mapa final'!#REF!="Muy Alta",'Mapa final'!#REF!="Moderado"),CONCATENATE("R10C",'Mapa final'!#REF!),"")</f>
        <v>#REF!</v>
      </c>
      <c r="X15" s="51" t="e">
        <f>IF(AND('Mapa final'!#REF!="Muy Alta",'Mapa final'!#REF!="Moderado"),CONCATENATE("R10C",'Mapa final'!#REF!),"")</f>
        <v>#REF!</v>
      </c>
      <c r="Y15" s="51" t="e">
        <f>IF(AND('Mapa final'!#REF!="Muy Alta",'Mapa final'!#REF!="Moderado"),CONCATENATE("R10C",'Mapa final'!#REF!),"")</f>
        <v>#REF!</v>
      </c>
      <c r="Z15" s="51" t="e">
        <f>IF(AND('Mapa final'!#REF!="Muy Alta",'Mapa final'!#REF!="Moderado"),CONCATENATE("R10C",'Mapa final'!#REF!),"")</f>
        <v>#REF!</v>
      </c>
      <c r="AA15" s="52" t="e">
        <f>IF(AND('Mapa final'!#REF!="Muy Alta",'Mapa final'!#REF!="Moderado"),CONCATENATE("R10C",'Mapa final'!#REF!),"")</f>
        <v>#REF!</v>
      </c>
      <c r="AB15" s="44" t="e">
        <f>IF(AND('Mapa final'!#REF!="Muy Alta",'Mapa final'!#REF!="Mayor"),CONCATENATE("R10C",'Mapa final'!#REF!),"")</f>
        <v>#REF!</v>
      </c>
      <c r="AC15" s="45" t="e">
        <f>IF(AND('Mapa final'!#REF!="Muy Alta",'Mapa final'!#REF!="Mayor"),CONCATENATE("R10C",'Mapa final'!#REF!),"")</f>
        <v>#REF!</v>
      </c>
      <c r="AD15" s="45" t="e">
        <f>IF(AND('Mapa final'!#REF!="Muy Alta",'Mapa final'!#REF!="Mayor"),CONCATENATE("R10C",'Mapa final'!#REF!),"")</f>
        <v>#REF!</v>
      </c>
      <c r="AE15" s="45" t="e">
        <f>IF(AND('Mapa final'!#REF!="Muy Alta",'Mapa final'!#REF!="Mayor"),CONCATENATE("R10C",'Mapa final'!#REF!),"")</f>
        <v>#REF!</v>
      </c>
      <c r="AF15" s="45" t="e">
        <f>IF(AND('Mapa final'!#REF!="Muy Alta",'Mapa final'!#REF!="Mayor"),CONCATENATE("R10C",'Mapa final'!#REF!),"")</f>
        <v>#REF!</v>
      </c>
      <c r="AG15" s="46" t="e">
        <f>IF(AND('Mapa final'!#REF!="Muy Alta",'Mapa final'!#REF!="Mayor"),CONCATENATE("R10C",'Mapa final'!#REF!),"")</f>
        <v>#REF!</v>
      </c>
      <c r="AH15" s="53" t="e">
        <f>IF(AND('Mapa final'!#REF!="Muy Alta",'Mapa final'!#REF!="Catastrófico"),CONCATENATE("R10C",'Mapa final'!#REF!),"")</f>
        <v>#REF!</v>
      </c>
      <c r="AI15" s="54" t="e">
        <f>IF(AND('Mapa final'!#REF!="Muy Alta",'Mapa final'!#REF!="Catastrófico"),CONCATENATE("R10C",'Mapa final'!#REF!),"")</f>
        <v>#REF!</v>
      </c>
      <c r="AJ15" s="54" t="e">
        <f>IF(AND('Mapa final'!#REF!="Muy Alta",'Mapa final'!#REF!="Catastrófico"),CONCATENATE("R10C",'Mapa final'!#REF!),"")</f>
        <v>#REF!</v>
      </c>
      <c r="AK15" s="54" t="e">
        <f>IF(AND('Mapa final'!#REF!="Muy Alta",'Mapa final'!#REF!="Catastrófico"),CONCATENATE("R10C",'Mapa final'!#REF!),"")</f>
        <v>#REF!</v>
      </c>
      <c r="AL15" s="54" t="e">
        <f>IF(AND('Mapa final'!#REF!="Muy Alta",'Mapa final'!#REF!="Catastrófico"),CONCATENATE("R10C",'Mapa final'!#REF!),"")</f>
        <v>#REF!</v>
      </c>
      <c r="AM15" s="55" t="e">
        <f>IF(AND('Mapa final'!#REF!="Muy Alta",'Mapa final'!#REF!="Catastrófico"),CONCATENATE("R10C",'Mapa final'!#REF!),"")</f>
        <v>#REF!</v>
      </c>
      <c r="AN15" s="75"/>
      <c r="AO15" s="368"/>
      <c r="AP15" s="369"/>
      <c r="AQ15" s="369"/>
      <c r="AR15" s="369"/>
      <c r="AS15" s="369"/>
      <c r="AT15" s="370"/>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row>
    <row r="16" spans="1:91" ht="15" customHeight="1" x14ac:dyDescent="0.25">
      <c r="A16" s="75"/>
      <c r="B16" s="260"/>
      <c r="C16" s="260"/>
      <c r="D16" s="261"/>
      <c r="E16" s="355" t="s">
        <v>160</v>
      </c>
      <c r="F16" s="356"/>
      <c r="G16" s="356"/>
      <c r="H16" s="356"/>
      <c r="I16" s="356"/>
      <c r="J16" s="56" t="e">
        <f>IF(AND('Mapa final'!#REF!="Alta",'Mapa final'!#REF!="Leve"),CONCATENATE("R1C",'Mapa final'!#REF!),"")</f>
        <v>#REF!</v>
      </c>
      <c r="K16" s="57" t="e">
        <f>IF(AND('Mapa final'!#REF!="Alta",'Mapa final'!#REF!="Leve"),CONCATENATE("R1C",'Mapa final'!#REF!),"")</f>
        <v>#REF!</v>
      </c>
      <c r="L16" s="57" t="e">
        <f>IF(AND('Mapa final'!#REF!="Alta",'Mapa final'!#REF!="Leve"),CONCATENATE("R1C",'Mapa final'!#REF!),"")</f>
        <v>#REF!</v>
      </c>
      <c r="M16" s="57" t="e">
        <f>IF(AND('Mapa final'!#REF!="Alta",'Mapa final'!#REF!="Leve"),CONCATENATE("R1C",'Mapa final'!#REF!),"")</f>
        <v>#REF!</v>
      </c>
      <c r="N16" s="57" t="e">
        <f>IF(AND('Mapa final'!#REF!="Alta",'Mapa final'!#REF!="Leve"),CONCATENATE("R1C",'Mapa final'!#REF!),"")</f>
        <v>#REF!</v>
      </c>
      <c r="O16" s="58" t="e">
        <f>IF(AND('Mapa final'!#REF!="Alta",'Mapa final'!#REF!="Leve"),CONCATENATE("R1C",'Mapa final'!#REF!),"")</f>
        <v>#REF!</v>
      </c>
      <c r="P16" s="56" t="e">
        <f>IF(AND('Mapa final'!#REF!="Alta",'Mapa final'!#REF!="Menor"),CONCATENATE("R1C",'Mapa final'!#REF!),"")</f>
        <v>#REF!</v>
      </c>
      <c r="Q16" s="57" t="e">
        <f>IF(AND('Mapa final'!#REF!="Alta",'Mapa final'!#REF!="Menor"),CONCATENATE("R1C",'Mapa final'!#REF!),"")</f>
        <v>#REF!</v>
      </c>
      <c r="R16" s="57" t="e">
        <f>IF(AND('Mapa final'!#REF!="Alta",'Mapa final'!#REF!="Menor"),CONCATENATE("R1C",'Mapa final'!#REF!),"")</f>
        <v>#REF!</v>
      </c>
      <c r="S16" s="57" t="e">
        <f>IF(AND('Mapa final'!#REF!="Alta",'Mapa final'!#REF!="Menor"),CONCATENATE("R1C",'Mapa final'!#REF!),"")</f>
        <v>#REF!</v>
      </c>
      <c r="T16" s="57" t="e">
        <f>IF(AND('Mapa final'!#REF!="Alta",'Mapa final'!#REF!="Menor"),CONCATENATE("R1C",'Mapa final'!#REF!),"")</f>
        <v>#REF!</v>
      </c>
      <c r="U16" s="58" t="e">
        <f>IF(AND('Mapa final'!#REF!="Alta",'Mapa final'!#REF!="Menor"),CONCATENATE("R1C",'Mapa final'!#REF!),"")</f>
        <v>#REF!</v>
      </c>
      <c r="V16" s="38" t="e">
        <f>IF(AND('Mapa final'!#REF!="Alta",'Mapa final'!#REF!="Moderado"),CONCATENATE("R1C",'Mapa final'!#REF!),"")</f>
        <v>#REF!</v>
      </c>
      <c r="W16" s="39" t="e">
        <f>IF(AND('Mapa final'!#REF!="Alta",'Mapa final'!#REF!="Moderado"),CONCATENATE("R1C",'Mapa final'!#REF!),"")</f>
        <v>#REF!</v>
      </c>
      <c r="X16" s="39" t="e">
        <f>IF(AND('Mapa final'!#REF!="Alta",'Mapa final'!#REF!="Moderado"),CONCATENATE("R1C",'Mapa final'!#REF!),"")</f>
        <v>#REF!</v>
      </c>
      <c r="Y16" s="39" t="e">
        <f>IF(AND('Mapa final'!#REF!="Alta",'Mapa final'!#REF!="Moderado"),CONCATENATE("R1C",'Mapa final'!#REF!),"")</f>
        <v>#REF!</v>
      </c>
      <c r="Z16" s="39" t="e">
        <f>IF(AND('Mapa final'!#REF!="Alta",'Mapa final'!#REF!="Moderado"),CONCATENATE("R1C",'Mapa final'!#REF!),"")</f>
        <v>#REF!</v>
      </c>
      <c r="AA16" s="40" t="e">
        <f>IF(AND('Mapa final'!#REF!="Alta",'Mapa final'!#REF!="Moderado"),CONCATENATE("R1C",'Mapa final'!#REF!),"")</f>
        <v>#REF!</v>
      </c>
      <c r="AB16" s="38" t="e">
        <f>IF(AND('Mapa final'!#REF!="Alta",'Mapa final'!#REF!="Mayor"),CONCATENATE("R1C",'Mapa final'!#REF!),"")</f>
        <v>#REF!</v>
      </c>
      <c r="AC16" s="39" t="e">
        <f>IF(AND('Mapa final'!#REF!="Alta",'Mapa final'!#REF!="Mayor"),CONCATENATE("R1C",'Mapa final'!#REF!),"")</f>
        <v>#REF!</v>
      </c>
      <c r="AD16" s="39" t="e">
        <f>IF(AND('Mapa final'!#REF!="Alta",'Mapa final'!#REF!="Mayor"),CONCATENATE("R1C",'Mapa final'!#REF!),"")</f>
        <v>#REF!</v>
      </c>
      <c r="AE16" s="39" t="e">
        <f>IF(AND('Mapa final'!#REF!="Alta",'Mapa final'!#REF!="Mayor"),CONCATENATE("R1C",'Mapa final'!#REF!),"")</f>
        <v>#REF!</v>
      </c>
      <c r="AF16" s="39" t="e">
        <f>IF(AND('Mapa final'!#REF!="Alta",'Mapa final'!#REF!="Mayor"),CONCATENATE("R1C",'Mapa final'!#REF!),"")</f>
        <v>#REF!</v>
      </c>
      <c r="AG16" s="40" t="e">
        <f>IF(AND('Mapa final'!#REF!="Alta",'Mapa final'!#REF!="Mayor"),CONCATENATE("R1C",'Mapa final'!#REF!),"")</f>
        <v>#REF!</v>
      </c>
      <c r="AH16" s="41" t="e">
        <f>IF(AND('Mapa final'!#REF!="Alta",'Mapa final'!#REF!="Catastrófico"),CONCATENATE("R1C",'Mapa final'!#REF!),"")</f>
        <v>#REF!</v>
      </c>
      <c r="AI16" s="42" t="e">
        <f>IF(AND('Mapa final'!#REF!="Alta",'Mapa final'!#REF!="Catastrófico"),CONCATENATE("R1C",'Mapa final'!#REF!),"")</f>
        <v>#REF!</v>
      </c>
      <c r="AJ16" s="42" t="e">
        <f>IF(AND('Mapa final'!#REF!="Alta",'Mapa final'!#REF!="Catastrófico"),CONCATENATE("R1C",'Mapa final'!#REF!),"")</f>
        <v>#REF!</v>
      </c>
      <c r="AK16" s="42" t="e">
        <f>IF(AND('Mapa final'!#REF!="Alta",'Mapa final'!#REF!="Catastrófico"),CONCATENATE("R1C",'Mapa final'!#REF!),"")</f>
        <v>#REF!</v>
      </c>
      <c r="AL16" s="42" t="e">
        <f>IF(AND('Mapa final'!#REF!="Alta",'Mapa final'!#REF!="Catastrófico"),CONCATENATE("R1C",'Mapa final'!#REF!),"")</f>
        <v>#REF!</v>
      </c>
      <c r="AM16" s="43" t="e">
        <f>IF(AND('Mapa final'!#REF!="Alta",'Mapa final'!#REF!="Catastrófico"),CONCATENATE("R1C",'Mapa final'!#REF!),"")</f>
        <v>#REF!</v>
      </c>
      <c r="AN16" s="75"/>
      <c r="AO16" s="346" t="s">
        <v>161</v>
      </c>
      <c r="AP16" s="347"/>
      <c r="AQ16" s="347"/>
      <c r="AR16" s="347"/>
      <c r="AS16" s="347"/>
      <c r="AT16" s="348"/>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row>
    <row r="17" spans="1:76" ht="15" customHeight="1" x14ac:dyDescent="0.25">
      <c r="A17" s="75"/>
      <c r="B17" s="260"/>
      <c r="C17" s="260"/>
      <c r="D17" s="261"/>
      <c r="E17" s="357"/>
      <c r="F17" s="358"/>
      <c r="G17" s="358"/>
      <c r="H17" s="358"/>
      <c r="I17" s="358"/>
      <c r="J17" s="59" t="str">
        <f>IF(AND('Mapa final'!$AD$13="Alta",'Mapa final'!$AF$13="Leve"),CONCATENATE("R2C",'Mapa final'!$S$13),"")</f>
        <v/>
      </c>
      <c r="K17" s="60" t="e">
        <f>IF(AND('Mapa final'!#REF!="Alta",'Mapa final'!#REF!="Leve"),CONCATENATE("R2C",'Mapa final'!#REF!),"")</f>
        <v>#REF!</v>
      </c>
      <c r="L17" s="60" t="e">
        <f>IF(AND('Mapa final'!#REF!="Alta",'Mapa final'!#REF!="Leve"),CONCATENATE("R2C",'Mapa final'!#REF!),"")</f>
        <v>#REF!</v>
      </c>
      <c r="M17" s="60" t="e">
        <f>IF(AND('Mapa final'!#REF!="Alta",'Mapa final'!#REF!="Leve"),CONCATENATE("R2C",'Mapa final'!#REF!),"")</f>
        <v>#REF!</v>
      </c>
      <c r="N17" s="60" t="e">
        <f>IF(AND('Mapa final'!#REF!="Alta",'Mapa final'!#REF!="Leve"),CONCATENATE("R2C",'Mapa final'!#REF!),"")</f>
        <v>#REF!</v>
      </c>
      <c r="O17" s="61" t="e">
        <f>IF(AND('Mapa final'!#REF!="Alta",'Mapa final'!#REF!="Leve"),CONCATENATE("R2C",'Mapa final'!#REF!),"")</f>
        <v>#REF!</v>
      </c>
      <c r="P17" s="59" t="str">
        <f>IF(AND('Mapa final'!$AD$13="Alta",'Mapa final'!$AF$13="Menor"),CONCATENATE("R2C",'Mapa final'!$S$13),"")</f>
        <v/>
      </c>
      <c r="Q17" s="60" t="e">
        <f>IF(AND('Mapa final'!#REF!="Alta",'Mapa final'!#REF!="Menor"),CONCATENATE("R2C",'Mapa final'!#REF!),"")</f>
        <v>#REF!</v>
      </c>
      <c r="R17" s="60" t="e">
        <f>IF(AND('Mapa final'!#REF!="Alta",'Mapa final'!#REF!="Menor"),CONCATENATE("R2C",'Mapa final'!#REF!),"")</f>
        <v>#REF!</v>
      </c>
      <c r="S17" s="60" t="e">
        <f>IF(AND('Mapa final'!#REF!="Alta",'Mapa final'!#REF!="Menor"),CONCATENATE("R2C",'Mapa final'!#REF!),"")</f>
        <v>#REF!</v>
      </c>
      <c r="T17" s="60" t="e">
        <f>IF(AND('Mapa final'!#REF!="Alta",'Mapa final'!#REF!="Menor"),CONCATENATE("R2C",'Mapa final'!#REF!),"")</f>
        <v>#REF!</v>
      </c>
      <c r="U17" s="61" t="e">
        <f>IF(AND('Mapa final'!#REF!="Alta",'Mapa final'!#REF!="Menor"),CONCATENATE("R2C",'Mapa final'!#REF!),"")</f>
        <v>#REF!</v>
      </c>
      <c r="V17" s="44" t="str">
        <f>IF(AND('Mapa final'!$AD$13="Alta",'Mapa final'!$AF$13="Moderado"),CONCATENATE("R2C",'Mapa final'!$S$13),"")</f>
        <v/>
      </c>
      <c r="W17" s="45" t="e">
        <f>IF(AND('Mapa final'!#REF!="Alta",'Mapa final'!#REF!="Moderado"),CONCATENATE("R2C",'Mapa final'!#REF!),"")</f>
        <v>#REF!</v>
      </c>
      <c r="X17" s="45" t="e">
        <f>IF(AND('Mapa final'!#REF!="Alta",'Mapa final'!#REF!="Moderado"),CONCATENATE("R2C",'Mapa final'!#REF!),"")</f>
        <v>#REF!</v>
      </c>
      <c r="Y17" s="45" t="e">
        <f>IF(AND('Mapa final'!#REF!="Alta",'Mapa final'!#REF!="Moderado"),CONCATENATE("R2C",'Mapa final'!#REF!),"")</f>
        <v>#REF!</v>
      </c>
      <c r="Z17" s="45" t="e">
        <f>IF(AND('Mapa final'!#REF!="Alta",'Mapa final'!#REF!="Moderado"),CONCATENATE("R2C",'Mapa final'!#REF!),"")</f>
        <v>#REF!</v>
      </c>
      <c r="AA17" s="46" t="e">
        <f>IF(AND('Mapa final'!#REF!="Alta",'Mapa final'!#REF!="Moderado"),CONCATENATE("R2C",'Mapa final'!#REF!),"")</f>
        <v>#REF!</v>
      </c>
      <c r="AB17" s="44" t="str">
        <f>IF(AND('Mapa final'!$AD$13="Alta",'Mapa final'!$AF$13="Mayor"),CONCATENATE("R2C",'Mapa final'!$S$13),"")</f>
        <v/>
      </c>
      <c r="AC17" s="45" t="e">
        <f>IF(AND('Mapa final'!#REF!="Alta",'Mapa final'!#REF!="Mayor"),CONCATENATE("R2C",'Mapa final'!#REF!),"")</f>
        <v>#REF!</v>
      </c>
      <c r="AD17" s="45" t="e">
        <f>IF(AND('Mapa final'!#REF!="Alta",'Mapa final'!#REF!="Mayor"),CONCATENATE("R2C",'Mapa final'!#REF!),"")</f>
        <v>#REF!</v>
      </c>
      <c r="AE17" s="45" t="e">
        <f>IF(AND('Mapa final'!#REF!="Alta",'Mapa final'!#REF!="Mayor"),CONCATENATE("R2C",'Mapa final'!#REF!),"")</f>
        <v>#REF!</v>
      </c>
      <c r="AF17" s="45" t="e">
        <f>IF(AND('Mapa final'!#REF!="Alta",'Mapa final'!#REF!="Mayor"),CONCATENATE("R2C",'Mapa final'!#REF!),"")</f>
        <v>#REF!</v>
      </c>
      <c r="AG17" s="46" t="e">
        <f>IF(AND('Mapa final'!#REF!="Alta",'Mapa final'!#REF!="Mayor"),CONCATENATE("R2C",'Mapa final'!#REF!),"")</f>
        <v>#REF!</v>
      </c>
      <c r="AH17" s="47" t="str">
        <f>IF(AND('Mapa final'!$AD$13="Alta",'Mapa final'!$AF$13="Catastrófico"),CONCATENATE("R2C",'Mapa final'!$S$13),"")</f>
        <v/>
      </c>
      <c r="AI17" s="48" t="e">
        <f>IF(AND('Mapa final'!#REF!="Alta",'Mapa final'!#REF!="Catastrófico"),CONCATENATE("R2C",'Mapa final'!#REF!),"")</f>
        <v>#REF!</v>
      </c>
      <c r="AJ17" s="48" t="e">
        <f>IF(AND('Mapa final'!#REF!="Alta",'Mapa final'!#REF!="Catastrófico"),CONCATENATE("R2C",'Mapa final'!#REF!),"")</f>
        <v>#REF!</v>
      </c>
      <c r="AK17" s="48" t="e">
        <f>IF(AND('Mapa final'!#REF!="Alta",'Mapa final'!#REF!="Catastrófico"),CONCATENATE("R2C",'Mapa final'!#REF!),"")</f>
        <v>#REF!</v>
      </c>
      <c r="AL17" s="48" t="e">
        <f>IF(AND('Mapa final'!#REF!="Alta",'Mapa final'!#REF!="Catastrófico"),CONCATENATE("R2C",'Mapa final'!#REF!),"")</f>
        <v>#REF!</v>
      </c>
      <c r="AM17" s="49" t="e">
        <f>IF(AND('Mapa final'!#REF!="Alta",'Mapa final'!#REF!="Catastrófico"),CONCATENATE("R2C",'Mapa final'!#REF!),"")</f>
        <v>#REF!</v>
      </c>
      <c r="AN17" s="75"/>
      <c r="AO17" s="349"/>
      <c r="AP17" s="350"/>
      <c r="AQ17" s="350"/>
      <c r="AR17" s="350"/>
      <c r="AS17" s="350"/>
      <c r="AT17" s="351"/>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row>
    <row r="18" spans="1:76" ht="15" customHeight="1" x14ac:dyDescent="0.25">
      <c r="A18" s="75"/>
      <c r="B18" s="260"/>
      <c r="C18" s="260"/>
      <c r="D18" s="261"/>
      <c r="E18" s="359"/>
      <c r="F18" s="358"/>
      <c r="G18" s="358"/>
      <c r="H18" s="358"/>
      <c r="I18" s="358"/>
      <c r="J18" s="59" t="e">
        <f>IF(AND('Mapa final'!#REF!="Alta",'Mapa final'!#REF!="Leve"),CONCATENATE("R3C",'Mapa final'!#REF!),"")</f>
        <v>#REF!</v>
      </c>
      <c r="K18" s="60" t="e">
        <f>IF(AND('Mapa final'!#REF!="Alta",'Mapa final'!#REF!="Leve"),CONCATENATE("R3C",'Mapa final'!#REF!),"")</f>
        <v>#REF!</v>
      </c>
      <c r="L18" s="60" t="e">
        <f>IF(AND('Mapa final'!#REF!="Alta",'Mapa final'!#REF!="Leve"),CONCATENATE("R3C",'Mapa final'!#REF!),"")</f>
        <v>#REF!</v>
      </c>
      <c r="M18" s="60" t="e">
        <f>IF(AND('Mapa final'!#REF!="Alta",'Mapa final'!#REF!="Leve"),CONCATENATE("R3C",'Mapa final'!#REF!),"")</f>
        <v>#REF!</v>
      </c>
      <c r="N18" s="60" t="e">
        <f>IF(AND('Mapa final'!#REF!="Alta",'Mapa final'!#REF!="Leve"),CONCATENATE("R3C",'Mapa final'!#REF!),"")</f>
        <v>#REF!</v>
      </c>
      <c r="O18" s="61" t="e">
        <f>IF(AND('Mapa final'!#REF!="Alta",'Mapa final'!#REF!="Leve"),CONCATENATE("R3C",'Mapa final'!#REF!),"")</f>
        <v>#REF!</v>
      </c>
      <c r="P18" s="59" t="e">
        <f>IF(AND('Mapa final'!#REF!="Alta",'Mapa final'!#REF!="Menor"),CONCATENATE("R3C",'Mapa final'!#REF!),"")</f>
        <v>#REF!</v>
      </c>
      <c r="Q18" s="60" t="e">
        <f>IF(AND('Mapa final'!#REF!="Alta",'Mapa final'!#REF!="Menor"),CONCATENATE("R3C",'Mapa final'!#REF!),"")</f>
        <v>#REF!</v>
      </c>
      <c r="R18" s="60" t="e">
        <f>IF(AND('Mapa final'!#REF!="Alta",'Mapa final'!#REF!="Menor"),CONCATENATE("R3C",'Mapa final'!#REF!),"")</f>
        <v>#REF!</v>
      </c>
      <c r="S18" s="60" t="e">
        <f>IF(AND('Mapa final'!#REF!="Alta",'Mapa final'!#REF!="Menor"),CONCATENATE("R3C",'Mapa final'!#REF!),"")</f>
        <v>#REF!</v>
      </c>
      <c r="T18" s="60" t="e">
        <f>IF(AND('Mapa final'!#REF!="Alta",'Mapa final'!#REF!="Menor"),CONCATENATE("R3C",'Mapa final'!#REF!),"")</f>
        <v>#REF!</v>
      </c>
      <c r="U18" s="61" t="e">
        <f>IF(AND('Mapa final'!#REF!="Alta",'Mapa final'!#REF!="Menor"),CONCATENATE("R3C",'Mapa final'!#REF!),"")</f>
        <v>#REF!</v>
      </c>
      <c r="V18" s="44" t="e">
        <f>IF(AND('Mapa final'!#REF!="Alta",'Mapa final'!#REF!="Moderado"),CONCATENATE("R3C",'Mapa final'!#REF!),"")</f>
        <v>#REF!</v>
      </c>
      <c r="W18" s="45" t="e">
        <f>IF(AND('Mapa final'!#REF!="Alta",'Mapa final'!#REF!="Moderado"),CONCATENATE("R3C",'Mapa final'!#REF!),"")</f>
        <v>#REF!</v>
      </c>
      <c r="X18" s="45" t="e">
        <f>IF(AND('Mapa final'!#REF!="Alta",'Mapa final'!#REF!="Moderado"),CONCATENATE("R3C",'Mapa final'!#REF!),"")</f>
        <v>#REF!</v>
      </c>
      <c r="Y18" s="45" t="e">
        <f>IF(AND('Mapa final'!#REF!="Alta",'Mapa final'!#REF!="Moderado"),CONCATENATE("R3C",'Mapa final'!#REF!),"")</f>
        <v>#REF!</v>
      </c>
      <c r="Z18" s="45" t="e">
        <f>IF(AND('Mapa final'!#REF!="Alta",'Mapa final'!#REF!="Moderado"),CONCATENATE("R3C",'Mapa final'!#REF!),"")</f>
        <v>#REF!</v>
      </c>
      <c r="AA18" s="46" t="e">
        <f>IF(AND('Mapa final'!#REF!="Alta",'Mapa final'!#REF!="Moderado"),CONCATENATE("R3C",'Mapa final'!#REF!),"")</f>
        <v>#REF!</v>
      </c>
      <c r="AB18" s="44" t="e">
        <f>IF(AND('Mapa final'!#REF!="Alta",'Mapa final'!#REF!="Mayor"),CONCATENATE("R3C",'Mapa final'!#REF!),"")</f>
        <v>#REF!</v>
      </c>
      <c r="AC18" s="45" t="e">
        <f>IF(AND('Mapa final'!#REF!="Alta",'Mapa final'!#REF!="Mayor"),CONCATENATE("R3C",'Mapa final'!#REF!),"")</f>
        <v>#REF!</v>
      </c>
      <c r="AD18" s="45" t="e">
        <f>IF(AND('Mapa final'!#REF!="Alta",'Mapa final'!#REF!="Mayor"),CONCATENATE("R3C",'Mapa final'!#REF!),"")</f>
        <v>#REF!</v>
      </c>
      <c r="AE18" s="45" t="e">
        <f>IF(AND('Mapa final'!#REF!="Alta",'Mapa final'!#REF!="Mayor"),CONCATENATE("R3C",'Mapa final'!#REF!),"")</f>
        <v>#REF!</v>
      </c>
      <c r="AF18" s="45" t="e">
        <f>IF(AND('Mapa final'!#REF!="Alta",'Mapa final'!#REF!="Mayor"),CONCATENATE("R3C",'Mapa final'!#REF!),"")</f>
        <v>#REF!</v>
      </c>
      <c r="AG18" s="46" t="e">
        <f>IF(AND('Mapa final'!#REF!="Alta",'Mapa final'!#REF!="Mayor"),CONCATENATE("R3C",'Mapa final'!#REF!),"")</f>
        <v>#REF!</v>
      </c>
      <c r="AH18" s="47" t="e">
        <f>IF(AND('Mapa final'!#REF!="Alta",'Mapa final'!#REF!="Catastrófico"),CONCATENATE("R3C",'Mapa final'!#REF!),"")</f>
        <v>#REF!</v>
      </c>
      <c r="AI18" s="48" t="e">
        <f>IF(AND('Mapa final'!#REF!="Alta",'Mapa final'!#REF!="Catastrófico"),CONCATENATE("R3C",'Mapa final'!#REF!),"")</f>
        <v>#REF!</v>
      </c>
      <c r="AJ18" s="48" t="e">
        <f>IF(AND('Mapa final'!#REF!="Alta",'Mapa final'!#REF!="Catastrófico"),CONCATENATE("R3C",'Mapa final'!#REF!),"")</f>
        <v>#REF!</v>
      </c>
      <c r="AK18" s="48" t="e">
        <f>IF(AND('Mapa final'!#REF!="Alta",'Mapa final'!#REF!="Catastrófico"),CONCATENATE("R3C",'Mapa final'!#REF!),"")</f>
        <v>#REF!</v>
      </c>
      <c r="AL18" s="48" t="e">
        <f>IF(AND('Mapa final'!#REF!="Alta",'Mapa final'!#REF!="Catastrófico"),CONCATENATE("R3C",'Mapa final'!#REF!),"")</f>
        <v>#REF!</v>
      </c>
      <c r="AM18" s="49" t="e">
        <f>IF(AND('Mapa final'!#REF!="Alta",'Mapa final'!#REF!="Catastrófico"),CONCATENATE("R3C",'Mapa final'!#REF!),"")</f>
        <v>#REF!</v>
      </c>
      <c r="AN18" s="75"/>
      <c r="AO18" s="349"/>
      <c r="AP18" s="350"/>
      <c r="AQ18" s="350"/>
      <c r="AR18" s="350"/>
      <c r="AS18" s="350"/>
      <c r="AT18" s="351"/>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row>
    <row r="19" spans="1:76" ht="15" customHeight="1" x14ac:dyDescent="0.25">
      <c r="A19" s="75"/>
      <c r="B19" s="260"/>
      <c r="C19" s="260"/>
      <c r="D19" s="261"/>
      <c r="E19" s="359"/>
      <c r="F19" s="358"/>
      <c r="G19" s="358"/>
      <c r="H19" s="358"/>
      <c r="I19" s="358"/>
      <c r="J19" s="59" t="e">
        <f>IF(AND('Mapa final'!#REF!="Alta",'Mapa final'!#REF!="Leve"),CONCATENATE("R4C",'Mapa final'!#REF!),"")</f>
        <v>#REF!</v>
      </c>
      <c r="K19" s="60" t="e">
        <f>IF(AND('Mapa final'!#REF!="Alta",'Mapa final'!#REF!="Leve"),CONCATENATE("R4C",'Mapa final'!#REF!),"")</f>
        <v>#REF!</v>
      </c>
      <c r="L19" s="60" t="e">
        <f>IF(AND('Mapa final'!#REF!="Alta",'Mapa final'!#REF!="Leve"),CONCATENATE("R4C",'Mapa final'!#REF!),"")</f>
        <v>#REF!</v>
      </c>
      <c r="M19" s="60" t="e">
        <f>IF(AND('Mapa final'!#REF!="Alta",'Mapa final'!#REF!="Leve"),CONCATENATE("R4C",'Mapa final'!#REF!),"")</f>
        <v>#REF!</v>
      </c>
      <c r="N19" s="60" t="e">
        <f>IF(AND('Mapa final'!#REF!="Alta",'Mapa final'!#REF!="Leve"),CONCATENATE("R4C",'Mapa final'!#REF!),"")</f>
        <v>#REF!</v>
      </c>
      <c r="O19" s="61" t="e">
        <f>IF(AND('Mapa final'!#REF!="Alta",'Mapa final'!#REF!="Leve"),CONCATENATE("R4C",'Mapa final'!#REF!),"")</f>
        <v>#REF!</v>
      </c>
      <c r="P19" s="59" t="e">
        <f>IF(AND('Mapa final'!#REF!="Alta",'Mapa final'!#REF!="Menor"),CONCATENATE("R4C",'Mapa final'!#REF!),"")</f>
        <v>#REF!</v>
      </c>
      <c r="Q19" s="60" t="e">
        <f>IF(AND('Mapa final'!#REF!="Alta",'Mapa final'!#REF!="Menor"),CONCATENATE("R4C",'Mapa final'!#REF!),"")</f>
        <v>#REF!</v>
      </c>
      <c r="R19" s="60" t="e">
        <f>IF(AND('Mapa final'!#REF!="Alta",'Mapa final'!#REF!="Menor"),CONCATENATE("R4C",'Mapa final'!#REF!),"")</f>
        <v>#REF!</v>
      </c>
      <c r="S19" s="60" t="e">
        <f>IF(AND('Mapa final'!#REF!="Alta",'Mapa final'!#REF!="Menor"),CONCATENATE("R4C",'Mapa final'!#REF!),"")</f>
        <v>#REF!</v>
      </c>
      <c r="T19" s="60" t="e">
        <f>IF(AND('Mapa final'!#REF!="Alta",'Mapa final'!#REF!="Menor"),CONCATENATE("R4C",'Mapa final'!#REF!),"")</f>
        <v>#REF!</v>
      </c>
      <c r="U19" s="61" t="e">
        <f>IF(AND('Mapa final'!#REF!="Alta",'Mapa final'!#REF!="Menor"),CONCATENATE("R4C",'Mapa final'!#REF!),"")</f>
        <v>#REF!</v>
      </c>
      <c r="V19" s="44" t="e">
        <f>IF(AND('Mapa final'!#REF!="Alta",'Mapa final'!#REF!="Moderado"),CONCATENATE("R4C",'Mapa final'!#REF!),"")</f>
        <v>#REF!</v>
      </c>
      <c r="W19" s="45" t="e">
        <f>IF(AND('Mapa final'!#REF!="Alta",'Mapa final'!#REF!="Moderado"),CONCATENATE("R4C",'Mapa final'!#REF!),"")</f>
        <v>#REF!</v>
      </c>
      <c r="X19" s="45" t="e">
        <f>IF(AND('Mapa final'!#REF!="Alta",'Mapa final'!#REF!="Moderado"),CONCATENATE("R4C",'Mapa final'!#REF!),"")</f>
        <v>#REF!</v>
      </c>
      <c r="Y19" s="45" t="e">
        <f>IF(AND('Mapa final'!#REF!="Alta",'Mapa final'!#REF!="Moderado"),CONCATENATE("R4C",'Mapa final'!#REF!),"")</f>
        <v>#REF!</v>
      </c>
      <c r="Z19" s="45" t="e">
        <f>IF(AND('Mapa final'!#REF!="Alta",'Mapa final'!#REF!="Moderado"),CONCATENATE("R4C",'Mapa final'!#REF!),"")</f>
        <v>#REF!</v>
      </c>
      <c r="AA19" s="46" t="e">
        <f>IF(AND('Mapa final'!#REF!="Alta",'Mapa final'!#REF!="Moderado"),CONCATENATE("R4C",'Mapa final'!#REF!),"")</f>
        <v>#REF!</v>
      </c>
      <c r="AB19" s="44" t="e">
        <f>IF(AND('Mapa final'!#REF!="Alta",'Mapa final'!#REF!="Mayor"),CONCATENATE("R4C",'Mapa final'!#REF!),"")</f>
        <v>#REF!</v>
      </c>
      <c r="AC19" s="45" t="e">
        <f>IF(AND('Mapa final'!#REF!="Alta",'Mapa final'!#REF!="Mayor"),CONCATENATE("R4C",'Mapa final'!#REF!),"")</f>
        <v>#REF!</v>
      </c>
      <c r="AD19" s="45" t="e">
        <f>IF(AND('Mapa final'!#REF!="Alta",'Mapa final'!#REF!="Mayor"),CONCATENATE("R4C",'Mapa final'!#REF!),"")</f>
        <v>#REF!</v>
      </c>
      <c r="AE19" s="45" t="e">
        <f>IF(AND('Mapa final'!#REF!="Alta",'Mapa final'!#REF!="Mayor"),CONCATENATE("R4C",'Mapa final'!#REF!),"")</f>
        <v>#REF!</v>
      </c>
      <c r="AF19" s="45" t="e">
        <f>IF(AND('Mapa final'!#REF!="Alta",'Mapa final'!#REF!="Mayor"),CONCATENATE("R4C",'Mapa final'!#REF!),"")</f>
        <v>#REF!</v>
      </c>
      <c r="AG19" s="46" t="e">
        <f>IF(AND('Mapa final'!#REF!="Alta",'Mapa final'!#REF!="Mayor"),CONCATENATE("R4C",'Mapa final'!#REF!),"")</f>
        <v>#REF!</v>
      </c>
      <c r="AH19" s="47" t="e">
        <f>IF(AND('Mapa final'!#REF!="Alta",'Mapa final'!#REF!="Catastrófico"),CONCATENATE("R4C",'Mapa final'!#REF!),"")</f>
        <v>#REF!</v>
      </c>
      <c r="AI19" s="48" t="e">
        <f>IF(AND('Mapa final'!#REF!="Alta",'Mapa final'!#REF!="Catastrófico"),CONCATENATE("R4C",'Mapa final'!#REF!),"")</f>
        <v>#REF!</v>
      </c>
      <c r="AJ19" s="48" t="e">
        <f>IF(AND('Mapa final'!#REF!="Alta",'Mapa final'!#REF!="Catastrófico"),CONCATENATE("R4C",'Mapa final'!#REF!),"")</f>
        <v>#REF!</v>
      </c>
      <c r="AK19" s="48" t="e">
        <f>IF(AND('Mapa final'!#REF!="Alta",'Mapa final'!#REF!="Catastrófico"),CONCATENATE("R4C",'Mapa final'!#REF!),"")</f>
        <v>#REF!</v>
      </c>
      <c r="AL19" s="48" t="e">
        <f>IF(AND('Mapa final'!#REF!="Alta",'Mapa final'!#REF!="Catastrófico"),CONCATENATE("R4C",'Mapa final'!#REF!),"")</f>
        <v>#REF!</v>
      </c>
      <c r="AM19" s="49" t="e">
        <f>IF(AND('Mapa final'!#REF!="Alta",'Mapa final'!#REF!="Catastrófico"),CONCATENATE("R4C",'Mapa final'!#REF!),"")</f>
        <v>#REF!</v>
      </c>
      <c r="AN19" s="75"/>
      <c r="AO19" s="349"/>
      <c r="AP19" s="350"/>
      <c r="AQ19" s="350"/>
      <c r="AR19" s="350"/>
      <c r="AS19" s="350"/>
      <c r="AT19" s="351"/>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row>
    <row r="20" spans="1:76" ht="15" customHeight="1" x14ac:dyDescent="0.25">
      <c r="A20" s="75"/>
      <c r="B20" s="260"/>
      <c r="C20" s="260"/>
      <c r="D20" s="261"/>
      <c r="E20" s="359"/>
      <c r="F20" s="358"/>
      <c r="G20" s="358"/>
      <c r="H20" s="358"/>
      <c r="I20" s="358"/>
      <c r="J20" s="59" t="e">
        <f>IF(AND('Mapa final'!#REF!="Alta",'Mapa final'!#REF!="Leve"),CONCATENATE("R5C",'Mapa final'!#REF!),"")</f>
        <v>#REF!</v>
      </c>
      <c r="K20" s="60" t="e">
        <f>IF(AND('Mapa final'!#REF!="Alta",'Mapa final'!#REF!="Leve"),CONCATENATE("R5C",'Mapa final'!#REF!),"")</f>
        <v>#REF!</v>
      </c>
      <c r="L20" s="60" t="e">
        <f>IF(AND('Mapa final'!#REF!="Alta",'Mapa final'!#REF!="Leve"),CONCATENATE("R5C",'Mapa final'!#REF!),"")</f>
        <v>#REF!</v>
      </c>
      <c r="M20" s="60" t="e">
        <f>IF(AND('Mapa final'!#REF!="Alta",'Mapa final'!#REF!="Leve"),CONCATENATE("R5C",'Mapa final'!#REF!),"")</f>
        <v>#REF!</v>
      </c>
      <c r="N20" s="60" t="e">
        <f>IF(AND('Mapa final'!#REF!="Alta",'Mapa final'!#REF!="Leve"),CONCATENATE("R5C",'Mapa final'!#REF!),"")</f>
        <v>#REF!</v>
      </c>
      <c r="O20" s="61" t="e">
        <f>IF(AND('Mapa final'!#REF!="Alta",'Mapa final'!#REF!="Leve"),CONCATENATE("R5C",'Mapa final'!#REF!),"")</f>
        <v>#REF!</v>
      </c>
      <c r="P20" s="59" t="e">
        <f>IF(AND('Mapa final'!#REF!="Alta",'Mapa final'!#REF!="Menor"),CONCATENATE("R5C",'Mapa final'!#REF!),"")</f>
        <v>#REF!</v>
      </c>
      <c r="Q20" s="60" t="e">
        <f>IF(AND('Mapa final'!#REF!="Alta",'Mapa final'!#REF!="Menor"),CONCATENATE("R5C",'Mapa final'!#REF!),"")</f>
        <v>#REF!</v>
      </c>
      <c r="R20" s="60" t="e">
        <f>IF(AND('Mapa final'!#REF!="Alta",'Mapa final'!#REF!="Menor"),CONCATENATE("R5C",'Mapa final'!#REF!),"")</f>
        <v>#REF!</v>
      </c>
      <c r="S20" s="60" t="e">
        <f>IF(AND('Mapa final'!#REF!="Alta",'Mapa final'!#REF!="Menor"),CONCATENATE("R5C",'Mapa final'!#REF!),"")</f>
        <v>#REF!</v>
      </c>
      <c r="T20" s="60" t="e">
        <f>IF(AND('Mapa final'!#REF!="Alta",'Mapa final'!#REF!="Menor"),CONCATENATE("R5C",'Mapa final'!#REF!),"")</f>
        <v>#REF!</v>
      </c>
      <c r="U20" s="61" t="e">
        <f>IF(AND('Mapa final'!#REF!="Alta",'Mapa final'!#REF!="Menor"),CONCATENATE("R5C",'Mapa final'!#REF!),"")</f>
        <v>#REF!</v>
      </c>
      <c r="V20" s="44" t="e">
        <f>IF(AND('Mapa final'!#REF!="Alta",'Mapa final'!#REF!="Moderado"),CONCATENATE("R5C",'Mapa final'!#REF!),"")</f>
        <v>#REF!</v>
      </c>
      <c r="W20" s="45" t="e">
        <f>IF(AND('Mapa final'!#REF!="Alta",'Mapa final'!#REF!="Moderado"),CONCATENATE("R5C",'Mapa final'!#REF!),"")</f>
        <v>#REF!</v>
      </c>
      <c r="X20" s="45" t="e">
        <f>IF(AND('Mapa final'!#REF!="Alta",'Mapa final'!#REF!="Moderado"),CONCATENATE("R5C",'Mapa final'!#REF!),"")</f>
        <v>#REF!</v>
      </c>
      <c r="Y20" s="45" t="e">
        <f>IF(AND('Mapa final'!#REF!="Alta",'Mapa final'!#REF!="Moderado"),CONCATENATE("R5C",'Mapa final'!#REF!),"")</f>
        <v>#REF!</v>
      </c>
      <c r="Z20" s="45" t="e">
        <f>IF(AND('Mapa final'!#REF!="Alta",'Mapa final'!#REF!="Moderado"),CONCATENATE("R5C",'Mapa final'!#REF!),"")</f>
        <v>#REF!</v>
      </c>
      <c r="AA20" s="46" t="e">
        <f>IF(AND('Mapa final'!#REF!="Alta",'Mapa final'!#REF!="Moderado"),CONCATENATE("R5C",'Mapa final'!#REF!),"")</f>
        <v>#REF!</v>
      </c>
      <c r="AB20" s="44" t="e">
        <f>IF(AND('Mapa final'!#REF!="Alta",'Mapa final'!#REF!="Mayor"),CONCATENATE("R5C",'Mapa final'!#REF!),"")</f>
        <v>#REF!</v>
      </c>
      <c r="AC20" s="45" t="e">
        <f>IF(AND('Mapa final'!#REF!="Alta",'Mapa final'!#REF!="Mayor"),CONCATENATE("R5C",'Mapa final'!#REF!),"")</f>
        <v>#REF!</v>
      </c>
      <c r="AD20" s="45" t="e">
        <f>IF(AND('Mapa final'!#REF!="Alta",'Mapa final'!#REF!="Mayor"),CONCATENATE("R5C",'Mapa final'!#REF!),"")</f>
        <v>#REF!</v>
      </c>
      <c r="AE20" s="45" t="e">
        <f>IF(AND('Mapa final'!#REF!="Alta",'Mapa final'!#REF!="Mayor"),CONCATENATE("R5C",'Mapa final'!#REF!),"")</f>
        <v>#REF!</v>
      </c>
      <c r="AF20" s="45" t="e">
        <f>IF(AND('Mapa final'!#REF!="Alta",'Mapa final'!#REF!="Mayor"),CONCATENATE("R5C",'Mapa final'!#REF!),"")</f>
        <v>#REF!</v>
      </c>
      <c r="AG20" s="46" t="e">
        <f>IF(AND('Mapa final'!#REF!="Alta",'Mapa final'!#REF!="Mayor"),CONCATENATE("R5C",'Mapa final'!#REF!),"")</f>
        <v>#REF!</v>
      </c>
      <c r="AH20" s="47" t="e">
        <f>IF(AND('Mapa final'!#REF!="Alta",'Mapa final'!#REF!="Catastrófico"),CONCATENATE("R5C",'Mapa final'!#REF!),"")</f>
        <v>#REF!</v>
      </c>
      <c r="AI20" s="48" t="e">
        <f>IF(AND('Mapa final'!#REF!="Alta",'Mapa final'!#REF!="Catastrófico"),CONCATENATE("R5C",'Mapa final'!#REF!),"")</f>
        <v>#REF!</v>
      </c>
      <c r="AJ20" s="48" t="e">
        <f>IF(AND('Mapa final'!#REF!="Alta",'Mapa final'!#REF!="Catastrófico"),CONCATENATE("R5C",'Mapa final'!#REF!),"")</f>
        <v>#REF!</v>
      </c>
      <c r="AK20" s="48" t="e">
        <f>IF(AND('Mapa final'!#REF!="Alta",'Mapa final'!#REF!="Catastrófico"),CONCATENATE("R5C",'Mapa final'!#REF!),"")</f>
        <v>#REF!</v>
      </c>
      <c r="AL20" s="48" t="e">
        <f>IF(AND('Mapa final'!#REF!="Alta",'Mapa final'!#REF!="Catastrófico"),CONCATENATE("R5C",'Mapa final'!#REF!),"")</f>
        <v>#REF!</v>
      </c>
      <c r="AM20" s="49" t="e">
        <f>IF(AND('Mapa final'!#REF!="Alta",'Mapa final'!#REF!="Catastrófico"),CONCATENATE("R5C",'Mapa final'!#REF!),"")</f>
        <v>#REF!</v>
      </c>
      <c r="AN20" s="75"/>
      <c r="AO20" s="349"/>
      <c r="AP20" s="350"/>
      <c r="AQ20" s="350"/>
      <c r="AR20" s="350"/>
      <c r="AS20" s="350"/>
      <c r="AT20" s="351"/>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row>
    <row r="21" spans="1:76" ht="15" customHeight="1" x14ac:dyDescent="0.25">
      <c r="A21" s="75"/>
      <c r="B21" s="260"/>
      <c r="C21" s="260"/>
      <c r="D21" s="261"/>
      <c r="E21" s="359"/>
      <c r="F21" s="358"/>
      <c r="G21" s="358"/>
      <c r="H21" s="358"/>
      <c r="I21" s="358"/>
      <c r="J21" s="59" t="e">
        <f>IF(AND('Mapa final'!#REF!="Alta",'Mapa final'!#REF!="Leve"),CONCATENATE("R6C",'Mapa final'!#REF!),"")</f>
        <v>#REF!</v>
      </c>
      <c r="K21" s="60" t="e">
        <f>IF(AND('Mapa final'!#REF!="Alta",'Mapa final'!#REF!="Leve"),CONCATENATE("R6C",'Mapa final'!#REF!),"")</f>
        <v>#REF!</v>
      </c>
      <c r="L21" s="60" t="e">
        <f>IF(AND('Mapa final'!#REF!="Alta",'Mapa final'!#REF!="Leve"),CONCATENATE("R6C",'Mapa final'!#REF!),"")</f>
        <v>#REF!</v>
      </c>
      <c r="M21" s="60" t="e">
        <f>IF(AND('Mapa final'!#REF!="Alta",'Mapa final'!#REF!="Leve"),CONCATENATE("R6C",'Mapa final'!#REF!),"")</f>
        <v>#REF!</v>
      </c>
      <c r="N21" s="60" t="e">
        <f>IF(AND('Mapa final'!#REF!="Alta",'Mapa final'!#REF!="Leve"),CONCATENATE("R6C",'Mapa final'!#REF!),"")</f>
        <v>#REF!</v>
      </c>
      <c r="O21" s="61" t="e">
        <f>IF(AND('Mapa final'!#REF!="Alta",'Mapa final'!#REF!="Leve"),CONCATENATE("R6C",'Mapa final'!#REF!),"")</f>
        <v>#REF!</v>
      </c>
      <c r="P21" s="59" t="e">
        <f>IF(AND('Mapa final'!#REF!="Alta",'Mapa final'!#REF!="Menor"),CONCATENATE("R6C",'Mapa final'!#REF!),"")</f>
        <v>#REF!</v>
      </c>
      <c r="Q21" s="60" t="e">
        <f>IF(AND('Mapa final'!#REF!="Alta",'Mapa final'!#REF!="Menor"),CONCATENATE("R6C",'Mapa final'!#REF!),"")</f>
        <v>#REF!</v>
      </c>
      <c r="R21" s="60" t="e">
        <f>IF(AND('Mapa final'!#REF!="Alta",'Mapa final'!#REF!="Menor"),CONCATENATE("R6C",'Mapa final'!#REF!),"")</f>
        <v>#REF!</v>
      </c>
      <c r="S21" s="60" t="e">
        <f>IF(AND('Mapa final'!#REF!="Alta",'Mapa final'!#REF!="Menor"),CONCATENATE("R6C",'Mapa final'!#REF!),"")</f>
        <v>#REF!</v>
      </c>
      <c r="T21" s="60" t="e">
        <f>IF(AND('Mapa final'!#REF!="Alta",'Mapa final'!#REF!="Menor"),CONCATENATE("R6C",'Mapa final'!#REF!),"")</f>
        <v>#REF!</v>
      </c>
      <c r="U21" s="61" t="e">
        <f>IF(AND('Mapa final'!#REF!="Alta",'Mapa final'!#REF!="Menor"),CONCATENATE("R6C",'Mapa final'!#REF!),"")</f>
        <v>#REF!</v>
      </c>
      <c r="V21" s="44" t="e">
        <f>IF(AND('Mapa final'!#REF!="Alta",'Mapa final'!#REF!="Moderado"),CONCATENATE("R6C",'Mapa final'!#REF!),"")</f>
        <v>#REF!</v>
      </c>
      <c r="W21" s="45" t="e">
        <f>IF(AND('Mapa final'!#REF!="Alta",'Mapa final'!#REF!="Moderado"),CONCATENATE("R6C",'Mapa final'!#REF!),"")</f>
        <v>#REF!</v>
      </c>
      <c r="X21" s="45" t="e">
        <f>IF(AND('Mapa final'!#REF!="Alta",'Mapa final'!#REF!="Moderado"),CONCATENATE("R6C",'Mapa final'!#REF!),"")</f>
        <v>#REF!</v>
      </c>
      <c r="Y21" s="45" t="e">
        <f>IF(AND('Mapa final'!#REF!="Alta",'Mapa final'!#REF!="Moderado"),CONCATENATE("R6C",'Mapa final'!#REF!),"")</f>
        <v>#REF!</v>
      </c>
      <c r="Z21" s="45" t="e">
        <f>IF(AND('Mapa final'!#REF!="Alta",'Mapa final'!#REF!="Moderado"),CONCATENATE("R6C",'Mapa final'!#REF!),"")</f>
        <v>#REF!</v>
      </c>
      <c r="AA21" s="46" t="e">
        <f>IF(AND('Mapa final'!#REF!="Alta",'Mapa final'!#REF!="Moderado"),CONCATENATE("R6C",'Mapa final'!#REF!),"")</f>
        <v>#REF!</v>
      </c>
      <c r="AB21" s="44" t="e">
        <f>IF(AND('Mapa final'!#REF!="Alta",'Mapa final'!#REF!="Mayor"),CONCATENATE("R6C",'Mapa final'!#REF!),"")</f>
        <v>#REF!</v>
      </c>
      <c r="AC21" s="45" t="e">
        <f>IF(AND('Mapa final'!#REF!="Alta",'Mapa final'!#REF!="Mayor"),CONCATENATE("R6C",'Mapa final'!#REF!),"")</f>
        <v>#REF!</v>
      </c>
      <c r="AD21" s="45" t="e">
        <f>IF(AND('Mapa final'!#REF!="Alta",'Mapa final'!#REF!="Mayor"),CONCATENATE("R6C",'Mapa final'!#REF!),"")</f>
        <v>#REF!</v>
      </c>
      <c r="AE21" s="45" t="e">
        <f>IF(AND('Mapa final'!#REF!="Alta",'Mapa final'!#REF!="Mayor"),CONCATENATE("R6C",'Mapa final'!#REF!),"")</f>
        <v>#REF!</v>
      </c>
      <c r="AF21" s="45" t="e">
        <f>IF(AND('Mapa final'!#REF!="Alta",'Mapa final'!#REF!="Mayor"),CONCATENATE("R6C",'Mapa final'!#REF!),"")</f>
        <v>#REF!</v>
      </c>
      <c r="AG21" s="46" t="e">
        <f>IF(AND('Mapa final'!#REF!="Alta",'Mapa final'!#REF!="Mayor"),CONCATENATE("R6C",'Mapa final'!#REF!),"")</f>
        <v>#REF!</v>
      </c>
      <c r="AH21" s="47" t="e">
        <f>IF(AND('Mapa final'!#REF!="Alta",'Mapa final'!#REF!="Catastrófico"),CONCATENATE("R6C",'Mapa final'!#REF!),"")</f>
        <v>#REF!</v>
      </c>
      <c r="AI21" s="48" t="e">
        <f>IF(AND('Mapa final'!#REF!="Alta",'Mapa final'!#REF!="Catastrófico"),CONCATENATE("R6C",'Mapa final'!#REF!),"")</f>
        <v>#REF!</v>
      </c>
      <c r="AJ21" s="48" t="e">
        <f>IF(AND('Mapa final'!#REF!="Alta",'Mapa final'!#REF!="Catastrófico"),CONCATENATE("R6C",'Mapa final'!#REF!),"")</f>
        <v>#REF!</v>
      </c>
      <c r="AK21" s="48" t="e">
        <f>IF(AND('Mapa final'!#REF!="Alta",'Mapa final'!#REF!="Catastrófico"),CONCATENATE("R6C",'Mapa final'!#REF!),"")</f>
        <v>#REF!</v>
      </c>
      <c r="AL21" s="48" t="e">
        <f>IF(AND('Mapa final'!#REF!="Alta",'Mapa final'!#REF!="Catastrófico"),CONCATENATE("R6C",'Mapa final'!#REF!),"")</f>
        <v>#REF!</v>
      </c>
      <c r="AM21" s="49" t="e">
        <f>IF(AND('Mapa final'!#REF!="Alta",'Mapa final'!#REF!="Catastrófico"),CONCATENATE("R6C",'Mapa final'!#REF!),"")</f>
        <v>#REF!</v>
      </c>
      <c r="AN21" s="75"/>
      <c r="AO21" s="349"/>
      <c r="AP21" s="350"/>
      <c r="AQ21" s="350"/>
      <c r="AR21" s="350"/>
      <c r="AS21" s="350"/>
      <c r="AT21" s="351"/>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row>
    <row r="22" spans="1:76" ht="15" customHeight="1" x14ac:dyDescent="0.25">
      <c r="A22" s="75"/>
      <c r="B22" s="260"/>
      <c r="C22" s="260"/>
      <c r="D22" s="261"/>
      <c r="E22" s="359"/>
      <c r="F22" s="358"/>
      <c r="G22" s="358"/>
      <c r="H22" s="358"/>
      <c r="I22" s="358"/>
      <c r="J22" s="59" t="e">
        <f>IF(AND('Mapa final'!#REF!="Alta",'Mapa final'!#REF!="Leve"),CONCATENATE("R7C",'Mapa final'!#REF!),"")</f>
        <v>#REF!</v>
      </c>
      <c r="K22" s="60" t="e">
        <f>IF(AND('Mapa final'!#REF!="Alta",'Mapa final'!#REF!="Leve"),CONCATENATE("R7C",'Mapa final'!#REF!),"")</f>
        <v>#REF!</v>
      </c>
      <c r="L22" s="60" t="e">
        <f>IF(AND('Mapa final'!#REF!="Alta",'Mapa final'!#REF!="Leve"),CONCATENATE("R7C",'Mapa final'!#REF!),"")</f>
        <v>#REF!</v>
      </c>
      <c r="M22" s="60" t="e">
        <f>IF(AND('Mapa final'!#REF!="Alta",'Mapa final'!#REF!="Leve"),CONCATENATE("R7C",'Mapa final'!#REF!),"")</f>
        <v>#REF!</v>
      </c>
      <c r="N22" s="60" t="e">
        <f>IF(AND('Mapa final'!#REF!="Alta",'Mapa final'!#REF!="Leve"),CONCATENATE("R7C",'Mapa final'!#REF!),"")</f>
        <v>#REF!</v>
      </c>
      <c r="O22" s="61" t="e">
        <f>IF(AND('Mapa final'!#REF!="Alta",'Mapa final'!#REF!="Leve"),CONCATENATE("R7C",'Mapa final'!#REF!),"")</f>
        <v>#REF!</v>
      </c>
      <c r="P22" s="59" t="e">
        <f>IF(AND('Mapa final'!#REF!="Alta",'Mapa final'!#REF!="Menor"),CONCATENATE("R7C",'Mapa final'!#REF!),"")</f>
        <v>#REF!</v>
      </c>
      <c r="Q22" s="60" t="e">
        <f>IF(AND('Mapa final'!#REF!="Alta",'Mapa final'!#REF!="Menor"),CONCATENATE("R7C",'Mapa final'!#REF!),"")</f>
        <v>#REF!</v>
      </c>
      <c r="R22" s="60" t="e">
        <f>IF(AND('Mapa final'!#REF!="Alta",'Mapa final'!#REF!="Menor"),CONCATENATE("R7C",'Mapa final'!#REF!),"")</f>
        <v>#REF!</v>
      </c>
      <c r="S22" s="60" t="e">
        <f>IF(AND('Mapa final'!#REF!="Alta",'Mapa final'!#REF!="Menor"),CONCATENATE("R7C",'Mapa final'!#REF!),"")</f>
        <v>#REF!</v>
      </c>
      <c r="T22" s="60" t="e">
        <f>IF(AND('Mapa final'!#REF!="Alta",'Mapa final'!#REF!="Menor"),CONCATENATE("R7C",'Mapa final'!#REF!),"")</f>
        <v>#REF!</v>
      </c>
      <c r="U22" s="61" t="e">
        <f>IF(AND('Mapa final'!#REF!="Alta",'Mapa final'!#REF!="Menor"),CONCATENATE("R7C",'Mapa final'!#REF!),"")</f>
        <v>#REF!</v>
      </c>
      <c r="V22" s="44" t="e">
        <f>IF(AND('Mapa final'!#REF!="Alta",'Mapa final'!#REF!="Moderado"),CONCATENATE("R7C",'Mapa final'!#REF!),"")</f>
        <v>#REF!</v>
      </c>
      <c r="W22" s="45" t="e">
        <f>IF(AND('Mapa final'!#REF!="Alta",'Mapa final'!#REF!="Moderado"),CONCATENATE("R7C",'Mapa final'!#REF!),"")</f>
        <v>#REF!</v>
      </c>
      <c r="X22" s="45" t="e">
        <f>IF(AND('Mapa final'!#REF!="Alta",'Mapa final'!#REF!="Moderado"),CONCATENATE("R7C",'Mapa final'!#REF!),"")</f>
        <v>#REF!</v>
      </c>
      <c r="Y22" s="45" t="e">
        <f>IF(AND('Mapa final'!#REF!="Alta",'Mapa final'!#REF!="Moderado"),CONCATENATE("R7C",'Mapa final'!#REF!),"")</f>
        <v>#REF!</v>
      </c>
      <c r="Z22" s="45" t="e">
        <f>IF(AND('Mapa final'!#REF!="Alta",'Mapa final'!#REF!="Moderado"),CONCATENATE("R7C",'Mapa final'!#REF!),"")</f>
        <v>#REF!</v>
      </c>
      <c r="AA22" s="46" t="e">
        <f>IF(AND('Mapa final'!#REF!="Alta",'Mapa final'!#REF!="Moderado"),CONCATENATE("R7C",'Mapa final'!#REF!),"")</f>
        <v>#REF!</v>
      </c>
      <c r="AB22" s="44" t="e">
        <f>IF(AND('Mapa final'!#REF!="Alta",'Mapa final'!#REF!="Mayor"),CONCATENATE("R7C",'Mapa final'!#REF!),"")</f>
        <v>#REF!</v>
      </c>
      <c r="AC22" s="45" t="e">
        <f>IF(AND('Mapa final'!#REF!="Alta",'Mapa final'!#REF!="Mayor"),CONCATENATE("R7C",'Mapa final'!#REF!),"")</f>
        <v>#REF!</v>
      </c>
      <c r="AD22" s="45" t="e">
        <f>IF(AND('Mapa final'!#REF!="Alta",'Mapa final'!#REF!="Mayor"),CONCATENATE("R7C",'Mapa final'!#REF!),"")</f>
        <v>#REF!</v>
      </c>
      <c r="AE22" s="45" t="e">
        <f>IF(AND('Mapa final'!#REF!="Alta",'Mapa final'!#REF!="Mayor"),CONCATENATE("R7C",'Mapa final'!#REF!),"")</f>
        <v>#REF!</v>
      </c>
      <c r="AF22" s="45" t="e">
        <f>IF(AND('Mapa final'!#REF!="Alta",'Mapa final'!#REF!="Mayor"),CONCATENATE("R7C",'Mapa final'!#REF!),"")</f>
        <v>#REF!</v>
      </c>
      <c r="AG22" s="46" t="e">
        <f>IF(AND('Mapa final'!#REF!="Alta",'Mapa final'!#REF!="Mayor"),CONCATENATE("R7C",'Mapa final'!#REF!),"")</f>
        <v>#REF!</v>
      </c>
      <c r="AH22" s="47" t="e">
        <f>IF(AND('Mapa final'!#REF!="Alta",'Mapa final'!#REF!="Catastrófico"),CONCATENATE("R7C",'Mapa final'!#REF!),"")</f>
        <v>#REF!</v>
      </c>
      <c r="AI22" s="48" t="e">
        <f>IF(AND('Mapa final'!#REF!="Alta",'Mapa final'!#REF!="Catastrófico"),CONCATENATE("R7C",'Mapa final'!#REF!),"")</f>
        <v>#REF!</v>
      </c>
      <c r="AJ22" s="48" t="e">
        <f>IF(AND('Mapa final'!#REF!="Alta",'Mapa final'!#REF!="Catastrófico"),CONCATENATE("R7C",'Mapa final'!#REF!),"")</f>
        <v>#REF!</v>
      </c>
      <c r="AK22" s="48" t="e">
        <f>IF(AND('Mapa final'!#REF!="Alta",'Mapa final'!#REF!="Catastrófico"),CONCATENATE("R7C",'Mapa final'!#REF!),"")</f>
        <v>#REF!</v>
      </c>
      <c r="AL22" s="48" t="e">
        <f>IF(AND('Mapa final'!#REF!="Alta",'Mapa final'!#REF!="Catastrófico"),CONCATENATE("R7C",'Mapa final'!#REF!),"")</f>
        <v>#REF!</v>
      </c>
      <c r="AM22" s="49" t="e">
        <f>IF(AND('Mapa final'!#REF!="Alta",'Mapa final'!#REF!="Catastrófico"),CONCATENATE("R7C",'Mapa final'!#REF!),"")</f>
        <v>#REF!</v>
      </c>
      <c r="AN22" s="75"/>
      <c r="AO22" s="349"/>
      <c r="AP22" s="350"/>
      <c r="AQ22" s="350"/>
      <c r="AR22" s="350"/>
      <c r="AS22" s="350"/>
      <c r="AT22" s="351"/>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row>
    <row r="23" spans="1:76" ht="15" customHeight="1" x14ac:dyDescent="0.25">
      <c r="A23" s="75"/>
      <c r="B23" s="260"/>
      <c r="C23" s="260"/>
      <c r="D23" s="261"/>
      <c r="E23" s="359"/>
      <c r="F23" s="358"/>
      <c r="G23" s="358"/>
      <c r="H23" s="358"/>
      <c r="I23" s="358"/>
      <c r="J23" s="59" t="e">
        <f>IF(AND('Mapa final'!#REF!="Alta",'Mapa final'!#REF!="Leve"),CONCATENATE("R8C",'Mapa final'!#REF!),"")</f>
        <v>#REF!</v>
      </c>
      <c r="K23" s="60" t="e">
        <f>IF(AND('Mapa final'!#REF!="Alta",'Mapa final'!#REF!="Leve"),CONCATENATE("R8C",'Mapa final'!#REF!),"")</f>
        <v>#REF!</v>
      </c>
      <c r="L23" s="60" t="e">
        <f>IF(AND('Mapa final'!#REF!="Alta",'Mapa final'!#REF!="Leve"),CONCATENATE("R8C",'Mapa final'!#REF!),"")</f>
        <v>#REF!</v>
      </c>
      <c r="M23" s="60" t="e">
        <f>IF(AND('Mapa final'!#REF!="Alta",'Mapa final'!#REF!="Leve"),CONCATENATE("R8C",'Mapa final'!#REF!),"")</f>
        <v>#REF!</v>
      </c>
      <c r="N23" s="60" t="e">
        <f>IF(AND('Mapa final'!#REF!="Alta",'Mapa final'!#REF!="Leve"),CONCATENATE("R8C",'Mapa final'!#REF!),"")</f>
        <v>#REF!</v>
      </c>
      <c r="O23" s="61" t="e">
        <f>IF(AND('Mapa final'!#REF!="Alta",'Mapa final'!#REF!="Leve"),CONCATENATE("R8C",'Mapa final'!#REF!),"")</f>
        <v>#REF!</v>
      </c>
      <c r="P23" s="59" t="e">
        <f>IF(AND('Mapa final'!#REF!="Alta",'Mapa final'!#REF!="Menor"),CONCATENATE("R8C",'Mapa final'!#REF!),"")</f>
        <v>#REF!</v>
      </c>
      <c r="Q23" s="60" t="e">
        <f>IF(AND('Mapa final'!#REF!="Alta",'Mapa final'!#REF!="Menor"),CONCATENATE("R8C",'Mapa final'!#REF!),"")</f>
        <v>#REF!</v>
      </c>
      <c r="R23" s="60" t="e">
        <f>IF(AND('Mapa final'!#REF!="Alta",'Mapa final'!#REF!="Menor"),CONCATENATE("R8C",'Mapa final'!#REF!),"")</f>
        <v>#REF!</v>
      </c>
      <c r="S23" s="60" t="e">
        <f>IF(AND('Mapa final'!#REF!="Alta",'Mapa final'!#REF!="Menor"),CONCATENATE("R8C",'Mapa final'!#REF!),"")</f>
        <v>#REF!</v>
      </c>
      <c r="T23" s="60" t="e">
        <f>IF(AND('Mapa final'!#REF!="Alta",'Mapa final'!#REF!="Menor"),CONCATENATE("R8C",'Mapa final'!#REF!),"")</f>
        <v>#REF!</v>
      </c>
      <c r="U23" s="61" t="e">
        <f>IF(AND('Mapa final'!#REF!="Alta",'Mapa final'!#REF!="Menor"),CONCATENATE("R8C",'Mapa final'!#REF!),"")</f>
        <v>#REF!</v>
      </c>
      <c r="V23" s="44" t="e">
        <f>IF(AND('Mapa final'!#REF!="Alta",'Mapa final'!#REF!="Moderado"),CONCATENATE("R8C",'Mapa final'!#REF!),"")</f>
        <v>#REF!</v>
      </c>
      <c r="W23" s="45" t="e">
        <f>IF(AND('Mapa final'!#REF!="Alta",'Mapa final'!#REF!="Moderado"),CONCATENATE("R8C",'Mapa final'!#REF!),"")</f>
        <v>#REF!</v>
      </c>
      <c r="X23" s="45" t="e">
        <f>IF(AND('Mapa final'!#REF!="Alta",'Mapa final'!#REF!="Moderado"),CONCATENATE("R8C",'Mapa final'!#REF!),"")</f>
        <v>#REF!</v>
      </c>
      <c r="Y23" s="45" t="e">
        <f>IF(AND('Mapa final'!#REF!="Alta",'Mapa final'!#REF!="Moderado"),CONCATENATE("R8C",'Mapa final'!#REF!),"")</f>
        <v>#REF!</v>
      </c>
      <c r="Z23" s="45" t="e">
        <f>IF(AND('Mapa final'!#REF!="Alta",'Mapa final'!#REF!="Moderado"),CONCATENATE("R8C",'Mapa final'!#REF!),"")</f>
        <v>#REF!</v>
      </c>
      <c r="AA23" s="46" t="e">
        <f>IF(AND('Mapa final'!#REF!="Alta",'Mapa final'!#REF!="Moderado"),CONCATENATE("R8C",'Mapa final'!#REF!),"")</f>
        <v>#REF!</v>
      </c>
      <c r="AB23" s="44" t="e">
        <f>IF(AND('Mapa final'!#REF!="Alta",'Mapa final'!#REF!="Mayor"),CONCATENATE("R8C",'Mapa final'!#REF!),"")</f>
        <v>#REF!</v>
      </c>
      <c r="AC23" s="45" t="e">
        <f>IF(AND('Mapa final'!#REF!="Alta",'Mapa final'!#REF!="Mayor"),CONCATENATE("R8C",'Mapa final'!#REF!),"")</f>
        <v>#REF!</v>
      </c>
      <c r="AD23" s="45" t="e">
        <f>IF(AND('Mapa final'!#REF!="Alta",'Mapa final'!#REF!="Mayor"),CONCATENATE("R8C",'Mapa final'!#REF!),"")</f>
        <v>#REF!</v>
      </c>
      <c r="AE23" s="45" t="e">
        <f>IF(AND('Mapa final'!#REF!="Alta",'Mapa final'!#REF!="Mayor"),CONCATENATE("R8C",'Mapa final'!#REF!),"")</f>
        <v>#REF!</v>
      </c>
      <c r="AF23" s="45" t="e">
        <f>IF(AND('Mapa final'!#REF!="Alta",'Mapa final'!#REF!="Mayor"),CONCATENATE("R8C",'Mapa final'!#REF!),"")</f>
        <v>#REF!</v>
      </c>
      <c r="AG23" s="46" t="e">
        <f>IF(AND('Mapa final'!#REF!="Alta",'Mapa final'!#REF!="Mayor"),CONCATENATE("R8C",'Mapa final'!#REF!),"")</f>
        <v>#REF!</v>
      </c>
      <c r="AH23" s="47" t="e">
        <f>IF(AND('Mapa final'!#REF!="Alta",'Mapa final'!#REF!="Catastrófico"),CONCATENATE("R8C",'Mapa final'!#REF!),"")</f>
        <v>#REF!</v>
      </c>
      <c r="AI23" s="48" t="e">
        <f>IF(AND('Mapa final'!#REF!="Alta",'Mapa final'!#REF!="Catastrófico"),CONCATENATE("R8C",'Mapa final'!#REF!),"")</f>
        <v>#REF!</v>
      </c>
      <c r="AJ23" s="48" t="e">
        <f>IF(AND('Mapa final'!#REF!="Alta",'Mapa final'!#REF!="Catastrófico"),CONCATENATE("R8C",'Mapa final'!#REF!),"")</f>
        <v>#REF!</v>
      </c>
      <c r="AK23" s="48" t="e">
        <f>IF(AND('Mapa final'!#REF!="Alta",'Mapa final'!#REF!="Catastrófico"),CONCATENATE("R8C",'Mapa final'!#REF!),"")</f>
        <v>#REF!</v>
      </c>
      <c r="AL23" s="48" t="e">
        <f>IF(AND('Mapa final'!#REF!="Alta",'Mapa final'!#REF!="Catastrófico"),CONCATENATE("R8C",'Mapa final'!#REF!),"")</f>
        <v>#REF!</v>
      </c>
      <c r="AM23" s="49" t="e">
        <f>IF(AND('Mapa final'!#REF!="Alta",'Mapa final'!#REF!="Catastrófico"),CONCATENATE("R8C",'Mapa final'!#REF!),"")</f>
        <v>#REF!</v>
      </c>
      <c r="AN23" s="75"/>
      <c r="AO23" s="349"/>
      <c r="AP23" s="350"/>
      <c r="AQ23" s="350"/>
      <c r="AR23" s="350"/>
      <c r="AS23" s="350"/>
      <c r="AT23" s="351"/>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row>
    <row r="24" spans="1:76" ht="15" customHeight="1" x14ac:dyDescent="0.25">
      <c r="A24" s="75"/>
      <c r="B24" s="260"/>
      <c r="C24" s="260"/>
      <c r="D24" s="261"/>
      <c r="E24" s="359"/>
      <c r="F24" s="358"/>
      <c r="G24" s="358"/>
      <c r="H24" s="358"/>
      <c r="I24" s="358"/>
      <c r="J24" s="59" t="e">
        <f>IF(AND('Mapa final'!#REF!="Alta",'Mapa final'!#REF!="Leve"),CONCATENATE("R9C",'Mapa final'!#REF!),"")</f>
        <v>#REF!</v>
      </c>
      <c r="K24" s="60" t="e">
        <f>IF(AND('Mapa final'!#REF!="Alta",'Mapa final'!#REF!="Leve"),CONCATENATE("R9C",'Mapa final'!#REF!),"")</f>
        <v>#REF!</v>
      </c>
      <c r="L24" s="60" t="e">
        <f>IF(AND('Mapa final'!#REF!="Alta",'Mapa final'!#REF!="Leve"),CONCATENATE("R9C",'Mapa final'!#REF!),"")</f>
        <v>#REF!</v>
      </c>
      <c r="M24" s="60" t="e">
        <f>IF(AND('Mapa final'!#REF!="Alta",'Mapa final'!#REF!="Leve"),CONCATENATE("R9C",'Mapa final'!#REF!),"")</f>
        <v>#REF!</v>
      </c>
      <c r="N24" s="60" t="e">
        <f>IF(AND('Mapa final'!#REF!="Alta",'Mapa final'!#REF!="Leve"),CONCATENATE("R9C",'Mapa final'!#REF!),"")</f>
        <v>#REF!</v>
      </c>
      <c r="O24" s="61" t="e">
        <f>IF(AND('Mapa final'!#REF!="Alta",'Mapa final'!#REF!="Leve"),CONCATENATE("R9C",'Mapa final'!#REF!),"")</f>
        <v>#REF!</v>
      </c>
      <c r="P24" s="59" t="e">
        <f>IF(AND('Mapa final'!#REF!="Alta",'Mapa final'!#REF!="Menor"),CONCATENATE("R9C",'Mapa final'!#REF!),"")</f>
        <v>#REF!</v>
      </c>
      <c r="Q24" s="60" t="e">
        <f>IF(AND('Mapa final'!#REF!="Alta",'Mapa final'!#REF!="Menor"),CONCATENATE("R9C",'Mapa final'!#REF!),"")</f>
        <v>#REF!</v>
      </c>
      <c r="R24" s="60" t="e">
        <f>IF(AND('Mapa final'!#REF!="Alta",'Mapa final'!#REF!="Menor"),CONCATENATE("R9C",'Mapa final'!#REF!),"")</f>
        <v>#REF!</v>
      </c>
      <c r="S24" s="60" t="e">
        <f>IF(AND('Mapa final'!#REF!="Alta",'Mapa final'!#REF!="Menor"),CONCATENATE("R9C",'Mapa final'!#REF!),"")</f>
        <v>#REF!</v>
      </c>
      <c r="T24" s="60" t="e">
        <f>IF(AND('Mapa final'!#REF!="Alta",'Mapa final'!#REF!="Menor"),CONCATENATE("R9C",'Mapa final'!#REF!),"")</f>
        <v>#REF!</v>
      </c>
      <c r="U24" s="61" t="e">
        <f>IF(AND('Mapa final'!#REF!="Alta",'Mapa final'!#REF!="Menor"),CONCATENATE("R9C",'Mapa final'!#REF!),"")</f>
        <v>#REF!</v>
      </c>
      <c r="V24" s="44" t="e">
        <f>IF(AND('Mapa final'!#REF!="Alta",'Mapa final'!#REF!="Moderado"),CONCATENATE("R9C",'Mapa final'!#REF!),"")</f>
        <v>#REF!</v>
      </c>
      <c r="W24" s="45" t="e">
        <f>IF(AND('Mapa final'!#REF!="Alta",'Mapa final'!#REF!="Moderado"),CONCATENATE("R9C",'Mapa final'!#REF!),"")</f>
        <v>#REF!</v>
      </c>
      <c r="X24" s="45" t="e">
        <f>IF(AND('Mapa final'!#REF!="Alta",'Mapa final'!#REF!="Moderado"),CONCATENATE("R9C",'Mapa final'!#REF!),"")</f>
        <v>#REF!</v>
      </c>
      <c r="Y24" s="45" t="e">
        <f>IF(AND('Mapa final'!#REF!="Alta",'Mapa final'!#REF!="Moderado"),CONCATENATE("R9C",'Mapa final'!#REF!),"")</f>
        <v>#REF!</v>
      </c>
      <c r="Z24" s="45" t="e">
        <f>IF(AND('Mapa final'!#REF!="Alta",'Mapa final'!#REF!="Moderado"),CONCATENATE("R9C",'Mapa final'!#REF!),"")</f>
        <v>#REF!</v>
      </c>
      <c r="AA24" s="46" t="e">
        <f>IF(AND('Mapa final'!#REF!="Alta",'Mapa final'!#REF!="Moderado"),CONCATENATE("R9C",'Mapa final'!#REF!),"")</f>
        <v>#REF!</v>
      </c>
      <c r="AB24" s="44" t="e">
        <f>IF(AND('Mapa final'!#REF!="Alta",'Mapa final'!#REF!="Mayor"),CONCATENATE("R9C",'Mapa final'!#REF!),"")</f>
        <v>#REF!</v>
      </c>
      <c r="AC24" s="45" t="e">
        <f>IF(AND('Mapa final'!#REF!="Alta",'Mapa final'!#REF!="Mayor"),CONCATENATE("R9C",'Mapa final'!#REF!),"")</f>
        <v>#REF!</v>
      </c>
      <c r="AD24" s="45" t="e">
        <f>IF(AND('Mapa final'!#REF!="Alta",'Mapa final'!#REF!="Mayor"),CONCATENATE("R9C",'Mapa final'!#REF!),"")</f>
        <v>#REF!</v>
      </c>
      <c r="AE24" s="45" t="e">
        <f>IF(AND('Mapa final'!#REF!="Alta",'Mapa final'!#REF!="Mayor"),CONCATENATE("R9C",'Mapa final'!#REF!),"")</f>
        <v>#REF!</v>
      </c>
      <c r="AF24" s="45" t="e">
        <f>IF(AND('Mapa final'!#REF!="Alta",'Mapa final'!#REF!="Mayor"),CONCATENATE("R9C",'Mapa final'!#REF!),"")</f>
        <v>#REF!</v>
      </c>
      <c r="AG24" s="46" t="e">
        <f>IF(AND('Mapa final'!#REF!="Alta",'Mapa final'!#REF!="Mayor"),CONCATENATE("R9C",'Mapa final'!#REF!),"")</f>
        <v>#REF!</v>
      </c>
      <c r="AH24" s="47" t="e">
        <f>IF(AND('Mapa final'!#REF!="Alta",'Mapa final'!#REF!="Catastrófico"),CONCATENATE("R9C",'Mapa final'!#REF!),"")</f>
        <v>#REF!</v>
      </c>
      <c r="AI24" s="48" t="e">
        <f>IF(AND('Mapa final'!#REF!="Alta",'Mapa final'!#REF!="Catastrófico"),CONCATENATE("R9C",'Mapa final'!#REF!),"")</f>
        <v>#REF!</v>
      </c>
      <c r="AJ24" s="48" t="e">
        <f>IF(AND('Mapa final'!#REF!="Alta",'Mapa final'!#REF!="Catastrófico"),CONCATENATE("R9C",'Mapa final'!#REF!),"")</f>
        <v>#REF!</v>
      </c>
      <c r="AK24" s="48" t="e">
        <f>IF(AND('Mapa final'!#REF!="Alta",'Mapa final'!#REF!="Catastrófico"),CONCATENATE("R9C",'Mapa final'!#REF!),"")</f>
        <v>#REF!</v>
      </c>
      <c r="AL24" s="48" t="e">
        <f>IF(AND('Mapa final'!#REF!="Alta",'Mapa final'!#REF!="Catastrófico"),CONCATENATE("R9C",'Mapa final'!#REF!),"")</f>
        <v>#REF!</v>
      </c>
      <c r="AM24" s="49" t="e">
        <f>IF(AND('Mapa final'!#REF!="Alta",'Mapa final'!#REF!="Catastrófico"),CONCATENATE("R9C",'Mapa final'!#REF!),"")</f>
        <v>#REF!</v>
      </c>
      <c r="AN24" s="75"/>
      <c r="AO24" s="349"/>
      <c r="AP24" s="350"/>
      <c r="AQ24" s="350"/>
      <c r="AR24" s="350"/>
      <c r="AS24" s="350"/>
      <c r="AT24" s="351"/>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row>
    <row r="25" spans="1:76" ht="15.75" customHeight="1" thickBot="1" x14ac:dyDescent="0.3">
      <c r="A25" s="75"/>
      <c r="B25" s="260"/>
      <c r="C25" s="260"/>
      <c r="D25" s="261"/>
      <c r="E25" s="360"/>
      <c r="F25" s="361"/>
      <c r="G25" s="361"/>
      <c r="H25" s="361"/>
      <c r="I25" s="361"/>
      <c r="J25" s="62" t="e">
        <f>IF(AND('Mapa final'!#REF!="Alta",'Mapa final'!#REF!="Leve"),CONCATENATE("R10C",'Mapa final'!#REF!),"")</f>
        <v>#REF!</v>
      </c>
      <c r="K25" s="63" t="e">
        <f>IF(AND('Mapa final'!#REF!="Alta",'Mapa final'!#REF!="Leve"),CONCATENATE("R10C",'Mapa final'!#REF!),"")</f>
        <v>#REF!</v>
      </c>
      <c r="L25" s="63" t="e">
        <f>IF(AND('Mapa final'!#REF!="Alta",'Mapa final'!#REF!="Leve"),CONCATENATE("R10C",'Mapa final'!#REF!),"")</f>
        <v>#REF!</v>
      </c>
      <c r="M25" s="63" t="e">
        <f>IF(AND('Mapa final'!#REF!="Alta",'Mapa final'!#REF!="Leve"),CONCATENATE("R10C",'Mapa final'!#REF!),"")</f>
        <v>#REF!</v>
      </c>
      <c r="N25" s="63" t="e">
        <f>IF(AND('Mapa final'!#REF!="Alta",'Mapa final'!#REF!="Leve"),CONCATENATE("R10C",'Mapa final'!#REF!),"")</f>
        <v>#REF!</v>
      </c>
      <c r="O25" s="64" t="e">
        <f>IF(AND('Mapa final'!#REF!="Alta",'Mapa final'!#REF!="Leve"),CONCATENATE("R10C",'Mapa final'!#REF!),"")</f>
        <v>#REF!</v>
      </c>
      <c r="P25" s="62" t="e">
        <f>IF(AND('Mapa final'!#REF!="Alta",'Mapa final'!#REF!="Menor"),CONCATENATE("R10C",'Mapa final'!#REF!),"")</f>
        <v>#REF!</v>
      </c>
      <c r="Q25" s="63" t="e">
        <f>IF(AND('Mapa final'!#REF!="Alta",'Mapa final'!#REF!="Menor"),CONCATENATE("R10C",'Mapa final'!#REF!),"")</f>
        <v>#REF!</v>
      </c>
      <c r="R25" s="63" t="e">
        <f>IF(AND('Mapa final'!#REF!="Alta",'Mapa final'!#REF!="Menor"),CONCATENATE("R10C",'Mapa final'!#REF!),"")</f>
        <v>#REF!</v>
      </c>
      <c r="S25" s="63" t="e">
        <f>IF(AND('Mapa final'!#REF!="Alta",'Mapa final'!#REF!="Menor"),CONCATENATE("R10C",'Mapa final'!#REF!),"")</f>
        <v>#REF!</v>
      </c>
      <c r="T25" s="63" t="e">
        <f>IF(AND('Mapa final'!#REF!="Alta",'Mapa final'!#REF!="Menor"),CONCATENATE("R10C",'Mapa final'!#REF!),"")</f>
        <v>#REF!</v>
      </c>
      <c r="U25" s="64" t="e">
        <f>IF(AND('Mapa final'!#REF!="Alta",'Mapa final'!#REF!="Menor"),CONCATENATE("R10C",'Mapa final'!#REF!),"")</f>
        <v>#REF!</v>
      </c>
      <c r="V25" s="50" t="e">
        <f>IF(AND('Mapa final'!#REF!="Alta",'Mapa final'!#REF!="Moderado"),CONCATENATE("R10C",'Mapa final'!#REF!),"")</f>
        <v>#REF!</v>
      </c>
      <c r="W25" s="51" t="e">
        <f>IF(AND('Mapa final'!#REF!="Alta",'Mapa final'!#REF!="Moderado"),CONCATENATE("R10C",'Mapa final'!#REF!),"")</f>
        <v>#REF!</v>
      </c>
      <c r="X25" s="51" t="e">
        <f>IF(AND('Mapa final'!#REF!="Alta",'Mapa final'!#REF!="Moderado"),CONCATENATE("R10C",'Mapa final'!#REF!),"")</f>
        <v>#REF!</v>
      </c>
      <c r="Y25" s="51" t="e">
        <f>IF(AND('Mapa final'!#REF!="Alta",'Mapa final'!#REF!="Moderado"),CONCATENATE("R10C",'Mapa final'!#REF!),"")</f>
        <v>#REF!</v>
      </c>
      <c r="Z25" s="51" t="e">
        <f>IF(AND('Mapa final'!#REF!="Alta",'Mapa final'!#REF!="Moderado"),CONCATENATE("R10C",'Mapa final'!#REF!),"")</f>
        <v>#REF!</v>
      </c>
      <c r="AA25" s="52" t="e">
        <f>IF(AND('Mapa final'!#REF!="Alta",'Mapa final'!#REF!="Moderado"),CONCATENATE("R10C",'Mapa final'!#REF!),"")</f>
        <v>#REF!</v>
      </c>
      <c r="AB25" s="50" t="e">
        <f>IF(AND('Mapa final'!#REF!="Alta",'Mapa final'!#REF!="Mayor"),CONCATENATE("R10C",'Mapa final'!#REF!),"")</f>
        <v>#REF!</v>
      </c>
      <c r="AC25" s="51" t="e">
        <f>IF(AND('Mapa final'!#REF!="Alta",'Mapa final'!#REF!="Mayor"),CONCATENATE("R10C",'Mapa final'!#REF!),"")</f>
        <v>#REF!</v>
      </c>
      <c r="AD25" s="51" t="e">
        <f>IF(AND('Mapa final'!#REF!="Alta",'Mapa final'!#REF!="Mayor"),CONCATENATE("R10C",'Mapa final'!#REF!),"")</f>
        <v>#REF!</v>
      </c>
      <c r="AE25" s="51" t="e">
        <f>IF(AND('Mapa final'!#REF!="Alta",'Mapa final'!#REF!="Mayor"),CONCATENATE("R10C",'Mapa final'!#REF!),"")</f>
        <v>#REF!</v>
      </c>
      <c r="AF25" s="51" t="e">
        <f>IF(AND('Mapa final'!#REF!="Alta",'Mapa final'!#REF!="Mayor"),CONCATENATE("R10C",'Mapa final'!#REF!),"")</f>
        <v>#REF!</v>
      </c>
      <c r="AG25" s="52" t="e">
        <f>IF(AND('Mapa final'!#REF!="Alta",'Mapa final'!#REF!="Mayor"),CONCATENATE("R10C",'Mapa final'!#REF!),"")</f>
        <v>#REF!</v>
      </c>
      <c r="AH25" s="53" t="e">
        <f>IF(AND('Mapa final'!#REF!="Alta",'Mapa final'!#REF!="Catastrófico"),CONCATENATE("R10C",'Mapa final'!#REF!),"")</f>
        <v>#REF!</v>
      </c>
      <c r="AI25" s="54" t="e">
        <f>IF(AND('Mapa final'!#REF!="Alta",'Mapa final'!#REF!="Catastrófico"),CONCATENATE("R10C",'Mapa final'!#REF!),"")</f>
        <v>#REF!</v>
      </c>
      <c r="AJ25" s="54" t="e">
        <f>IF(AND('Mapa final'!#REF!="Alta",'Mapa final'!#REF!="Catastrófico"),CONCATENATE("R10C",'Mapa final'!#REF!),"")</f>
        <v>#REF!</v>
      </c>
      <c r="AK25" s="54" t="e">
        <f>IF(AND('Mapa final'!#REF!="Alta",'Mapa final'!#REF!="Catastrófico"),CONCATENATE("R10C",'Mapa final'!#REF!),"")</f>
        <v>#REF!</v>
      </c>
      <c r="AL25" s="54" t="e">
        <f>IF(AND('Mapa final'!#REF!="Alta",'Mapa final'!#REF!="Catastrófico"),CONCATENATE("R10C",'Mapa final'!#REF!),"")</f>
        <v>#REF!</v>
      </c>
      <c r="AM25" s="55" t="e">
        <f>IF(AND('Mapa final'!#REF!="Alta",'Mapa final'!#REF!="Catastrófico"),CONCATENATE("R10C",'Mapa final'!#REF!),"")</f>
        <v>#REF!</v>
      </c>
      <c r="AN25" s="75"/>
      <c r="AO25" s="352"/>
      <c r="AP25" s="353"/>
      <c r="AQ25" s="353"/>
      <c r="AR25" s="353"/>
      <c r="AS25" s="353"/>
      <c r="AT25" s="354"/>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row>
    <row r="26" spans="1:76" ht="15" customHeight="1" x14ac:dyDescent="0.25">
      <c r="A26" s="75"/>
      <c r="B26" s="260"/>
      <c r="C26" s="260"/>
      <c r="D26" s="261"/>
      <c r="E26" s="355" t="s">
        <v>162</v>
      </c>
      <c r="F26" s="356"/>
      <c r="G26" s="356"/>
      <c r="H26" s="356"/>
      <c r="I26" s="373"/>
      <c r="J26" s="56" t="e">
        <f>IF(AND('Mapa final'!#REF!="Media",'Mapa final'!#REF!="Leve"),CONCATENATE("R1C",'Mapa final'!#REF!),"")</f>
        <v>#REF!</v>
      </c>
      <c r="K26" s="57" t="e">
        <f>IF(AND('Mapa final'!#REF!="Media",'Mapa final'!#REF!="Leve"),CONCATENATE("R1C",'Mapa final'!#REF!),"")</f>
        <v>#REF!</v>
      </c>
      <c r="L26" s="57" t="e">
        <f>IF(AND('Mapa final'!#REF!="Media",'Mapa final'!#REF!="Leve"),CONCATENATE("R1C",'Mapa final'!#REF!),"")</f>
        <v>#REF!</v>
      </c>
      <c r="M26" s="57" t="e">
        <f>IF(AND('Mapa final'!#REF!="Media",'Mapa final'!#REF!="Leve"),CONCATENATE("R1C",'Mapa final'!#REF!),"")</f>
        <v>#REF!</v>
      </c>
      <c r="N26" s="57" t="e">
        <f>IF(AND('Mapa final'!#REF!="Media",'Mapa final'!#REF!="Leve"),CONCATENATE("R1C",'Mapa final'!#REF!),"")</f>
        <v>#REF!</v>
      </c>
      <c r="O26" s="58" t="e">
        <f>IF(AND('Mapa final'!#REF!="Media",'Mapa final'!#REF!="Leve"),CONCATENATE("R1C",'Mapa final'!#REF!),"")</f>
        <v>#REF!</v>
      </c>
      <c r="P26" s="56" t="e">
        <f>IF(AND('Mapa final'!#REF!="Media",'Mapa final'!#REF!="Menor"),CONCATENATE("R1C",'Mapa final'!#REF!),"")</f>
        <v>#REF!</v>
      </c>
      <c r="Q26" s="57" t="e">
        <f>IF(AND('Mapa final'!#REF!="Media",'Mapa final'!#REF!="Menor"),CONCATENATE("R1C",'Mapa final'!#REF!),"")</f>
        <v>#REF!</v>
      </c>
      <c r="R26" s="57" t="e">
        <f>IF(AND('Mapa final'!#REF!="Media",'Mapa final'!#REF!="Menor"),CONCATENATE("R1C",'Mapa final'!#REF!),"")</f>
        <v>#REF!</v>
      </c>
      <c r="S26" s="57" t="e">
        <f>IF(AND('Mapa final'!#REF!="Media",'Mapa final'!#REF!="Menor"),CONCATENATE("R1C",'Mapa final'!#REF!),"")</f>
        <v>#REF!</v>
      </c>
      <c r="T26" s="57" t="e">
        <f>IF(AND('Mapa final'!#REF!="Media",'Mapa final'!#REF!="Menor"),CONCATENATE("R1C",'Mapa final'!#REF!),"")</f>
        <v>#REF!</v>
      </c>
      <c r="U26" s="58" t="e">
        <f>IF(AND('Mapa final'!#REF!="Media",'Mapa final'!#REF!="Menor"),CONCATENATE("R1C",'Mapa final'!#REF!),"")</f>
        <v>#REF!</v>
      </c>
      <c r="V26" s="56" t="e">
        <f>IF(AND('Mapa final'!#REF!="Media",'Mapa final'!#REF!="Moderado"),CONCATENATE("R1C",'Mapa final'!#REF!),"")</f>
        <v>#REF!</v>
      </c>
      <c r="W26" s="57" t="e">
        <f>IF(AND('Mapa final'!#REF!="Media",'Mapa final'!#REF!="Moderado"),CONCATENATE("R1C",'Mapa final'!#REF!),"")</f>
        <v>#REF!</v>
      </c>
      <c r="X26" s="57" t="e">
        <f>IF(AND('Mapa final'!#REF!="Media",'Mapa final'!#REF!="Moderado"),CONCATENATE("R1C",'Mapa final'!#REF!),"")</f>
        <v>#REF!</v>
      </c>
      <c r="Y26" s="57" t="e">
        <f>IF(AND('Mapa final'!#REF!="Media",'Mapa final'!#REF!="Moderado"),CONCATENATE("R1C",'Mapa final'!#REF!),"")</f>
        <v>#REF!</v>
      </c>
      <c r="Z26" s="57" t="e">
        <f>IF(AND('Mapa final'!#REF!="Media",'Mapa final'!#REF!="Moderado"),CONCATENATE("R1C",'Mapa final'!#REF!),"")</f>
        <v>#REF!</v>
      </c>
      <c r="AA26" s="58" t="e">
        <f>IF(AND('Mapa final'!#REF!="Media",'Mapa final'!#REF!="Moderado"),CONCATENATE("R1C",'Mapa final'!#REF!),"")</f>
        <v>#REF!</v>
      </c>
      <c r="AB26" s="38" t="e">
        <f>IF(AND('Mapa final'!#REF!="Media",'Mapa final'!#REF!="Mayor"),CONCATENATE("R1C",'Mapa final'!#REF!),"")</f>
        <v>#REF!</v>
      </c>
      <c r="AC26" s="39" t="e">
        <f>IF(AND('Mapa final'!#REF!="Media",'Mapa final'!#REF!="Mayor"),CONCATENATE("R1C",'Mapa final'!#REF!),"")</f>
        <v>#REF!</v>
      </c>
      <c r="AD26" s="39" t="e">
        <f>IF(AND('Mapa final'!#REF!="Media",'Mapa final'!#REF!="Mayor"),CONCATENATE("R1C",'Mapa final'!#REF!),"")</f>
        <v>#REF!</v>
      </c>
      <c r="AE26" s="39" t="e">
        <f>IF(AND('Mapa final'!#REF!="Media",'Mapa final'!#REF!="Mayor"),CONCATENATE("R1C",'Mapa final'!#REF!),"")</f>
        <v>#REF!</v>
      </c>
      <c r="AF26" s="39" t="e">
        <f>IF(AND('Mapa final'!#REF!="Media",'Mapa final'!#REF!="Mayor"),CONCATENATE("R1C",'Mapa final'!#REF!),"")</f>
        <v>#REF!</v>
      </c>
      <c r="AG26" s="40" t="e">
        <f>IF(AND('Mapa final'!#REF!="Media",'Mapa final'!#REF!="Mayor"),CONCATENATE("R1C",'Mapa final'!#REF!),"")</f>
        <v>#REF!</v>
      </c>
      <c r="AH26" s="41" t="e">
        <f>IF(AND('Mapa final'!#REF!="Media",'Mapa final'!#REF!="Catastrófico"),CONCATENATE("R1C",'Mapa final'!#REF!),"")</f>
        <v>#REF!</v>
      </c>
      <c r="AI26" s="42" t="e">
        <f>IF(AND('Mapa final'!#REF!="Media",'Mapa final'!#REF!="Catastrófico"),CONCATENATE("R1C",'Mapa final'!#REF!),"")</f>
        <v>#REF!</v>
      </c>
      <c r="AJ26" s="42" t="e">
        <f>IF(AND('Mapa final'!#REF!="Media",'Mapa final'!#REF!="Catastrófico"),CONCATENATE("R1C",'Mapa final'!#REF!),"")</f>
        <v>#REF!</v>
      </c>
      <c r="AK26" s="42" t="e">
        <f>IF(AND('Mapa final'!#REF!="Media",'Mapa final'!#REF!="Catastrófico"),CONCATENATE("R1C",'Mapa final'!#REF!),"")</f>
        <v>#REF!</v>
      </c>
      <c r="AL26" s="42" t="e">
        <f>IF(AND('Mapa final'!#REF!="Media",'Mapa final'!#REF!="Catastrófico"),CONCATENATE("R1C",'Mapa final'!#REF!),"")</f>
        <v>#REF!</v>
      </c>
      <c r="AM26" s="43" t="e">
        <f>IF(AND('Mapa final'!#REF!="Media",'Mapa final'!#REF!="Catastrófico"),CONCATENATE("R1C",'Mapa final'!#REF!),"")</f>
        <v>#REF!</v>
      </c>
      <c r="AN26" s="75"/>
      <c r="AO26" s="385" t="s">
        <v>163</v>
      </c>
      <c r="AP26" s="386"/>
      <c r="AQ26" s="386"/>
      <c r="AR26" s="386"/>
      <c r="AS26" s="386"/>
      <c r="AT26" s="387"/>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row>
    <row r="27" spans="1:76" ht="15" customHeight="1" x14ac:dyDescent="0.25">
      <c r="A27" s="75"/>
      <c r="B27" s="260"/>
      <c r="C27" s="260"/>
      <c r="D27" s="261"/>
      <c r="E27" s="357"/>
      <c r="F27" s="358"/>
      <c r="G27" s="358"/>
      <c r="H27" s="358"/>
      <c r="I27" s="374"/>
      <c r="J27" s="59" t="str">
        <f>IF(AND('Mapa final'!$AD$13="Media",'Mapa final'!$AF$13="Leve"),CONCATENATE("R2C",'Mapa final'!$S$13),"")</f>
        <v/>
      </c>
      <c r="K27" s="60" t="e">
        <f>IF(AND('Mapa final'!#REF!="Media",'Mapa final'!#REF!="Leve"),CONCATENATE("R2C",'Mapa final'!#REF!),"")</f>
        <v>#REF!</v>
      </c>
      <c r="L27" s="60" t="e">
        <f>IF(AND('Mapa final'!#REF!="Media",'Mapa final'!#REF!="Leve"),CONCATENATE("R2C",'Mapa final'!#REF!),"")</f>
        <v>#REF!</v>
      </c>
      <c r="M27" s="60" t="e">
        <f>IF(AND('Mapa final'!#REF!="Media",'Mapa final'!#REF!="Leve"),CONCATENATE("R2C",'Mapa final'!#REF!),"")</f>
        <v>#REF!</v>
      </c>
      <c r="N27" s="60" t="e">
        <f>IF(AND('Mapa final'!#REF!="Media",'Mapa final'!#REF!="Leve"),CONCATENATE("R2C",'Mapa final'!#REF!),"")</f>
        <v>#REF!</v>
      </c>
      <c r="O27" s="61" t="e">
        <f>IF(AND('Mapa final'!#REF!="Media",'Mapa final'!#REF!="Leve"),CONCATENATE("R2C",'Mapa final'!#REF!),"")</f>
        <v>#REF!</v>
      </c>
      <c r="P27" s="59" t="str">
        <f>IF(AND('Mapa final'!$AD$13="Media",'Mapa final'!$AF$13="Menor"),CONCATENATE("R2C",'Mapa final'!$S$13),"")</f>
        <v/>
      </c>
      <c r="Q27" s="60" t="e">
        <f>IF(AND('Mapa final'!#REF!="Media",'Mapa final'!#REF!="Menor"),CONCATENATE("R2C",'Mapa final'!#REF!),"")</f>
        <v>#REF!</v>
      </c>
      <c r="R27" s="60" t="e">
        <f>IF(AND('Mapa final'!#REF!="Media",'Mapa final'!#REF!="Menor"),CONCATENATE("R2C",'Mapa final'!#REF!),"")</f>
        <v>#REF!</v>
      </c>
      <c r="S27" s="60" t="e">
        <f>IF(AND('Mapa final'!#REF!="Media",'Mapa final'!#REF!="Menor"),CONCATENATE("R2C",'Mapa final'!#REF!),"")</f>
        <v>#REF!</v>
      </c>
      <c r="T27" s="60" t="e">
        <f>IF(AND('Mapa final'!#REF!="Media",'Mapa final'!#REF!="Menor"),CONCATENATE("R2C",'Mapa final'!#REF!),"")</f>
        <v>#REF!</v>
      </c>
      <c r="U27" s="61" t="e">
        <f>IF(AND('Mapa final'!#REF!="Media",'Mapa final'!#REF!="Menor"),CONCATENATE("R2C",'Mapa final'!#REF!),"")</f>
        <v>#REF!</v>
      </c>
      <c r="V27" s="59" t="str">
        <f>IF(AND('Mapa final'!$AD$13="Media",'Mapa final'!$AF$13="Moderado"),CONCATENATE("R2C",'Mapa final'!$S$13),"")</f>
        <v/>
      </c>
      <c r="W27" s="60" t="e">
        <f>IF(AND('Mapa final'!#REF!="Media",'Mapa final'!#REF!="Moderado"),CONCATENATE("R2C",'Mapa final'!#REF!),"")</f>
        <v>#REF!</v>
      </c>
      <c r="X27" s="60" t="e">
        <f>IF(AND('Mapa final'!#REF!="Media",'Mapa final'!#REF!="Moderado"),CONCATENATE("R2C",'Mapa final'!#REF!),"")</f>
        <v>#REF!</v>
      </c>
      <c r="Y27" s="60" t="e">
        <f>IF(AND('Mapa final'!#REF!="Media",'Mapa final'!#REF!="Moderado"),CONCATENATE("R2C",'Mapa final'!#REF!),"")</f>
        <v>#REF!</v>
      </c>
      <c r="Z27" s="60" t="e">
        <f>IF(AND('Mapa final'!#REF!="Media",'Mapa final'!#REF!="Moderado"),CONCATENATE("R2C",'Mapa final'!#REF!),"")</f>
        <v>#REF!</v>
      </c>
      <c r="AA27" s="61" t="e">
        <f>IF(AND('Mapa final'!#REF!="Media",'Mapa final'!#REF!="Moderado"),CONCATENATE("R2C",'Mapa final'!#REF!),"")</f>
        <v>#REF!</v>
      </c>
      <c r="AB27" s="44" t="str">
        <f>IF(AND('Mapa final'!$AD$13="Media",'Mapa final'!$AF$13="Mayor"),CONCATENATE("R2C",'Mapa final'!$S$13),"")</f>
        <v/>
      </c>
      <c r="AC27" s="45" t="e">
        <f>IF(AND('Mapa final'!#REF!="Media",'Mapa final'!#REF!="Mayor"),CONCATENATE("R2C",'Mapa final'!#REF!),"")</f>
        <v>#REF!</v>
      </c>
      <c r="AD27" s="45" t="e">
        <f>IF(AND('Mapa final'!#REF!="Media",'Mapa final'!#REF!="Mayor"),CONCATENATE("R2C",'Mapa final'!#REF!),"")</f>
        <v>#REF!</v>
      </c>
      <c r="AE27" s="45" t="e">
        <f>IF(AND('Mapa final'!#REF!="Media",'Mapa final'!#REF!="Mayor"),CONCATENATE("R2C",'Mapa final'!#REF!),"")</f>
        <v>#REF!</v>
      </c>
      <c r="AF27" s="45" t="e">
        <f>IF(AND('Mapa final'!#REF!="Media",'Mapa final'!#REF!="Mayor"),CONCATENATE("R2C",'Mapa final'!#REF!),"")</f>
        <v>#REF!</v>
      </c>
      <c r="AG27" s="46" t="e">
        <f>IF(AND('Mapa final'!#REF!="Media",'Mapa final'!#REF!="Mayor"),CONCATENATE("R2C",'Mapa final'!#REF!),"")</f>
        <v>#REF!</v>
      </c>
      <c r="AH27" s="47" t="str">
        <f>IF(AND('Mapa final'!$AD$13="Media",'Mapa final'!$AF$13="Catastrófico"),CONCATENATE("R2C",'Mapa final'!$S$13),"")</f>
        <v/>
      </c>
      <c r="AI27" s="48" t="e">
        <f>IF(AND('Mapa final'!#REF!="Media",'Mapa final'!#REF!="Catastrófico"),CONCATENATE("R2C",'Mapa final'!#REF!),"")</f>
        <v>#REF!</v>
      </c>
      <c r="AJ27" s="48" t="e">
        <f>IF(AND('Mapa final'!#REF!="Media",'Mapa final'!#REF!="Catastrófico"),CONCATENATE("R2C",'Mapa final'!#REF!),"")</f>
        <v>#REF!</v>
      </c>
      <c r="AK27" s="48" t="e">
        <f>IF(AND('Mapa final'!#REF!="Media",'Mapa final'!#REF!="Catastrófico"),CONCATENATE("R2C",'Mapa final'!#REF!),"")</f>
        <v>#REF!</v>
      </c>
      <c r="AL27" s="48" t="e">
        <f>IF(AND('Mapa final'!#REF!="Media",'Mapa final'!#REF!="Catastrófico"),CONCATENATE("R2C",'Mapa final'!#REF!),"")</f>
        <v>#REF!</v>
      </c>
      <c r="AM27" s="49" t="e">
        <f>IF(AND('Mapa final'!#REF!="Media",'Mapa final'!#REF!="Catastrófico"),CONCATENATE("R2C",'Mapa final'!#REF!),"")</f>
        <v>#REF!</v>
      </c>
      <c r="AN27" s="75"/>
      <c r="AO27" s="388"/>
      <c r="AP27" s="389"/>
      <c r="AQ27" s="389"/>
      <c r="AR27" s="389"/>
      <c r="AS27" s="389"/>
      <c r="AT27" s="390"/>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row>
    <row r="28" spans="1:76" ht="15" customHeight="1" x14ac:dyDescent="0.25">
      <c r="A28" s="75"/>
      <c r="B28" s="260"/>
      <c r="C28" s="260"/>
      <c r="D28" s="261"/>
      <c r="E28" s="359"/>
      <c r="F28" s="358"/>
      <c r="G28" s="358"/>
      <c r="H28" s="358"/>
      <c r="I28" s="374"/>
      <c r="J28" s="59" t="e">
        <f>IF(AND('Mapa final'!#REF!="Media",'Mapa final'!#REF!="Leve"),CONCATENATE("R3C",'Mapa final'!#REF!),"")</f>
        <v>#REF!</v>
      </c>
      <c r="K28" s="60" t="e">
        <f>IF(AND('Mapa final'!#REF!="Media",'Mapa final'!#REF!="Leve"),CONCATENATE("R3C",'Mapa final'!#REF!),"")</f>
        <v>#REF!</v>
      </c>
      <c r="L28" s="60" t="e">
        <f>IF(AND('Mapa final'!#REF!="Media",'Mapa final'!#REF!="Leve"),CONCATENATE("R3C",'Mapa final'!#REF!),"")</f>
        <v>#REF!</v>
      </c>
      <c r="M28" s="60" t="e">
        <f>IF(AND('Mapa final'!#REF!="Media",'Mapa final'!#REF!="Leve"),CONCATENATE("R3C",'Mapa final'!#REF!),"")</f>
        <v>#REF!</v>
      </c>
      <c r="N28" s="60" t="e">
        <f>IF(AND('Mapa final'!#REF!="Media",'Mapa final'!#REF!="Leve"),CONCATENATE("R3C",'Mapa final'!#REF!),"")</f>
        <v>#REF!</v>
      </c>
      <c r="O28" s="61" t="e">
        <f>IF(AND('Mapa final'!#REF!="Media",'Mapa final'!#REF!="Leve"),CONCATENATE("R3C",'Mapa final'!#REF!),"")</f>
        <v>#REF!</v>
      </c>
      <c r="P28" s="59" t="e">
        <f>IF(AND('Mapa final'!#REF!="Media",'Mapa final'!#REF!="Menor"),CONCATENATE("R3C",'Mapa final'!#REF!),"")</f>
        <v>#REF!</v>
      </c>
      <c r="Q28" s="60" t="e">
        <f>IF(AND('Mapa final'!#REF!="Media",'Mapa final'!#REF!="Menor"),CONCATENATE("R3C",'Mapa final'!#REF!),"")</f>
        <v>#REF!</v>
      </c>
      <c r="R28" s="60" t="e">
        <f>IF(AND('Mapa final'!#REF!="Media",'Mapa final'!#REF!="Menor"),CONCATENATE("R3C",'Mapa final'!#REF!),"")</f>
        <v>#REF!</v>
      </c>
      <c r="S28" s="60" t="e">
        <f>IF(AND('Mapa final'!#REF!="Media",'Mapa final'!#REF!="Menor"),CONCATENATE("R3C",'Mapa final'!#REF!),"")</f>
        <v>#REF!</v>
      </c>
      <c r="T28" s="60" t="e">
        <f>IF(AND('Mapa final'!#REF!="Media",'Mapa final'!#REF!="Menor"),CONCATENATE("R3C",'Mapa final'!#REF!),"")</f>
        <v>#REF!</v>
      </c>
      <c r="U28" s="61" t="e">
        <f>IF(AND('Mapa final'!#REF!="Media",'Mapa final'!#REF!="Menor"),CONCATENATE("R3C",'Mapa final'!#REF!),"")</f>
        <v>#REF!</v>
      </c>
      <c r="V28" s="59" t="e">
        <f>IF(AND('Mapa final'!#REF!="Media",'Mapa final'!#REF!="Moderado"),CONCATENATE("R3C",'Mapa final'!#REF!),"")</f>
        <v>#REF!</v>
      </c>
      <c r="W28" s="60" t="e">
        <f>IF(AND('Mapa final'!#REF!="Media",'Mapa final'!#REF!="Moderado"),CONCATENATE("R3C",'Mapa final'!#REF!),"")</f>
        <v>#REF!</v>
      </c>
      <c r="X28" s="60" t="e">
        <f>IF(AND('Mapa final'!#REF!="Media",'Mapa final'!#REF!="Moderado"),CONCATENATE("R3C",'Mapa final'!#REF!),"")</f>
        <v>#REF!</v>
      </c>
      <c r="Y28" s="60" t="e">
        <f>IF(AND('Mapa final'!#REF!="Media",'Mapa final'!#REF!="Moderado"),CONCATENATE("R3C",'Mapa final'!#REF!),"")</f>
        <v>#REF!</v>
      </c>
      <c r="Z28" s="60" t="e">
        <f>IF(AND('Mapa final'!#REF!="Media",'Mapa final'!#REF!="Moderado"),CONCATENATE("R3C",'Mapa final'!#REF!),"")</f>
        <v>#REF!</v>
      </c>
      <c r="AA28" s="61" t="e">
        <f>IF(AND('Mapa final'!#REF!="Media",'Mapa final'!#REF!="Moderado"),CONCATENATE("R3C",'Mapa final'!#REF!),"")</f>
        <v>#REF!</v>
      </c>
      <c r="AB28" s="44" t="e">
        <f>IF(AND('Mapa final'!#REF!="Media",'Mapa final'!#REF!="Mayor"),CONCATENATE("R3C",'Mapa final'!#REF!),"")</f>
        <v>#REF!</v>
      </c>
      <c r="AC28" s="45" t="e">
        <f>IF(AND('Mapa final'!#REF!="Media",'Mapa final'!#REF!="Mayor"),CONCATENATE("R3C",'Mapa final'!#REF!),"")</f>
        <v>#REF!</v>
      </c>
      <c r="AD28" s="45" t="e">
        <f>IF(AND('Mapa final'!#REF!="Media",'Mapa final'!#REF!="Mayor"),CONCATENATE("R3C",'Mapa final'!#REF!),"")</f>
        <v>#REF!</v>
      </c>
      <c r="AE28" s="45" t="e">
        <f>IF(AND('Mapa final'!#REF!="Media",'Mapa final'!#REF!="Mayor"),CONCATENATE("R3C",'Mapa final'!#REF!),"")</f>
        <v>#REF!</v>
      </c>
      <c r="AF28" s="45" t="e">
        <f>IF(AND('Mapa final'!#REF!="Media",'Mapa final'!#REF!="Mayor"),CONCATENATE("R3C",'Mapa final'!#REF!),"")</f>
        <v>#REF!</v>
      </c>
      <c r="AG28" s="46" t="e">
        <f>IF(AND('Mapa final'!#REF!="Media",'Mapa final'!#REF!="Mayor"),CONCATENATE("R3C",'Mapa final'!#REF!),"")</f>
        <v>#REF!</v>
      </c>
      <c r="AH28" s="47" t="e">
        <f>IF(AND('Mapa final'!#REF!="Media",'Mapa final'!#REF!="Catastrófico"),CONCATENATE("R3C",'Mapa final'!#REF!),"")</f>
        <v>#REF!</v>
      </c>
      <c r="AI28" s="48" t="e">
        <f>IF(AND('Mapa final'!#REF!="Media",'Mapa final'!#REF!="Catastrófico"),CONCATENATE("R3C",'Mapa final'!#REF!),"")</f>
        <v>#REF!</v>
      </c>
      <c r="AJ28" s="48" t="e">
        <f>IF(AND('Mapa final'!#REF!="Media",'Mapa final'!#REF!="Catastrófico"),CONCATENATE("R3C",'Mapa final'!#REF!),"")</f>
        <v>#REF!</v>
      </c>
      <c r="AK28" s="48" t="e">
        <f>IF(AND('Mapa final'!#REF!="Media",'Mapa final'!#REF!="Catastrófico"),CONCATENATE("R3C",'Mapa final'!#REF!),"")</f>
        <v>#REF!</v>
      </c>
      <c r="AL28" s="48" t="e">
        <f>IF(AND('Mapa final'!#REF!="Media",'Mapa final'!#REF!="Catastrófico"),CONCATENATE("R3C",'Mapa final'!#REF!),"")</f>
        <v>#REF!</v>
      </c>
      <c r="AM28" s="49" t="e">
        <f>IF(AND('Mapa final'!#REF!="Media",'Mapa final'!#REF!="Catastrófico"),CONCATENATE("R3C",'Mapa final'!#REF!),"")</f>
        <v>#REF!</v>
      </c>
      <c r="AN28" s="75"/>
      <c r="AO28" s="388"/>
      <c r="AP28" s="389"/>
      <c r="AQ28" s="389"/>
      <c r="AR28" s="389"/>
      <c r="AS28" s="389"/>
      <c r="AT28" s="390"/>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row>
    <row r="29" spans="1:76" ht="15" customHeight="1" x14ac:dyDescent="0.25">
      <c r="A29" s="75"/>
      <c r="B29" s="260"/>
      <c r="C29" s="260"/>
      <c r="D29" s="261"/>
      <c r="E29" s="359"/>
      <c r="F29" s="358"/>
      <c r="G29" s="358"/>
      <c r="H29" s="358"/>
      <c r="I29" s="374"/>
      <c r="J29" s="59" t="e">
        <f>IF(AND('Mapa final'!#REF!="Media",'Mapa final'!#REF!="Leve"),CONCATENATE("R4C",'Mapa final'!#REF!),"")</f>
        <v>#REF!</v>
      </c>
      <c r="K29" s="60" t="e">
        <f>IF(AND('Mapa final'!#REF!="Media",'Mapa final'!#REF!="Leve"),CONCATENATE("R4C",'Mapa final'!#REF!),"")</f>
        <v>#REF!</v>
      </c>
      <c r="L29" s="60" t="e">
        <f>IF(AND('Mapa final'!#REF!="Media",'Mapa final'!#REF!="Leve"),CONCATENATE("R4C",'Mapa final'!#REF!),"")</f>
        <v>#REF!</v>
      </c>
      <c r="M29" s="60" t="e">
        <f>IF(AND('Mapa final'!#REF!="Media",'Mapa final'!#REF!="Leve"),CONCATENATE("R4C",'Mapa final'!#REF!),"")</f>
        <v>#REF!</v>
      </c>
      <c r="N29" s="60" t="e">
        <f>IF(AND('Mapa final'!#REF!="Media",'Mapa final'!#REF!="Leve"),CONCATENATE("R4C",'Mapa final'!#REF!),"")</f>
        <v>#REF!</v>
      </c>
      <c r="O29" s="61" t="e">
        <f>IF(AND('Mapa final'!#REF!="Media",'Mapa final'!#REF!="Leve"),CONCATENATE("R4C",'Mapa final'!#REF!),"")</f>
        <v>#REF!</v>
      </c>
      <c r="P29" s="59" t="e">
        <f>IF(AND('Mapa final'!#REF!="Media",'Mapa final'!#REF!="Menor"),CONCATENATE("R4C",'Mapa final'!#REF!),"")</f>
        <v>#REF!</v>
      </c>
      <c r="Q29" s="60" t="e">
        <f>IF(AND('Mapa final'!#REF!="Media",'Mapa final'!#REF!="Menor"),CONCATENATE("R4C",'Mapa final'!#REF!),"")</f>
        <v>#REF!</v>
      </c>
      <c r="R29" s="60" t="e">
        <f>IF(AND('Mapa final'!#REF!="Media",'Mapa final'!#REF!="Menor"),CONCATENATE("R4C",'Mapa final'!#REF!),"")</f>
        <v>#REF!</v>
      </c>
      <c r="S29" s="60" t="e">
        <f>IF(AND('Mapa final'!#REF!="Media",'Mapa final'!#REF!="Menor"),CONCATENATE("R4C",'Mapa final'!#REF!),"")</f>
        <v>#REF!</v>
      </c>
      <c r="T29" s="60" t="e">
        <f>IF(AND('Mapa final'!#REF!="Media",'Mapa final'!#REF!="Menor"),CONCATENATE("R4C",'Mapa final'!#REF!),"")</f>
        <v>#REF!</v>
      </c>
      <c r="U29" s="61" t="e">
        <f>IF(AND('Mapa final'!#REF!="Media",'Mapa final'!#REF!="Menor"),CONCATENATE("R4C",'Mapa final'!#REF!),"")</f>
        <v>#REF!</v>
      </c>
      <c r="V29" s="59" t="e">
        <f>IF(AND('Mapa final'!#REF!="Media",'Mapa final'!#REF!="Moderado"),CONCATENATE("R4C",'Mapa final'!#REF!),"")</f>
        <v>#REF!</v>
      </c>
      <c r="W29" s="60" t="e">
        <f>IF(AND('Mapa final'!#REF!="Media",'Mapa final'!#REF!="Moderado"),CONCATENATE("R4C",'Mapa final'!#REF!),"")</f>
        <v>#REF!</v>
      </c>
      <c r="X29" s="60" t="e">
        <f>IF(AND('Mapa final'!#REF!="Media",'Mapa final'!#REF!="Moderado"),CONCATENATE("R4C",'Mapa final'!#REF!),"")</f>
        <v>#REF!</v>
      </c>
      <c r="Y29" s="60" t="e">
        <f>IF(AND('Mapa final'!#REF!="Media",'Mapa final'!#REF!="Moderado"),CONCATENATE("R4C",'Mapa final'!#REF!),"")</f>
        <v>#REF!</v>
      </c>
      <c r="Z29" s="60" t="e">
        <f>IF(AND('Mapa final'!#REF!="Media",'Mapa final'!#REF!="Moderado"),CONCATENATE("R4C",'Mapa final'!#REF!),"")</f>
        <v>#REF!</v>
      </c>
      <c r="AA29" s="61" t="e">
        <f>IF(AND('Mapa final'!#REF!="Media",'Mapa final'!#REF!="Moderado"),CONCATENATE("R4C",'Mapa final'!#REF!),"")</f>
        <v>#REF!</v>
      </c>
      <c r="AB29" s="44" t="e">
        <f>IF(AND('Mapa final'!#REF!="Media",'Mapa final'!#REF!="Mayor"),CONCATENATE("R4C",'Mapa final'!#REF!),"")</f>
        <v>#REF!</v>
      </c>
      <c r="AC29" s="45" t="e">
        <f>IF(AND('Mapa final'!#REF!="Media",'Mapa final'!#REF!="Mayor"),CONCATENATE("R4C",'Mapa final'!#REF!),"")</f>
        <v>#REF!</v>
      </c>
      <c r="AD29" s="45" t="e">
        <f>IF(AND('Mapa final'!#REF!="Media",'Mapa final'!#REF!="Mayor"),CONCATENATE("R4C",'Mapa final'!#REF!),"")</f>
        <v>#REF!</v>
      </c>
      <c r="AE29" s="45" t="e">
        <f>IF(AND('Mapa final'!#REF!="Media",'Mapa final'!#REF!="Mayor"),CONCATENATE("R4C",'Mapa final'!#REF!),"")</f>
        <v>#REF!</v>
      </c>
      <c r="AF29" s="45" t="e">
        <f>IF(AND('Mapa final'!#REF!="Media",'Mapa final'!#REF!="Mayor"),CONCATENATE("R4C",'Mapa final'!#REF!),"")</f>
        <v>#REF!</v>
      </c>
      <c r="AG29" s="46" t="e">
        <f>IF(AND('Mapa final'!#REF!="Media",'Mapa final'!#REF!="Mayor"),CONCATENATE("R4C",'Mapa final'!#REF!),"")</f>
        <v>#REF!</v>
      </c>
      <c r="AH29" s="47" t="e">
        <f>IF(AND('Mapa final'!#REF!="Media",'Mapa final'!#REF!="Catastrófico"),CONCATENATE("R4C",'Mapa final'!#REF!),"")</f>
        <v>#REF!</v>
      </c>
      <c r="AI29" s="48" t="e">
        <f>IF(AND('Mapa final'!#REF!="Media",'Mapa final'!#REF!="Catastrófico"),CONCATENATE("R4C",'Mapa final'!#REF!),"")</f>
        <v>#REF!</v>
      </c>
      <c r="AJ29" s="48" t="e">
        <f>IF(AND('Mapa final'!#REF!="Media",'Mapa final'!#REF!="Catastrófico"),CONCATENATE("R4C",'Mapa final'!#REF!),"")</f>
        <v>#REF!</v>
      </c>
      <c r="AK29" s="48" t="e">
        <f>IF(AND('Mapa final'!#REF!="Media",'Mapa final'!#REF!="Catastrófico"),CONCATENATE("R4C",'Mapa final'!#REF!),"")</f>
        <v>#REF!</v>
      </c>
      <c r="AL29" s="48" t="e">
        <f>IF(AND('Mapa final'!#REF!="Media",'Mapa final'!#REF!="Catastrófico"),CONCATENATE("R4C",'Mapa final'!#REF!),"")</f>
        <v>#REF!</v>
      </c>
      <c r="AM29" s="49" t="e">
        <f>IF(AND('Mapa final'!#REF!="Media",'Mapa final'!#REF!="Catastrófico"),CONCATENATE("R4C",'Mapa final'!#REF!),"")</f>
        <v>#REF!</v>
      </c>
      <c r="AN29" s="75"/>
      <c r="AO29" s="388"/>
      <c r="AP29" s="389"/>
      <c r="AQ29" s="389"/>
      <c r="AR29" s="389"/>
      <c r="AS29" s="389"/>
      <c r="AT29" s="390"/>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row>
    <row r="30" spans="1:76" ht="15" customHeight="1" x14ac:dyDescent="0.25">
      <c r="A30" s="75"/>
      <c r="B30" s="260"/>
      <c r="C30" s="260"/>
      <c r="D30" s="261"/>
      <c r="E30" s="359"/>
      <c r="F30" s="358"/>
      <c r="G30" s="358"/>
      <c r="H30" s="358"/>
      <c r="I30" s="374"/>
      <c r="J30" s="59" t="e">
        <f>IF(AND('Mapa final'!#REF!="Media",'Mapa final'!#REF!="Leve"),CONCATENATE("R5C",'Mapa final'!#REF!),"")</f>
        <v>#REF!</v>
      </c>
      <c r="K30" s="60" t="e">
        <f>IF(AND('Mapa final'!#REF!="Media",'Mapa final'!#REF!="Leve"),CONCATENATE("R5C",'Mapa final'!#REF!),"")</f>
        <v>#REF!</v>
      </c>
      <c r="L30" s="60" t="e">
        <f>IF(AND('Mapa final'!#REF!="Media",'Mapa final'!#REF!="Leve"),CONCATENATE("R5C",'Mapa final'!#REF!),"")</f>
        <v>#REF!</v>
      </c>
      <c r="M30" s="60" t="e">
        <f>IF(AND('Mapa final'!#REF!="Media",'Mapa final'!#REF!="Leve"),CONCATENATE("R5C",'Mapa final'!#REF!),"")</f>
        <v>#REF!</v>
      </c>
      <c r="N30" s="60" t="e">
        <f>IF(AND('Mapa final'!#REF!="Media",'Mapa final'!#REF!="Leve"),CONCATENATE("R5C",'Mapa final'!#REF!),"")</f>
        <v>#REF!</v>
      </c>
      <c r="O30" s="61" t="e">
        <f>IF(AND('Mapa final'!#REF!="Media",'Mapa final'!#REF!="Leve"),CONCATENATE("R5C",'Mapa final'!#REF!),"")</f>
        <v>#REF!</v>
      </c>
      <c r="P30" s="59" t="e">
        <f>IF(AND('Mapa final'!#REF!="Media",'Mapa final'!#REF!="Menor"),CONCATENATE("R5C",'Mapa final'!#REF!),"")</f>
        <v>#REF!</v>
      </c>
      <c r="Q30" s="60" t="e">
        <f>IF(AND('Mapa final'!#REF!="Media",'Mapa final'!#REF!="Menor"),CONCATENATE("R5C",'Mapa final'!#REF!),"")</f>
        <v>#REF!</v>
      </c>
      <c r="R30" s="60" t="e">
        <f>IF(AND('Mapa final'!#REF!="Media",'Mapa final'!#REF!="Menor"),CONCATENATE("R5C",'Mapa final'!#REF!),"")</f>
        <v>#REF!</v>
      </c>
      <c r="S30" s="60" t="e">
        <f>IF(AND('Mapa final'!#REF!="Media",'Mapa final'!#REF!="Menor"),CONCATENATE("R5C",'Mapa final'!#REF!),"")</f>
        <v>#REF!</v>
      </c>
      <c r="T30" s="60" t="e">
        <f>IF(AND('Mapa final'!#REF!="Media",'Mapa final'!#REF!="Menor"),CONCATENATE("R5C",'Mapa final'!#REF!),"")</f>
        <v>#REF!</v>
      </c>
      <c r="U30" s="61" t="e">
        <f>IF(AND('Mapa final'!#REF!="Media",'Mapa final'!#REF!="Menor"),CONCATENATE("R5C",'Mapa final'!#REF!),"")</f>
        <v>#REF!</v>
      </c>
      <c r="V30" s="59" t="e">
        <f>IF(AND('Mapa final'!#REF!="Media",'Mapa final'!#REF!="Moderado"),CONCATENATE("R5C",'Mapa final'!#REF!),"")</f>
        <v>#REF!</v>
      </c>
      <c r="W30" s="60" t="e">
        <f>IF(AND('Mapa final'!#REF!="Media",'Mapa final'!#REF!="Moderado"),CONCATENATE("R5C",'Mapa final'!#REF!),"")</f>
        <v>#REF!</v>
      </c>
      <c r="X30" s="60" t="e">
        <f>IF(AND('Mapa final'!#REF!="Media",'Mapa final'!#REF!="Moderado"),CONCATENATE("R5C",'Mapa final'!#REF!),"")</f>
        <v>#REF!</v>
      </c>
      <c r="Y30" s="60" t="e">
        <f>IF(AND('Mapa final'!#REF!="Media",'Mapa final'!#REF!="Moderado"),CONCATENATE("R5C",'Mapa final'!#REF!),"")</f>
        <v>#REF!</v>
      </c>
      <c r="Z30" s="60" t="e">
        <f>IF(AND('Mapa final'!#REF!="Media",'Mapa final'!#REF!="Moderado"),CONCATENATE("R5C",'Mapa final'!#REF!),"")</f>
        <v>#REF!</v>
      </c>
      <c r="AA30" s="61" t="e">
        <f>IF(AND('Mapa final'!#REF!="Media",'Mapa final'!#REF!="Moderado"),CONCATENATE("R5C",'Mapa final'!#REF!),"")</f>
        <v>#REF!</v>
      </c>
      <c r="AB30" s="44" t="e">
        <f>IF(AND('Mapa final'!#REF!="Media",'Mapa final'!#REF!="Mayor"),CONCATENATE("R5C",'Mapa final'!#REF!),"")</f>
        <v>#REF!</v>
      </c>
      <c r="AC30" s="45" t="e">
        <f>IF(AND('Mapa final'!#REF!="Media",'Mapa final'!#REF!="Mayor"),CONCATENATE("R5C",'Mapa final'!#REF!),"")</f>
        <v>#REF!</v>
      </c>
      <c r="AD30" s="45" t="e">
        <f>IF(AND('Mapa final'!#REF!="Media",'Mapa final'!#REF!="Mayor"),CONCATENATE("R5C",'Mapa final'!#REF!),"")</f>
        <v>#REF!</v>
      </c>
      <c r="AE30" s="45" t="e">
        <f>IF(AND('Mapa final'!#REF!="Media",'Mapa final'!#REF!="Mayor"),CONCATENATE("R5C",'Mapa final'!#REF!),"")</f>
        <v>#REF!</v>
      </c>
      <c r="AF30" s="45" t="e">
        <f>IF(AND('Mapa final'!#REF!="Media",'Mapa final'!#REF!="Mayor"),CONCATENATE("R5C",'Mapa final'!#REF!),"")</f>
        <v>#REF!</v>
      </c>
      <c r="AG30" s="46" t="e">
        <f>IF(AND('Mapa final'!#REF!="Media",'Mapa final'!#REF!="Mayor"),CONCATENATE("R5C",'Mapa final'!#REF!),"")</f>
        <v>#REF!</v>
      </c>
      <c r="AH30" s="47" t="e">
        <f>IF(AND('Mapa final'!#REF!="Media",'Mapa final'!#REF!="Catastrófico"),CONCATENATE("R5C",'Mapa final'!#REF!),"")</f>
        <v>#REF!</v>
      </c>
      <c r="AI30" s="48" t="e">
        <f>IF(AND('Mapa final'!#REF!="Media",'Mapa final'!#REF!="Catastrófico"),CONCATENATE("R5C",'Mapa final'!#REF!),"")</f>
        <v>#REF!</v>
      </c>
      <c r="AJ30" s="48" t="e">
        <f>IF(AND('Mapa final'!#REF!="Media",'Mapa final'!#REF!="Catastrófico"),CONCATENATE("R5C",'Mapa final'!#REF!),"")</f>
        <v>#REF!</v>
      </c>
      <c r="AK30" s="48" t="e">
        <f>IF(AND('Mapa final'!#REF!="Media",'Mapa final'!#REF!="Catastrófico"),CONCATENATE("R5C",'Mapa final'!#REF!),"")</f>
        <v>#REF!</v>
      </c>
      <c r="AL30" s="48" t="e">
        <f>IF(AND('Mapa final'!#REF!="Media",'Mapa final'!#REF!="Catastrófico"),CONCATENATE("R5C",'Mapa final'!#REF!),"")</f>
        <v>#REF!</v>
      </c>
      <c r="AM30" s="49" t="e">
        <f>IF(AND('Mapa final'!#REF!="Media",'Mapa final'!#REF!="Catastrófico"),CONCATENATE("R5C",'Mapa final'!#REF!),"")</f>
        <v>#REF!</v>
      </c>
      <c r="AN30" s="75"/>
      <c r="AO30" s="388"/>
      <c r="AP30" s="389"/>
      <c r="AQ30" s="389"/>
      <c r="AR30" s="389"/>
      <c r="AS30" s="389"/>
      <c r="AT30" s="390"/>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row>
    <row r="31" spans="1:76" ht="15" customHeight="1" x14ac:dyDescent="0.25">
      <c r="A31" s="75"/>
      <c r="B31" s="260"/>
      <c r="C31" s="260"/>
      <c r="D31" s="261"/>
      <c r="E31" s="359"/>
      <c r="F31" s="358"/>
      <c r="G31" s="358"/>
      <c r="H31" s="358"/>
      <c r="I31" s="374"/>
      <c r="J31" s="59" t="e">
        <f>IF(AND('Mapa final'!#REF!="Media",'Mapa final'!#REF!="Leve"),CONCATENATE("R6C",'Mapa final'!#REF!),"")</f>
        <v>#REF!</v>
      </c>
      <c r="K31" s="60" t="e">
        <f>IF(AND('Mapa final'!#REF!="Media",'Mapa final'!#REF!="Leve"),CONCATENATE("R6C",'Mapa final'!#REF!),"")</f>
        <v>#REF!</v>
      </c>
      <c r="L31" s="60" t="e">
        <f>IF(AND('Mapa final'!#REF!="Media",'Mapa final'!#REF!="Leve"),CONCATENATE("R6C",'Mapa final'!#REF!),"")</f>
        <v>#REF!</v>
      </c>
      <c r="M31" s="60" t="e">
        <f>IF(AND('Mapa final'!#REF!="Media",'Mapa final'!#REF!="Leve"),CONCATENATE("R6C",'Mapa final'!#REF!),"")</f>
        <v>#REF!</v>
      </c>
      <c r="N31" s="60" t="e">
        <f>IF(AND('Mapa final'!#REF!="Media",'Mapa final'!#REF!="Leve"),CONCATENATE("R6C",'Mapa final'!#REF!),"")</f>
        <v>#REF!</v>
      </c>
      <c r="O31" s="61" t="e">
        <f>IF(AND('Mapa final'!#REF!="Media",'Mapa final'!#REF!="Leve"),CONCATENATE("R6C",'Mapa final'!#REF!),"")</f>
        <v>#REF!</v>
      </c>
      <c r="P31" s="59" t="e">
        <f>IF(AND('Mapa final'!#REF!="Media",'Mapa final'!#REF!="Menor"),CONCATENATE("R6C",'Mapa final'!#REF!),"")</f>
        <v>#REF!</v>
      </c>
      <c r="Q31" s="60" t="e">
        <f>IF(AND('Mapa final'!#REF!="Media",'Mapa final'!#REF!="Menor"),CONCATENATE("R6C",'Mapa final'!#REF!),"")</f>
        <v>#REF!</v>
      </c>
      <c r="R31" s="60" t="e">
        <f>IF(AND('Mapa final'!#REF!="Media",'Mapa final'!#REF!="Menor"),CONCATENATE("R6C",'Mapa final'!#REF!),"")</f>
        <v>#REF!</v>
      </c>
      <c r="S31" s="60" t="e">
        <f>IF(AND('Mapa final'!#REF!="Media",'Mapa final'!#REF!="Menor"),CONCATENATE("R6C",'Mapa final'!#REF!),"")</f>
        <v>#REF!</v>
      </c>
      <c r="T31" s="60" t="e">
        <f>IF(AND('Mapa final'!#REF!="Media",'Mapa final'!#REF!="Menor"),CONCATENATE("R6C",'Mapa final'!#REF!),"")</f>
        <v>#REF!</v>
      </c>
      <c r="U31" s="61" t="e">
        <f>IF(AND('Mapa final'!#REF!="Media",'Mapa final'!#REF!="Menor"),CONCATENATE("R6C",'Mapa final'!#REF!),"")</f>
        <v>#REF!</v>
      </c>
      <c r="V31" s="59" t="e">
        <f>IF(AND('Mapa final'!#REF!="Media",'Mapa final'!#REF!="Moderado"),CONCATENATE("R6C",'Mapa final'!#REF!),"")</f>
        <v>#REF!</v>
      </c>
      <c r="W31" s="60" t="e">
        <f>IF(AND('Mapa final'!#REF!="Media",'Mapa final'!#REF!="Moderado"),CONCATENATE("R6C",'Mapa final'!#REF!),"")</f>
        <v>#REF!</v>
      </c>
      <c r="X31" s="60" t="e">
        <f>IF(AND('Mapa final'!#REF!="Media",'Mapa final'!#REF!="Moderado"),CONCATENATE("R6C",'Mapa final'!#REF!),"")</f>
        <v>#REF!</v>
      </c>
      <c r="Y31" s="60" t="e">
        <f>IF(AND('Mapa final'!#REF!="Media",'Mapa final'!#REF!="Moderado"),CONCATENATE("R6C",'Mapa final'!#REF!),"")</f>
        <v>#REF!</v>
      </c>
      <c r="Z31" s="60" t="e">
        <f>IF(AND('Mapa final'!#REF!="Media",'Mapa final'!#REF!="Moderado"),CONCATENATE("R6C",'Mapa final'!#REF!),"")</f>
        <v>#REF!</v>
      </c>
      <c r="AA31" s="61" t="e">
        <f>IF(AND('Mapa final'!#REF!="Media",'Mapa final'!#REF!="Moderado"),CONCATENATE("R6C",'Mapa final'!#REF!),"")</f>
        <v>#REF!</v>
      </c>
      <c r="AB31" s="44" t="e">
        <f>IF(AND('Mapa final'!#REF!="Media",'Mapa final'!#REF!="Mayor"),CONCATENATE("R6C",'Mapa final'!#REF!),"")</f>
        <v>#REF!</v>
      </c>
      <c r="AC31" s="45" t="e">
        <f>IF(AND('Mapa final'!#REF!="Media",'Mapa final'!#REF!="Mayor"),CONCATENATE("R6C",'Mapa final'!#REF!),"")</f>
        <v>#REF!</v>
      </c>
      <c r="AD31" s="45" t="e">
        <f>IF(AND('Mapa final'!#REF!="Media",'Mapa final'!#REF!="Mayor"),CONCATENATE("R6C",'Mapa final'!#REF!),"")</f>
        <v>#REF!</v>
      </c>
      <c r="AE31" s="45" t="e">
        <f>IF(AND('Mapa final'!#REF!="Media",'Mapa final'!#REF!="Mayor"),CONCATENATE("R6C",'Mapa final'!#REF!),"")</f>
        <v>#REF!</v>
      </c>
      <c r="AF31" s="45" t="e">
        <f>IF(AND('Mapa final'!#REF!="Media",'Mapa final'!#REF!="Mayor"),CONCATENATE("R6C",'Mapa final'!#REF!),"")</f>
        <v>#REF!</v>
      </c>
      <c r="AG31" s="46" t="e">
        <f>IF(AND('Mapa final'!#REF!="Media",'Mapa final'!#REF!="Mayor"),CONCATENATE("R6C",'Mapa final'!#REF!),"")</f>
        <v>#REF!</v>
      </c>
      <c r="AH31" s="47" t="e">
        <f>IF(AND('Mapa final'!#REF!="Media",'Mapa final'!#REF!="Catastrófico"),CONCATENATE("R6C",'Mapa final'!#REF!),"")</f>
        <v>#REF!</v>
      </c>
      <c r="AI31" s="48" t="e">
        <f>IF(AND('Mapa final'!#REF!="Media",'Mapa final'!#REF!="Catastrófico"),CONCATENATE("R6C",'Mapa final'!#REF!),"")</f>
        <v>#REF!</v>
      </c>
      <c r="AJ31" s="48" t="e">
        <f>IF(AND('Mapa final'!#REF!="Media",'Mapa final'!#REF!="Catastrófico"),CONCATENATE("R6C",'Mapa final'!#REF!),"")</f>
        <v>#REF!</v>
      </c>
      <c r="AK31" s="48" t="e">
        <f>IF(AND('Mapa final'!#REF!="Media",'Mapa final'!#REF!="Catastrófico"),CONCATENATE("R6C",'Mapa final'!#REF!),"")</f>
        <v>#REF!</v>
      </c>
      <c r="AL31" s="48" t="e">
        <f>IF(AND('Mapa final'!#REF!="Media",'Mapa final'!#REF!="Catastrófico"),CONCATENATE("R6C",'Mapa final'!#REF!),"")</f>
        <v>#REF!</v>
      </c>
      <c r="AM31" s="49" t="e">
        <f>IF(AND('Mapa final'!#REF!="Media",'Mapa final'!#REF!="Catastrófico"),CONCATENATE("R6C",'Mapa final'!#REF!),"")</f>
        <v>#REF!</v>
      </c>
      <c r="AN31" s="75"/>
      <c r="AO31" s="388"/>
      <c r="AP31" s="389"/>
      <c r="AQ31" s="389"/>
      <c r="AR31" s="389"/>
      <c r="AS31" s="389"/>
      <c r="AT31" s="390"/>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row>
    <row r="32" spans="1:76" ht="15" customHeight="1" x14ac:dyDescent="0.25">
      <c r="A32" s="75"/>
      <c r="B32" s="260"/>
      <c r="C32" s="260"/>
      <c r="D32" s="261"/>
      <c r="E32" s="359"/>
      <c r="F32" s="358"/>
      <c r="G32" s="358"/>
      <c r="H32" s="358"/>
      <c r="I32" s="374"/>
      <c r="J32" s="59" t="e">
        <f>IF(AND('Mapa final'!#REF!="Media",'Mapa final'!#REF!="Leve"),CONCATENATE("R7C",'Mapa final'!#REF!),"")</f>
        <v>#REF!</v>
      </c>
      <c r="K32" s="60" t="e">
        <f>IF(AND('Mapa final'!#REF!="Media",'Mapa final'!#REF!="Leve"),CONCATENATE("R7C",'Mapa final'!#REF!),"")</f>
        <v>#REF!</v>
      </c>
      <c r="L32" s="60" t="e">
        <f>IF(AND('Mapa final'!#REF!="Media",'Mapa final'!#REF!="Leve"),CONCATENATE("R7C",'Mapa final'!#REF!),"")</f>
        <v>#REF!</v>
      </c>
      <c r="M32" s="60" t="e">
        <f>IF(AND('Mapa final'!#REF!="Media",'Mapa final'!#REF!="Leve"),CONCATENATE("R7C",'Mapa final'!#REF!),"")</f>
        <v>#REF!</v>
      </c>
      <c r="N32" s="60" t="e">
        <f>IF(AND('Mapa final'!#REF!="Media",'Mapa final'!#REF!="Leve"),CONCATENATE("R7C",'Mapa final'!#REF!),"")</f>
        <v>#REF!</v>
      </c>
      <c r="O32" s="61" t="e">
        <f>IF(AND('Mapa final'!#REF!="Media",'Mapa final'!#REF!="Leve"),CONCATENATE("R7C",'Mapa final'!#REF!),"")</f>
        <v>#REF!</v>
      </c>
      <c r="P32" s="59" t="e">
        <f>IF(AND('Mapa final'!#REF!="Media",'Mapa final'!#REF!="Menor"),CONCATENATE("R7C",'Mapa final'!#REF!),"")</f>
        <v>#REF!</v>
      </c>
      <c r="Q32" s="60" t="e">
        <f>IF(AND('Mapa final'!#REF!="Media",'Mapa final'!#REF!="Menor"),CONCATENATE("R7C",'Mapa final'!#REF!),"")</f>
        <v>#REF!</v>
      </c>
      <c r="R32" s="60" t="e">
        <f>IF(AND('Mapa final'!#REF!="Media",'Mapa final'!#REF!="Menor"),CONCATENATE("R7C",'Mapa final'!#REF!),"")</f>
        <v>#REF!</v>
      </c>
      <c r="S32" s="60" t="e">
        <f>IF(AND('Mapa final'!#REF!="Media",'Mapa final'!#REF!="Menor"),CONCATENATE("R7C",'Mapa final'!#REF!),"")</f>
        <v>#REF!</v>
      </c>
      <c r="T32" s="60" t="e">
        <f>IF(AND('Mapa final'!#REF!="Media",'Mapa final'!#REF!="Menor"),CONCATENATE("R7C",'Mapa final'!#REF!),"")</f>
        <v>#REF!</v>
      </c>
      <c r="U32" s="61" t="e">
        <f>IF(AND('Mapa final'!#REF!="Media",'Mapa final'!#REF!="Menor"),CONCATENATE("R7C",'Mapa final'!#REF!),"")</f>
        <v>#REF!</v>
      </c>
      <c r="V32" s="59" t="e">
        <f>IF(AND('Mapa final'!#REF!="Media",'Mapa final'!#REF!="Moderado"),CONCATENATE("R7C",'Mapa final'!#REF!),"")</f>
        <v>#REF!</v>
      </c>
      <c r="W32" s="60" t="e">
        <f>IF(AND('Mapa final'!#REF!="Media",'Mapa final'!#REF!="Moderado"),CONCATENATE("R7C",'Mapa final'!#REF!),"")</f>
        <v>#REF!</v>
      </c>
      <c r="X32" s="60" t="e">
        <f>IF(AND('Mapa final'!#REF!="Media",'Mapa final'!#REF!="Moderado"),CONCATENATE("R7C",'Mapa final'!#REF!),"")</f>
        <v>#REF!</v>
      </c>
      <c r="Y32" s="60" t="e">
        <f>IF(AND('Mapa final'!#REF!="Media",'Mapa final'!#REF!="Moderado"),CONCATENATE("R7C",'Mapa final'!#REF!),"")</f>
        <v>#REF!</v>
      </c>
      <c r="Z32" s="60" t="e">
        <f>IF(AND('Mapa final'!#REF!="Media",'Mapa final'!#REF!="Moderado"),CONCATENATE("R7C",'Mapa final'!#REF!),"")</f>
        <v>#REF!</v>
      </c>
      <c r="AA32" s="61" t="e">
        <f>IF(AND('Mapa final'!#REF!="Media",'Mapa final'!#REF!="Moderado"),CONCATENATE("R7C",'Mapa final'!#REF!),"")</f>
        <v>#REF!</v>
      </c>
      <c r="AB32" s="44" t="e">
        <f>IF(AND('Mapa final'!#REF!="Media",'Mapa final'!#REF!="Mayor"),CONCATENATE("R7C",'Mapa final'!#REF!),"")</f>
        <v>#REF!</v>
      </c>
      <c r="AC32" s="45" t="e">
        <f>IF(AND('Mapa final'!#REF!="Media",'Mapa final'!#REF!="Mayor"),CONCATENATE("R7C",'Mapa final'!#REF!),"")</f>
        <v>#REF!</v>
      </c>
      <c r="AD32" s="45" t="e">
        <f>IF(AND('Mapa final'!#REF!="Media",'Mapa final'!#REF!="Mayor"),CONCATENATE("R7C",'Mapa final'!#REF!),"")</f>
        <v>#REF!</v>
      </c>
      <c r="AE32" s="45" t="e">
        <f>IF(AND('Mapa final'!#REF!="Media",'Mapa final'!#REF!="Mayor"),CONCATENATE("R7C",'Mapa final'!#REF!),"")</f>
        <v>#REF!</v>
      </c>
      <c r="AF32" s="45" t="e">
        <f>IF(AND('Mapa final'!#REF!="Media",'Mapa final'!#REF!="Mayor"),CONCATENATE("R7C",'Mapa final'!#REF!),"")</f>
        <v>#REF!</v>
      </c>
      <c r="AG32" s="46" t="e">
        <f>IF(AND('Mapa final'!#REF!="Media",'Mapa final'!#REF!="Mayor"),CONCATENATE("R7C",'Mapa final'!#REF!),"")</f>
        <v>#REF!</v>
      </c>
      <c r="AH32" s="47" t="e">
        <f>IF(AND('Mapa final'!#REF!="Media",'Mapa final'!#REF!="Catastrófico"),CONCATENATE("R7C",'Mapa final'!#REF!),"")</f>
        <v>#REF!</v>
      </c>
      <c r="AI32" s="48" t="e">
        <f>IF(AND('Mapa final'!#REF!="Media",'Mapa final'!#REF!="Catastrófico"),CONCATENATE("R7C",'Mapa final'!#REF!),"")</f>
        <v>#REF!</v>
      </c>
      <c r="AJ32" s="48" t="e">
        <f>IF(AND('Mapa final'!#REF!="Media",'Mapa final'!#REF!="Catastrófico"),CONCATENATE("R7C",'Mapa final'!#REF!),"")</f>
        <v>#REF!</v>
      </c>
      <c r="AK32" s="48" t="e">
        <f>IF(AND('Mapa final'!#REF!="Media",'Mapa final'!#REF!="Catastrófico"),CONCATENATE("R7C",'Mapa final'!#REF!),"")</f>
        <v>#REF!</v>
      </c>
      <c r="AL32" s="48" t="e">
        <f>IF(AND('Mapa final'!#REF!="Media",'Mapa final'!#REF!="Catastrófico"),CONCATENATE("R7C",'Mapa final'!#REF!),"")</f>
        <v>#REF!</v>
      </c>
      <c r="AM32" s="49" t="e">
        <f>IF(AND('Mapa final'!#REF!="Media",'Mapa final'!#REF!="Catastrófico"),CONCATENATE("R7C",'Mapa final'!#REF!),"")</f>
        <v>#REF!</v>
      </c>
      <c r="AN32" s="75"/>
      <c r="AO32" s="388"/>
      <c r="AP32" s="389"/>
      <c r="AQ32" s="389"/>
      <c r="AR32" s="389"/>
      <c r="AS32" s="389"/>
      <c r="AT32" s="390"/>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row>
    <row r="33" spans="1:80" ht="15" customHeight="1" x14ac:dyDescent="0.25">
      <c r="A33" s="75"/>
      <c r="B33" s="260"/>
      <c r="C33" s="260"/>
      <c r="D33" s="261"/>
      <c r="E33" s="359"/>
      <c r="F33" s="358"/>
      <c r="G33" s="358"/>
      <c r="H33" s="358"/>
      <c r="I33" s="374"/>
      <c r="J33" s="59" t="e">
        <f>IF(AND('Mapa final'!#REF!="Media",'Mapa final'!#REF!="Leve"),CONCATENATE("R8C",'Mapa final'!#REF!),"")</f>
        <v>#REF!</v>
      </c>
      <c r="K33" s="60" t="e">
        <f>IF(AND('Mapa final'!#REF!="Media",'Mapa final'!#REF!="Leve"),CONCATENATE("R8C",'Mapa final'!#REF!),"")</f>
        <v>#REF!</v>
      </c>
      <c r="L33" s="60" t="e">
        <f>IF(AND('Mapa final'!#REF!="Media",'Mapa final'!#REF!="Leve"),CONCATENATE("R8C",'Mapa final'!#REF!),"")</f>
        <v>#REF!</v>
      </c>
      <c r="M33" s="60" t="e">
        <f>IF(AND('Mapa final'!#REF!="Media",'Mapa final'!#REF!="Leve"),CONCATENATE("R8C",'Mapa final'!#REF!),"")</f>
        <v>#REF!</v>
      </c>
      <c r="N33" s="60" t="e">
        <f>IF(AND('Mapa final'!#REF!="Media",'Mapa final'!#REF!="Leve"),CONCATENATE("R8C",'Mapa final'!#REF!),"")</f>
        <v>#REF!</v>
      </c>
      <c r="O33" s="61" t="e">
        <f>IF(AND('Mapa final'!#REF!="Media",'Mapa final'!#REF!="Leve"),CONCATENATE("R8C",'Mapa final'!#REF!),"")</f>
        <v>#REF!</v>
      </c>
      <c r="P33" s="59" t="e">
        <f>IF(AND('Mapa final'!#REF!="Media",'Mapa final'!#REF!="Menor"),CONCATENATE("R8C",'Mapa final'!#REF!),"")</f>
        <v>#REF!</v>
      </c>
      <c r="Q33" s="60" t="e">
        <f>IF(AND('Mapa final'!#REF!="Media",'Mapa final'!#REF!="Menor"),CONCATENATE("R8C",'Mapa final'!#REF!),"")</f>
        <v>#REF!</v>
      </c>
      <c r="R33" s="60" t="e">
        <f>IF(AND('Mapa final'!#REF!="Media",'Mapa final'!#REF!="Menor"),CONCATENATE("R8C",'Mapa final'!#REF!),"")</f>
        <v>#REF!</v>
      </c>
      <c r="S33" s="60" t="e">
        <f>IF(AND('Mapa final'!#REF!="Media",'Mapa final'!#REF!="Menor"),CONCATENATE("R8C",'Mapa final'!#REF!),"")</f>
        <v>#REF!</v>
      </c>
      <c r="T33" s="60" t="e">
        <f>IF(AND('Mapa final'!#REF!="Media",'Mapa final'!#REF!="Menor"),CONCATENATE("R8C",'Mapa final'!#REF!),"")</f>
        <v>#REF!</v>
      </c>
      <c r="U33" s="61" t="e">
        <f>IF(AND('Mapa final'!#REF!="Media",'Mapa final'!#REF!="Menor"),CONCATENATE("R8C",'Mapa final'!#REF!),"")</f>
        <v>#REF!</v>
      </c>
      <c r="V33" s="59" t="e">
        <f>IF(AND('Mapa final'!#REF!="Media",'Mapa final'!#REF!="Moderado"),CONCATENATE("R8C",'Mapa final'!#REF!),"")</f>
        <v>#REF!</v>
      </c>
      <c r="W33" s="60" t="e">
        <f>IF(AND('Mapa final'!#REF!="Media",'Mapa final'!#REF!="Moderado"),CONCATENATE("R8C",'Mapa final'!#REF!),"")</f>
        <v>#REF!</v>
      </c>
      <c r="X33" s="60" t="e">
        <f>IF(AND('Mapa final'!#REF!="Media",'Mapa final'!#REF!="Moderado"),CONCATENATE("R8C",'Mapa final'!#REF!),"")</f>
        <v>#REF!</v>
      </c>
      <c r="Y33" s="60" t="e">
        <f>IF(AND('Mapa final'!#REF!="Media",'Mapa final'!#REF!="Moderado"),CONCATENATE("R8C",'Mapa final'!#REF!),"")</f>
        <v>#REF!</v>
      </c>
      <c r="Z33" s="60" t="e">
        <f>IF(AND('Mapa final'!#REF!="Media",'Mapa final'!#REF!="Moderado"),CONCATENATE("R8C",'Mapa final'!#REF!),"")</f>
        <v>#REF!</v>
      </c>
      <c r="AA33" s="61" t="e">
        <f>IF(AND('Mapa final'!#REF!="Media",'Mapa final'!#REF!="Moderado"),CONCATENATE("R8C",'Mapa final'!#REF!),"")</f>
        <v>#REF!</v>
      </c>
      <c r="AB33" s="44" t="e">
        <f>IF(AND('Mapa final'!#REF!="Media",'Mapa final'!#REF!="Mayor"),CONCATENATE("R8C",'Mapa final'!#REF!),"")</f>
        <v>#REF!</v>
      </c>
      <c r="AC33" s="45" t="e">
        <f>IF(AND('Mapa final'!#REF!="Media",'Mapa final'!#REF!="Mayor"),CONCATENATE("R8C",'Mapa final'!#REF!),"")</f>
        <v>#REF!</v>
      </c>
      <c r="AD33" s="45" t="e">
        <f>IF(AND('Mapa final'!#REF!="Media",'Mapa final'!#REF!="Mayor"),CONCATENATE("R8C",'Mapa final'!#REF!),"")</f>
        <v>#REF!</v>
      </c>
      <c r="AE33" s="45" t="e">
        <f>IF(AND('Mapa final'!#REF!="Media",'Mapa final'!#REF!="Mayor"),CONCATENATE("R8C",'Mapa final'!#REF!),"")</f>
        <v>#REF!</v>
      </c>
      <c r="AF33" s="45" t="e">
        <f>IF(AND('Mapa final'!#REF!="Media",'Mapa final'!#REF!="Mayor"),CONCATENATE("R8C",'Mapa final'!#REF!),"")</f>
        <v>#REF!</v>
      </c>
      <c r="AG33" s="46" t="e">
        <f>IF(AND('Mapa final'!#REF!="Media",'Mapa final'!#REF!="Mayor"),CONCATENATE("R8C",'Mapa final'!#REF!),"")</f>
        <v>#REF!</v>
      </c>
      <c r="AH33" s="47" t="e">
        <f>IF(AND('Mapa final'!#REF!="Media",'Mapa final'!#REF!="Catastrófico"),CONCATENATE("R8C",'Mapa final'!#REF!),"")</f>
        <v>#REF!</v>
      </c>
      <c r="AI33" s="48" t="e">
        <f>IF(AND('Mapa final'!#REF!="Media",'Mapa final'!#REF!="Catastrófico"),CONCATENATE("R8C",'Mapa final'!#REF!),"")</f>
        <v>#REF!</v>
      </c>
      <c r="AJ33" s="48" t="e">
        <f>IF(AND('Mapa final'!#REF!="Media",'Mapa final'!#REF!="Catastrófico"),CONCATENATE("R8C",'Mapa final'!#REF!),"")</f>
        <v>#REF!</v>
      </c>
      <c r="AK33" s="48" t="e">
        <f>IF(AND('Mapa final'!#REF!="Media",'Mapa final'!#REF!="Catastrófico"),CONCATENATE("R8C",'Mapa final'!#REF!),"")</f>
        <v>#REF!</v>
      </c>
      <c r="AL33" s="48" t="e">
        <f>IF(AND('Mapa final'!#REF!="Media",'Mapa final'!#REF!="Catastrófico"),CONCATENATE("R8C",'Mapa final'!#REF!),"")</f>
        <v>#REF!</v>
      </c>
      <c r="AM33" s="49" t="e">
        <f>IF(AND('Mapa final'!#REF!="Media",'Mapa final'!#REF!="Catastrófico"),CONCATENATE("R8C",'Mapa final'!#REF!),"")</f>
        <v>#REF!</v>
      </c>
      <c r="AN33" s="75"/>
      <c r="AO33" s="388"/>
      <c r="AP33" s="389"/>
      <c r="AQ33" s="389"/>
      <c r="AR33" s="389"/>
      <c r="AS33" s="389"/>
      <c r="AT33" s="390"/>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row>
    <row r="34" spans="1:80" ht="15" customHeight="1" x14ac:dyDescent="0.25">
      <c r="A34" s="75"/>
      <c r="B34" s="260"/>
      <c r="C34" s="260"/>
      <c r="D34" s="261"/>
      <c r="E34" s="359"/>
      <c r="F34" s="358"/>
      <c r="G34" s="358"/>
      <c r="H34" s="358"/>
      <c r="I34" s="374"/>
      <c r="J34" s="59" t="e">
        <f>IF(AND('Mapa final'!#REF!="Media",'Mapa final'!#REF!="Leve"),CONCATENATE("R9C",'Mapa final'!#REF!),"")</f>
        <v>#REF!</v>
      </c>
      <c r="K34" s="60" t="e">
        <f>IF(AND('Mapa final'!#REF!="Media",'Mapa final'!#REF!="Leve"),CONCATENATE("R9C",'Mapa final'!#REF!),"")</f>
        <v>#REF!</v>
      </c>
      <c r="L34" s="60" t="e">
        <f>IF(AND('Mapa final'!#REF!="Media",'Mapa final'!#REF!="Leve"),CONCATENATE("R9C",'Mapa final'!#REF!),"")</f>
        <v>#REF!</v>
      </c>
      <c r="M34" s="60" t="e">
        <f>IF(AND('Mapa final'!#REF!="Media",'Mapa final'!#REF!="Leve"),CONCATENATE("R9C",'Mapa final'!#REF!),"")</f>
        <v>#REF!</v>
      </c>
      <c r="N34" s="60" t="e">
        <f>IF(AND('Mapa final'!#REF!="Media",'Mapa final'!#REF!="Leve"),CONCATENATE("R9C",'Mapa final'!#REF!),"")</f>
        <v>#REF!</v>
      </c>
      <c r="O34" s="61" t="e">
        <f>IF(AND('Mapa final'!#REF!="Media",'Mapa final'!#REF!="Leve"),CONCATENATE("R9C",'Mapa final'!#REF!),"")</f>
        <v>#REF!</v>
      </c>
      <c r="P34" s="59" t="e">
        <f>IF(AND('Mapa final'!#REF!="Media",'Mapa final'!#REF!="Menor"),CONCATENATE("R9C",'Mapa final'!#REF!),"")</f>
        <v>#REF!</v>
      </c>
      <c r="Q34" s="60" t="e">
        <f>IF(AND('Mapa final'!#REF!="Media",'Mapa final'!#REF!="Menor"),CONCATENATE("R9C",'Mapa final'!#REF!),"")</f>
        <v>#REF!</v>
      </c>
      <c r="R34" s="60" t="e">
        <f>IF(AND('Mapa final'!#REF!="Media",'Mapa final'!#REF!="Menor"),CONCATENATE("R9C",'Mapa final'!#REF!),"")</f>
        <v>#REF!</v>
      </c>
      <c r="S34" s="60" t="e">
        <f>IF(AND('Mapa final'!#REF!="Media",'Mapa final'!#REF!="Menor"),CONCATENATE("R9C",'Mapa final'!#REF!),"")</f>
        <v>#REF!</v>
      </c>
      <c r="T34" s="60" t="e">
        <f>IF(AND('Mapa final'!#REF!="Media",'Mapa final'!#REF!="Menor"),CONCATENATE("R9C",'Mapa final'!#REF!),"")</f>
        <v>#REF!</v>
      </c>
      <c r="U34" s="61" t="e">
        <f>IF(AND('Mapa final'!#REF!="Media",'Mapa final'!#REF!="Menor"),CONCATENATE("R9C",'Mapa final'!#REF!),"")</f>
        <v>#REF!</v>
      </c>
      <c r="V34" s="59" t="e">
        <f>IF(AND('Mapa final'!#REF!="Media",'Mapa final'!#REF!="Moderado"),CONCATENATE("R9C",'Mapa final'!#REF!),"")</f>
        <v>#REF!</v>
      </c>
      <c r="W34" s="60" t="e">
        <f>IF(AND('Mapa final'!#REF!="Media",'Mapa final'!#REF!="Moderado"),CONCATENATE("R9C",'Mapa final'!#REF!),"")</f>
        <v>#REF!</v>
      </c>
      <c r="X34" s="60" t="e">
        <f>IF(AND('Mapa final'!#REF!="Media",'Mapa final'!#REF!="Moderado"),CONCATENATE("R9C",'Mapa final'!#REF!),"")</f>
        <v>#REF!</v>
      </c>
      <c r="Y34" s="60" t="e">
        <f>IF(AND('Mapa final'!#REF!="Media",'Mapa final'!#REF!="Moderado"),CONCATENATE("R9C",'Mapa final'!#REF!),"")</f>
        <v>#REF!</v>
      </c>
      <c r="Z34" s="60" t="e">
        <f>IF(AND('Mapa final'!#REF!="Media",'Mapa final'!#REF!="Moderado"),CONCATENATE("R9C",'Mapa final'!#REF!),"")</f>
        <v>#REF!</v>
      </c>
      <c r="AA34" s="61" t="e">
        <f>IF(AND('Mapa final'!#REF!="Media",'Mapa final'!#REF!="Moderado"),CONCATENATE("R9C",'Mapa final'!#REF!),"")</f>
        <v>#REF!</v>
      </c>
      <c r="AB34" s="44" t="e">
        <f>IF(AND('Mapa final'!#REF!="Media",'Mapa final'!#REF!="Mayor"),CONCATENATE("R9C",'Mapa final'!#REF!),"")</f>
        <v>#REF!</v>
      </c>
      <c r="AC34" s="45" t="e">
        <f>IF(AND('Mapa final'!#REF!="Media",'Mapa final'!#REF!="Mayor"),CONCATENATE("R9C",'Mapa final'!#REF!),"")</f>
        <v>#REF!</v>
      </c>
      <c r="AD34" s="45" t="e">
        <f>IF(AND('Mapa final'!#REF!="Media",'Mapa final'!#REF!="Mayor"),CONCATENATE("R9C",'Mapa final'!#REF!),"")</f>
        <v>#REF!</v>
      </c>
      <c r="AE34" s="45" t="e">
        <f>IF(AND('Mapa final'!#REF!="Media",'Mapa final'!#REF!="Mayor"),CONCATENATE("R9C",'Mapa final'!#REF!),"")</f>
        <v>#REF!</v>
      </c>
      <c r="AF34" s="45" t="e">
        <f>IF(AND('Mapa final'!#REF!="Media",'Mapa final'!#REF!="Mayor"),CONCATENATE("R9C",'Mapa final'!#REF!),"")</f>
        <v>#REF!</v>
      </c>
      <c r="AG34" s="46" t="e">
        <f>IF(AND('Mapa final'!#REF!="Media",'Mapa final'!#REF!="Mayor"),CONCATENATE("R9C",'Mapa final'!#REF!),"")</f>
        <v>#REF!</v>
      </c>
      <c r="AH34" s="47" t="e">
        <f>IF(AND('Mapa final'!#REF!="Media",'Mapa final'!#REF!="Catastrófico"),CONCATENATE("R9C",'Mapa final'!#REF!),"")</f>
        <v>#REF!</v>
      </c>
      <c r="AI34" s="48" t="e">
        <f>IF(AND('Mapa final'!#REF!="Media",'Mapa final'!#REF!="Catastrófico"),CONCATENATE("R9C",'Mapa final'!#REF!),"")</f>
        <v>#REF!</v>
      </c>
      <c r="AJ34" s="48" t="e">
        <f>IF(AND('Mapa final'!#REF!="Media",'Mapa final'!#REF!="Catastrófico"),CONCATENATE("R9C",'Mapa final'!#REF!),"")</f>
        <v>#REF!</v>
      </c>
      <c r="AK34" s="48" t="e">
        <f>IF(AND('Mapa final'!#REF!="Media",'Mapa final'!#REF!="Catastrófico"),CONCATENATE("R9C",'Mapa final'!#REF!),"")</f>
        <v>#REF!</v>
      </c>
      <c r="AL34" s="48" t="e">
        <f>IF(AND('Mapa final'!#REF!="Media",'Mapa final'!#REF!="Catastrófico"),CONCATENATE("R9C",'Mapa final'!#REF!),"")</f>
        <v>#REF!</v>
      </c>
      <c r="AM34" s="49" t="e">
        <f>IF(AND('Mapa final'!#REF!="Media",'Mapa final'!#REF!="Catastrófico"),CONCATENATE("R9C",'Mapa final'!#REF!),"")</f>
        <v>#REF!</v>
      </c>
      <c r="AN34" s="75"/>
      <c r="AO34" s="388"/>
      <c r="AP34" s="389"/>
      <c r="AQ34" s="389"/>
      <c r="AR34" s="389"/>
      <c r="AS34" s="389"/>
      <c r="AT34" s="390"/>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row>
    <row r="35" spans="1:80" ht="15.75" customHeight="1" thickBot="1" x14ac:dyDescent="0.3">
      <c r="A35" s="75"/>
      <c r="B35" s="260"/>
      <c r="C35" s="260"/>
      <c r="D35" s="261"/>
      <c r="E35" s="360"/>
      <c r="F35" s="361"/>
      <c r="G35" s="361"/>
      <c r="H35" s="361"/>
      <c r="I35" s="375"/>
      <c r="J35" s="59" t="e">
        <f>IF(AND('Mapa final'!#REF!="Media",'Mapa final'!#REF!="Leve"),CONCATENATE("R10C",'Mapa final'!#REF!),"")</f>
        <v>#REF!</v>
      </c>
      <c r="K35" s="60" t="e">
        <f>IF(AND('Mapa final'!#REF!="Media",'Mapa final'!#REF!="Leve"),CONCATENATE("R10C",'Mapa final'!#REF!),"")</f>
        <v>#REF!</v>
      </c>
      <c r="L35" s="60" t="e">
        <f>IF(AND('Mapa final'!#REF!="Media",'Mapa final'!#REF!="Leve"),CONCATENATE("R10C",'Mapa final'!#REF!),"")</f>
        <v>#REF!</v>
      </c>
      <c r="M35" s="60" t="e">
        <f>IF(AND('Mapa final'!#REF!="Media",'Mapa final'!#REF!="Leve"),CONCATENATE("R10C",'Mapa final'!#REF!),"")</f>
        <v>#REF!</v>
      </c>
      <c r="N35" s="60" t="e">
        <f>IF(AND('Mapa final'!#REF!="Media",'Mapa final'!#REF!="Leve"),CONCATENATE("R10C",'Mapa final'!#REF!),"")</f>
        <v>#REF!</v>
      </c>
      <c r="O35" s="61" t="e">
        <f>IF(AND('Mapa final'!#REF!="Media",'Mapa final'!#REF!="Leve"),CONCATENATE("R10C",'Mapa final'!#REF!),"")</f>
        <v>#REF!</v>
      </c>
      <c r="P35" s="59" t="e">
        <f>IF(AND('Mapa final'!#REF!="Media",'Mapa final'!#REF!="Menor"),CONCATENATE("R10C",'Mapa final'!#REF!),"")</f>
        <v>#REF!</v>
      </c>
      <c r="Q35" s="60" t="e">
        <f>IF(AND('Mapa final'!#REF!="Media",'Mapa final'!#REF!="Menor"),CONCATENATE("R10C",'Mapa final'!#REF!),"")</f>
        <v>#REF!</v>
      </c>
      <c r="R35" s="60" t="e">
        <f>IF(AND('Mapa final'!#REF!="Media",'Mapa final'!#REF!="Menor"),CONCATENATE("R10C",'Mapa final'!#REF!),"")</f>
        <v>#REF!</v>
      </c>
      <c r="S35" s="60" t="e">
        <f>IF(AND('Mapa final'!#REF!="Media",'Mapa final'!#REF!="Menor"),CONCATENATE("R10C",'Mapa final'!#REF!),"")</f>
        <v>#REF!</v>
      </c>
      <c r="T35" s="60" t="e">
        <f>IF(AND('Mapa final'!#REF!="Media",'Mapa final'!#REF!="Menor"),CONCATENATE("R10C",'Mapa final'!#REF!),"")</f>
        <v>#REF!</v>
      </c>
      <c r="U35" s="61" t="e">
        <f>IF(AND('Mapa final'!#REF!="Media",'Mapa final'!#REF!="Menor"),CONCATENATE("R10C",'Mapa final'!#REF!),"")</f>
        <v>#REF!</v>
      </c>
      <c r="V35" s="59" t="e">
        <f>IF(AND('Mapa final'!#REF!="Media",'Mapa final'!#REF!="Moderado"),CONCATENATE("R10C",'Mapa final'!#REF!),"")</f>
        <v>#REF!</v>
      </c>
      <c r="W35" s="60" t="e">
        <f>IF(AND('Mapa final'!#REF!="Media",'Mapa final'!#REF!="Moderado"),CONCATENATE("R10C",'Mapa final'!#REF!),"")</f>
        <v>#REF!</v>
      </c>
      <c r="X35" s="60" t="e">
        <f>IF(AND('Mapa final'!#REF!="Media",'Mapa final'!#REF!="Moderado"),CONCATENATE("R10C",'Mapa final'!#REF!),"")</f>
        <v>#REF!</v>
      </c>
      <c r="Y35" s="60" t="e">
        <f>IF(AND('Mapa final'!#REF!="Media",'Mapa final'!#REF!="Moderado"),CONCATENATE("R10C",'Mapa final'!#REF!),"")</f>
        <v>#REF!</v>
      </c>
      <c r="Z35" s="60" t="e">
        <f>IF(AND('Mapa final'!#REF!="Media",'Mapa final'!#REF!="Moderado"),CONCATENATE("R10C",'Mapa final'!#REF!),"")</f>
        <v>#REF!</v>
      </c>
      <c r="AA35" s="61" t="e">
        <f>IF(AND('Mapa final'!#REF!="Media",'Mapa final'!#REF!="Moderado"),CONCATENATE("R10C",'Mapa final'!#REF!),"")</f>
        <v>#REF!</v>
      </c>
      <c r="AB35" s="50" t="e">
        <f>IF(AND('Mapa final'!#REF!="Media",'Mapa final'!#REF!="Mayor"),CONCATENATE("R10C",'Mapa final'!#REF!),"")</f>
        <v>#REF!</v>
      </c>
      <c r="AC35" s="51" t="e">
        <f>IF(AND('Mapa final'!#REF!="Media",'Mapa final'!#REF!="Mayor"),CONCATENATE("R10C",'Mapa final'!#REF!),"")</f>
        <v>#REF!</v>
      </c>
      <c r="AD35" s="51" t="e">
        <f>IF(AND('Mapa final'!#REF!="Media",'Mapa final'!#REF!="Mayor"),CONCATENATE("R10C",'Mapa final'!#REF!),"")</f>
        <v>#REF!</v>
      </c>
      <c r="AE35" s="51" t="e">
        <f>IF(AND('Mapa final'!#REF!="Media",'Mapa final'!#REF!="Mayor"),CONCATENATE("R10C",'Mapa final'!#REF!),"")</f>
        <v>#REF!</v>
      </c>
      <c r="AF35" s="51" t="e">
        <f>IF(AND('Mapa final'!#REF!="Media",'Mapa final'!#REF!="Mayor"),CONCATENATE("R10C",'Mapa final'!#REF!),"")</f>
        <v>#REF!</v>
      </c>
      <c r="AG35" s="52" t="e">
        <f>IF(AND('Mapa final'!#REF!="Media",'Mapa final'!#REF!="Mayor"),CONCATENATE("R10C",'Mapa final'!#REF!),"")</f>
        <v>#REF!</v>
      </c>
      <c r="AH35" s="53" t="e">
        <f>IF(AND('Mapa final'!#REF!="Media",'Mapa final'!#REF!="Catastrófico"),CONCATENATE("R10C",'Mapa final'!#REF!),"")</f>
        <v>#REF!</v>
      </c>
      <c r="AI35" s="54" t="e">
        <f>IF(AND('Mapa final'!#REF!="Media",'Mapa final'!#REF!="Catastrófico"),CONCATENATE("R10C",'Mapa final'!#REF!),"")</f>
        <v>#REF!</v>
      </c>
      <c r="AJ35" s="54" t="e">
        <f>IF(AND('Mapa final'!#REF!="Media",'Mapa final'!#REF!="Catastrófico"),CONCATENATE("R10C",'Mapa final'!#REF!),"")</f>
        <v>#REF!</v>
      </c>
      <c r="AK35" s="54" t="e">
        <f>IF(AND('Mapa final'!#REF!="Media",'Mapa final'!#REF!="Catastrófico"),CONCATENATE("R10C",'Mapa final'!#REF!),"")</f>
        <v>#REF!</v>
      </c>
      <c r="AL35" s="54" t="e">
        <f>IF(AND('Mapa final'!#REF!="Media",'Mapa final'!#REF!="Catastrófico"),CONCATENATE("R10C",'Mapa final'!#REF!),"")</f>
        <v>#REF!</v>
      </c>
      <c r="AM35" s="55" t="e">
        <f>IF(AND('Mapa final'!#REF!="Media",'Mapa final'!#REF!="Catastrófico"),CONCATENATE("R10C",'Mapa final'!#REF!),"")</f>
        <v>#REF!</v>
      </c>
      <c r="AN35" s="75"/>
      <c r="AO35" s="391"/>
      <c r="AP35" s="392"/>
      <c r="AQ35" s="392"/>
      <c r="AR35" s="392"/>
      <c r="AS35" s="392"/>
      <c r="AT35" s="393"/>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row>
    <row r="36" spans="1:80" ht="15" customHeight="1" x14ac:dyDescent="0.25">
      <c r="A36" s="75"/>
      <c r="B36" s="260"/>
      <c r="C36" s="260"/>
      <c r="D36" s="261"/>
      <c r="E36" s="355" t="s">
        <v>164</v>
      </c>
      <c r="F36" s="356"/>
      <c r="G36" s="356"/>
      <c r="H36" s="356"/>
      <c r="I36" s="356"/>
      <c r="J36" s="65" t="e">
        <f>IF(AND('Mapa final'!#REF!="Baja",'Mapa final'!#REF!="Leve"),CONCATENATE("R1C",'Mapa final'!#REF!),"")</f>
        <v>#REF!</v>
      </c>
      <c r="K36" s="66" t="e">
        <f>IF(AND('Mapa final'!#REF!="Baja",'Mapa final'!#REF!="Leve"),CONCATENATE("R1C",'Mapa final'!#REF!),"")</f>
        <v>#REF!</v>
      </c>
      <c r="L36" s="66" t="e">
        <f>IF(AND('Mapa final'!#REF!="Baja",'Mapa final'!#REF!="Leve"),CONCATENATE("R1C",'Mapa final'!#REF!),"")</f>
        <v>#REF!</v>
      </c>
      <c r="M36" s="66" t="e">
        <f>IF(AND('Mapa final'!#REF!="Baja",'Mapa final'!#REF!="Leve"),CONCATENATE("R1C",'Mapa final'!#REF!),"")</f>
        <v>#REF!</v>
      </c>
      <c r="N36" s="66" t="e">
        <f>IF(AND('Mapa final'!#REF!="Baja",'Mapa final'!#REF!="Leve"),CONCATENATE("R1C",'Mapa final'!#REF!),"")</f>
        <v>#REF!</v>
      </c>
      <c r="O36" s="67" t="e">
        <f>IF(AND('Mapa final'!#REF!="Baja",'Mapa final'!#REF!="Leve"),CONCATENATE("R1C",'Mapa final'!#REF!),"")</f>
        <v>#REF!</v>
      </c>
      <c r="P36" s="56" t="e">
        <f>IF(AND('Mapa final'!#REF!="Baja",'Mapa final'!#REF!="Menor"),CONCATENATE("R1C",'Mapa final'!#REF!),"")</f>
        <v>#REF!</v>
      </c>
      <c r="Q36" s="57" t="e">
        <f>IF(AND('Mapa final'!#REF!="Baja",'Mapa final'!#REF!="Menor"),CONCATENATE("R1C",'Mapa final'!#REF!),"")</f>
        <v>#REF!</v>
      </c>
      <c r="R36" s="57" t="e">
        <f>IF(AND('Mapa final'!#REF!="Baja",'Mapa final'!#REF!="Menor"),CONCATENATE("R1C",'Mapa final'!#REF!),"")</f>
        <v>#REF!</v>
      </c>
      <c r="S36" s="57" t="e">
        <f>IF(AND('Mapa final'!#REF!="Baja",'Mapa final'!#REF!="Menor"),CONCATENATE("R1C",'Mapa final'!#REF!),"")</f>
        <v>#REF!</v>
      </c>
      <c r="T36" s="57" t="e">
        <f>IF(AND('Mapa final'!#REF!="Baja",'Mapa final'!#REF!="Menor"),CONCATENATE("R1C",'Mapa final'!#REF!),"")</f>
        <v>#REF!</v>
      </c>
      <c r="U36" s="58" t="e">
        <f>IF(AND('Mapa final'!#REF!="Baja",'Mapa final'!#REF!="Menor"),CONCATENATE("R1C",'Mapa final'!#REF!),"")</f>
        <v>#REF!</v>
      </c>
      <c r="V36" s="56" t="e">
        <f>IF(AND('Mapa final'!#REF!="Baja",'Mapa final'!#REF!="Moderado"),CONCATENATE("R1C",'Mapa final'!#REF!),"")</f>
        <v>#REF!</v>
      </c>
      <c r="W36" s="57" t="e">
        <f>IF(AND('Mapa final'!#REF!="Baja",'Mapa final'!#REF!="Moderado"),CONCATENATE("R1C",'Mapa final'!#REF!),"")</f>
        <v>#REF!</v>
      </c>
      <c r="X36" s="57" t="e">
        <f>IF(AND('Mapa final'!#REF!="Baja",'Mapa final'!#REF!="Moderado"),CONCATENATE("R1C",'Mapa final'!#REF!),"")</f>
        <v>#REF!</v>
      </c>
      <c r="Y36" s="57" t="e">
        <f>IF(AND('Mapa final'!#REF!="Baja",'Mapa final'!#REF!="Moderado"),CONCATENATE("R1C",'Mapa final'!#REF!),"")</f>
        <v>#REF!</v>
      </c>
      <c r="Z36" s="57" t="e">
        <f>IF(AND('Mapa final'!#REF!="Baja",'Mapa final'!#REF!="Moderado"),CONCATENATE("R1C",'Mapa final'!#REF!),"")</f>
        <v>#REF!</v>
      </c>
      <c r="AA36" s="58" t="e">
        <f>IF(AND('Mapa final'!#REF!="Baja",'Mapa final'!#REF!="Moderado"),CONCATENATE("R1C",'Mapa final'!#REF!),"")</f>
        <v>#REF!</v>
      </c>
      <c r="AB36" s="38" t="e">
        <f>IF(AND('Mapa final'!#REF!="Baja",'Mapa final'!#REF!="Mayor"),CONCATENATE("R1C",'Mapa final'!#REF!),"")</f>
        <v>#REF!</v>
      </c>
      <c r="AC36" s="39" t="e">
        <f>IF(AND('Mapa final'!#REF!="Baja",'Mapa final'!#REF!="Mayor"),CONCATENATE("R1C",'Mapa final'!#REF!),"")</f>
        <v>#REF!</v>
      </c>
      <c r="AD36" s="39" t="e">
        <f>IF(AND('Mapa final'!#REF!="Baja",'Mapa final'!#REF!="Mayor"),CONCATENATE("R1C",'Mapa final'!#REF!),"")</f>
        <v>#REF!</v>
      </c>
      <c r="AE36" s="39" t="e">
        <f>IF(AND('Mapa final'!#REF!="Baja",'Mapa final'!#REF!="Mayor"),CONCATENATE("R1C",'Mapa final'!#REF!),"")</f>
        <v>#REF!</v>
      </c>
      <c r="AF36" s="39" t="e">
        <f>IF(AND('Mapa final'!#REF!="Baja",'Mapa final'!#REF!="Mayor"),CONCATENATE("R1C",'Mapa final'!#REF!),"")</f>
        <v>#REF!</v>
      </c>
      <c r="AG36" s="40" t="e">
        <f>IF(AND('Mapa final'!#REF!="Baja",'Mapa final'!#REF!="Mayor"),CONCATENATE("R1C",'Mapa final'!#REF!),"")</f>
        <v>#REF!</v>
      </c>
      <c r="AH36" s="41" t="e">
        <f>IF(AND('Mapa final'!#REF!="Baja",'Mapa final'!#REF!="Catastrófico"),CONCATENATE("R1C",'Mapa final'!#REF!),"")</f>
        <v>#REF!</v>
      </c>
      <c r="AI36" s="42" t="e">
        <f>IF(AND('Mapa final'!#REF!="Baja",'Mapa final'!#REF!="Catastrófico"),CONCATENATE("R1C",'Mapa final'!#REF!),"")</f>
        <v>#REF!</v>
      </c>
      <c r="AJ36" s="42" t="e">
        <f>IF(AND('Mapa final'!#REF!="Baja",'Mapa final'!#REF!="Catastrófico"),CONCATENATE("R1C",'Mapa final'!#REF!),"")</f>
        <v>#REF!</v>
      </c>
      <c r="AK36" s="42" t="e">
        <f>IF(AND('Mapa final'!#REF!="Baja",'Mapa final'!#REF!="Catastrófico"),CONCATENATE("R1C",'Mapa final'!#REF!),"")</f>
        <v>#REF!</v>
      </c>
      <c r="AL36" s="42" t="e">
        <f>IF(AND('Mapa final'!#REF!="Baja",'Mapa final'!#REF!="Catastrófico"),CONCATENATE("R1C",'Mapa final'!#REF!),"")</f>
        <v>#REF!</v>
      </c>
      <c r="AM36" s="43" t="e">
        <f>IF(AND('Mapa final'!#REF!="Baja",'Mapa final'!#REF!="Catastrófico"),CONCATENATE("R1C",'Mapa final'!#REF!),"")</f>
        <v>#REF!</v>
      </c>
      <c r="AN36" s="75"/>
      <c r="AO36" s="376" t="s">
        <v>165</v>
      </c>
      <c r="AP36" s="377"/>
      <c r="AQ36" s="377"/>
      <c r="AR36" s="377"/>
      <c r="AS36" s="377"/>
      <c r="AT36" s="378"/>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row>
    <row r="37" spans="1:80" ht="15" customHeight="1" x14ac:dyDescent="0.25">
      <c r="A37" s="75"/>
      <c r="B37" s="260"/>
      <c r="C37" s="260"/>
      <c r="D37" s="261"/>
      <c r="E37" s="357"/>
      <c r="F37" s="358"/>
      <c r="G37" s="358"/>
      <c r="H37" s="358"/>
      <c r="I37" s="358"/>
      <c r="J37" s="68" t="str">
        <f>IF(AND('Mapa final'!$AD$13="Baja",'Mapa final'!$AF$13="Leve"),CONCATENATE("R2C",'Mapa final'!$S$13),"")</f>
        <v>R2C1</v>
      </c>
      <c r="K37" s="69" t="e">
        <f>IF(AND('Mapa final'!#REF!="Baja",'Mapa final'!#REF!="Leve"),CONCATENATE("R2C",'Mapa final'!#REF!),"")</f>
        <v>#REF!</v>
      </c>
      <c r="L37" s="69" t="e">
        <f>IF(AND('Mapa final'!#REF!="Baja",'Mapa final'!#REF!="Leve"),CONCATENATE("R2C",'Mapa final'!#REF!),"")</f>
        <v>#REF!</v>
      </c>
      <c r="M37" s="69" t="e">
        <f>IF(AND('Mapa final'!#REF!="Baja",'Mapa final'!#REF!="Leve"),CONCATENATE("R2C",'Mapa final'!#REF!),"")</f>
        <v>#REF!</v>
      </c>
      <c r="N37" s="69" t="e">
        <f>IF(AND('Mapa final'!#REF!="Baja",'Mapa final'!#REF!="Leve"),CONCATENATE("R2C",'Mapa final'!#REF!),"")</f>
        <v>#REF!</v>
      </c>
      <c r="O37" s="70" t="e">
        <f>IF(AND('Mapa final'!#REF!="Baja",'Mapa final'!#REF!="Leve"),CONCATENATE("R2C",'Mapa final'!#REF!),"")</f>
        <v>#REF!</v>
      </c>
      <c r="P37" s="59" t="str">
        <f>IF(AND('Mapa final'!$AD$13="Baja",'Mapa final'!$AF$13="Menor"),CONCATENATE("R2C",'Mapa final'!$S$13),"")</f>
        <v/>
      </c>
      <c r="Q37" s="60" t="e">
        <f>IF(AND('Mapa final'!#REF!="Baja",'Mapa final'!#REF!="Menor"),CONCATENATE("R2C",'Mapa final'!#REF!),"")</f>
        <v>#REF!</v>
      </c>
      <c r="R37" s="60" t="e">
        <f>IF(AND('Mapa final'!#REF!="Baja",'Mapa final'!#REF!="Menor"),CONCATENATE("R2C",'Mapa final'!#REF!),"")</f>
        <v>#REF!</v>
      </c>
      <c r="S37" s="60" t="e">
        <f>IF(AND('Mapa final'!#REF!="Baja",'Mapa final'!#REF!="Menor"),CONCATENATE("R2C",'Mapa final'!#REF!),"")</f>
        <v>#REF!</v>
      </c>
      <c r="T37" s="60" t="e">
        <f>IF(AND('Mapa final'!#REF!="Baja",'Mapa final'!#REF!="Menor"),CONCATENATE("R2C",'Mapa final'!#REF!),"")</f>
        <v>#REF!</v>
      </c>
      <c r="U37" s="61" t="e">
        <f>IF(AND('Mapa final'!#REF!="Baja",'Mapa final'!#REF!="Menor"),CONCATENATE("R2C",'Mapa final'!#REF!),"")</f>
        <v>#REF!</v>
      </c>
      <c r="V37" s="59" t="str">
        <f>IF(AND('Mapa final'!$AD$13="Baja",'Mapa final'!$AF$13="Moderado"),CONCATENATE("R2C",'Mapa final'!$S$13),"")</f>
        <v/>
      </c>
      <c r="W37" s="60" t="e">
        <f>IF(AND('Mapa final'!#REF!="Baja",'Mapa final'!#REF!="Moderado"),CONCATENATE("R2C",'Mapa final'!#REF!),"")</f>
        <v>#REF!</v>
      </c>
      <c r="X37" s="60" t="e">
        <f>IF(AND('Mapa final'!#REF!="Baja",'Mapa final'!#REF!="Moderado"),CONCATENATE("R2C",'Mapa final'!#REF!),"")</f>
        <v>#REF!</v>
      </c>
      <c r="Y37" s="60" t="e">
        <f>IF(AND('Mapa final'!#REF!="Baja",'Mapa final'!#REF!="Moderado"),CONCATENATE("R2C",'Mapa final'!#REF!),"")</f>
        <v>#REF!</v>
      </c>
      <c r="Z37" s="60" t="e">
        <f>IF(AND('Mapa final'!#REF!="Baja",'Mapa final'!#REF!="Moderado"),CONCATENATE("R2C",'Mapa final'!#REF!),"")</f>
        <v>#REF!</v>
      </c>
      <c r="AA37" s="61" t="e">
        <f>IF(AND('Mapa final'!#REF!="Baja",'Mapa final'!#REF!="Moderado"),CONCATENATE("R2C",'Mapa final'!#REF!),"")</f>
        <v>#REF!</v>
      </c>
      <c r="AB37" s="44" t="str">
        <f>IF(AND('Mapa final'!$AD$13="Baja",'Mapa final'!$AF$13="Mayor"),CONCATENATE("R2C",'Mapa final'!$S$13),"")</f>
        <v/>
      </c>
      <c r="AC37" s="45" t="e">
        <f>IF(AND('Mapa final'!#REF!="Baja",'Mapa final'!#REF!="Mayor"),CONCATENATE("R2C",'Mapa final'!#REF!),"")</f>
        <v>#REF!</v>
      </c>
      <c r="AD37" s="45" t="e">
        <f>IF(AND('Mapa final'!#REF!="Baja",'Mapa final'!#REF!="Mayor"),CONCATENATE("R2C",'Mapa final'!#REF!),"")</f>
        <v>#REF!</v>
      </c>
      <c r="AE37" s="45" t="e">
        <f>IF(AND('Mapa final'!#REF!="Baja",'Mapa final'!#REF!="Mayor"),CONCATENATE("R2C",'Mapa final'!#REF!),"")</f>
        <v>#REF!</v>
      </c>
      <c r="AF37" s="45" t="e">
        <f>IF(AND('Mapa final'!#REF!="Baja",'Mapa final'!#REF!="Mayor"),CONCATENATE("R2C",'Mapa final'!#REF!),"")</f>
        <v>#REF!</v>
      </c>
      <c r="AG37" s="46" t="e">
        <f>IF(AND('Mapa final'!#REF!="Baja",'Mapa final'!#REF!="Mayor"),CONCATENATE("R2C",'Mapa final'!#REF!),"")</f>
        <v>#REF!</v>
      </c>
      <c r="AH37" s="47" t="str">
        <f>IF(AND('Mapa final'!$AD$13="Baja",'Mapa final'!$AF$13="Catastrófico"),CONCATENATE("R2C",'Mapa final'!$S$13),"")</f>
        <v/>
      </c>
      <c r="AI37" s="48" t="e">
        <f>IF(AND('Mapa final'!#REF!="Baja",'Mapa final'!#REF!="Catastrófico"),CONCATENATE("R2C",'Mapa final'!#REF!),"")</f>
        <v>#REF!</v>
      </c>
      <c r="AJ37" s="48" t="e">
        <f>IF(AND('Mapa final'!#REF!="Baja",'Mapa final'!#REF!="Catastrófico"),CONCATENATE("R2C",'Mapa final'!#REF!),"")</f>
        <v>#REF!</v>
      </c>
      <c r="AK37" s="48" t="e">
        <f>IF(AND('Mapa final'!#REF!="Baja",'Mapa final'!#REF!="Catastrófico"),CONCATENATE("R2C",'Mapa final'!#REF!),"")</f>
        <v>#REF!</v>
      </c>
      <c r="AL37" s="48" t="e">
        <f>IF(AND('Mapa final'!#REF!="Baja",'Mapa final'!#REF!="Catastrófico"),CONCATENATE("R2C",'Mapa final'!#REF!),"")</f>
        <v>#REF!</v>
      </c>
      <c r="AM37" s="49" t="e">
        <f>IF(AND('Mapa final'!#REF!="Baja",'Mapa final'!#REF!="Catastrófico"),CONCATENATE("R2C",'Mapa final'!#REF!),"")</f>
        <v>#REF!</v>
      </c>
      <c r="AN37" s="75"/>
      <c r="AO37" s="379"/>
      <c r="AP37" s="380"/>
      <c r="AQ37" s="380"/>
      <c r="AR37" s="380"/>
      <c r="AS37" s="380"/>
      <c r="AT37" s="381"/>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row>
    <row r="38" spans="1:80" ht="15" customHeight="1" x14ac:dyDescent="0.25">
      <c r="A38" s="75"/>
      <c r="B38" s="260"/>
      <c r="C38" s="260"/>
      <c r="D38" s="261"/>
      <c r="E38" s="359"/>
      <c r="F38" s="358"/>
      <c r="G38" s="358"/>
      <c r="H38" s="358"/>
      <c r="I38" s="358"/>
      <c r="J38" s="68" t="e">
        <f>IF(AND('Mapa final'!#REF!="Baja",'Mapa final'!#REF!="Leve"),CONCATENATE("R3C",'Mapa final'!#REF!),"")</f>
        <v>#REF!</v>
      </c>
      <c r="K38" s="69" t="e">
        <f>IF(AND('Mapa final'!#REF!="Baja",'Mapa final'!#REF!="Leve"),CONCATENATE("R3C",'Mapa final'!#REF!),"")</f>
        <v>#REF!</v>
      </c>
      <c r="L38" s="69" t="e">
        <f>IF(AND('Mapa final'!#REF!="Baja",'Mapa final'!#REF!="Leve"),CONCATENATE("R3C",'Mapa final'!#REF!),"")</f>
        <v>#REF!</v>
      </c>
      <c r="M38" s="69" t="e">
        <f>IF(AND('Mapa final'!#REF!="Baja",'Mapa final'!#REF!="Leve"),CONCATENATE("R3C",'Mapa final'!#REF!),"")</f>
        <v>#REF!</v>
      </c>
      <c r="N38" s="69" t="e">
        <f>IF(AND('Mapa final'!#REF!="Baja",'Mapa final'!#REF!="Leve"),CONCATENATE("R3C",'Mapa final'!#REF!),"")</f>
        <v>#REF!</v>
      </c>
      <c r="O38" s="70" t="e">
        <f>IF(AND('Mapa final'!#REF!="Baja",'Mapa final'!#REF!="Leve"),CONCATENATE("R3C",'Mapa final'!#REF!),"")</f>
        <v>#REF!</v>
      </c>
      <c r="P38" s="59" t="e">
        <f>IF(AND('Mapa final'!#REF!="Baja",'Mapa final'!#REF!="Menor"),CONCATENATE("R3C",'Mapa final'!#REF!),"")</f>
        <v>#REF!</v>
      </c>
      <c r="Q38" s="60" t="e">
        <f>IF(AND('Mapa final'!#REF!="Baja",'Mapa final'!#REF!="Menor"),CONCATENATE("R3C",'Mapa final'!#REF!),"")</f>
        <v>#REF!</v>
      </c>
      <c r="R38" s="60" t="e">
        <f>IF(AND('Mapa final'!#REF!="Baja",'Mapa final'!#REF!="Menor"),CONCATENATE("R3C",'Mapa final'!#REF!),"")</f>
        <v>#REF!</v>
      </c>
      <c r="S38" s="60" t="e">
        <f>IF(AND('Mapa final'!#REF!="Baja",'Mapa final'!#REF!="Menor"),CONCATENATE("R3C",'Mapa final'!#REF!),"")</f>
        <v>#REF!</v>
      </c>
      <c r="T38" s="60" t="e">
        <f>IF(AND('Mapa final'!#REF!="Baja",'Mapa final'!#REF!="Menor"),CONCATENATE("R3C",'Mapa final'!#REF!),"")</f>
        <v>#REF!</v>
      </c>
      <c r="U38" s="61" t="e">
        <f>IF(AND('Mapa final'!#REF!="Baja",'Mapa final'!#REF!="Menor"),CONCATENATE("R3C",'Mapa final'!#REF!),"")</f>
        <v>#REF!</v>
      </c>
      <c r="V38" s="59" t="e">
        <f>IF(AND('Mapa final'!#REF!="Baja",'Mapa final'!#REF!="Moderado"),CONCATENATE("R3C",'Mapa final'!#REF!),"")</f>
        <v>#REF!</v>
      </c>
      <c r="W38" s="60" t="e">
        <f>IF(AND('Mapa final'!#REF!="Baja",'Mapa final'!#REF!="Moderado"),CONCATENATE("R3C",'Mapa final'!#REF!),"")</f>
        <v>#REF!</v>
      </c>
      <c r="X38" s="60" t="e">
        <f>IF(AND('Mapa final'!#REF!="Baja",'Mapa final'!#REF!="Moderado"),CONCATENATE("R3C",'Mapa final'!#REF!),"")</f>
        <v>#REF!</v>
      </c>
      <c r="Y38" s="60" t="e">
        <f>IF(AND('Mapa final'!#REF!="Baja",'Mapa final'!#REF!="Moderado"),CONCATENATE("R3C",'Mapa final'!#REF!),"")</f>
        <v>#REF!</v>
      </c>
      <c r="Z38" s="60" t="e">
        <f>IF(AND('Mapa final'!#REF!="Baja",'Mapa final'!#REF!="Moderado"),CONCATENATE("R3C",'Mapa final'!#REF!),"")</f>
        <v>#REF!</v>
      </c>
      <c r="AA38" s="61" t="e">
        <f>IF(AND('Mapa final'!#REF!="Baja",'Mapa final'!#REF!="Moderado"),CONCATENATE("R3C",'Mapa final'!#REF!),"")</f>
        <v>#REF!</v>
      </c>
      <c r="AB38" s="44" t="e">
        <f>IF(AND('Mapa final'!#REF!="Baja",'Mapa final'!#REF!="Mayor"),CONCATENATE("R3C",'Mapa final'!#REF!),"")</f>
        <v>#REF!</v>
      </c>
      <c r="AC38" s="45" t="e">
        <f>IF(AND('Mapa final'!#REF!="Baja",'Mapa final'!#REF!="Mayor"),CONCATENATE("R3C",'Mapa final'!#REF!),"")</f>
        <v>#REF!</v>
      </c>
      <c r="AD38" s="45" t="e">
        <f>IF(AND('Mapa final'!#REF!="Baja",'Mapa final'!#REF!="Mayor"),CONCATENATE("R3C",'Mapa final'!#REF!),"")</f>
        <v>#REF!</v>
      </c>
      <c r="AE38" s="45" t="e">
        <f>IF(AND('Mapa final'!#REF!="Baja",'Mapa final'!#REF!="Mayor"),CONCATENATE("R3C",'Mapa final'!#REF!),"")</f>
        <v>#REF!</v>
      </c>
      <c r="AF38" s="45" t="e">
        <f>IF(AND('Mapa final'!#REF!="Baja",'Mapa final'!#REF!="Mayor"),CONCATENATE("R3C",'Mapa final'!#REF!),"")</f>
        <v>#REF!</v>
      </c>
      <c r="AG38" s="46" t="e">
        <f>IF(AND('Mapa final'!#REF!="Baja",'Mapa final'!#REF!="Mayor"),CONCATENATE("R3C",'Mapa final'!#REF!),"")</f>
        <v>#REF!</v>
      </c>
      <c r="AH38" s="47" t="e">
        <f>IF(AND('Mapa final'!#REF!="Baja",'Mapa final'!#REF!="Catastrófico"),CONCATENATE("R3C",'Mapa final'!#REF!),"")</f>
        <v>#REF!</v>
      </c>
      <c r="AI38" s="48" t="e">
        <f>IF(AND('Mapa final'!#REF!="Baja",'Mapa final'!#REF!="Catastrófico"),CONCATENATE("R3C",'Mapa final'!#REF!),"")</f>
        <v>#REF!</v>
      </c>
      <c r="AJ38" s="48" t="e">
        <f>IF(AND('Mapa final'!#REF!="Baja",'Mapa final'!#REF!="Catastrófico"),CONCATENATE("R3C",'Mapa final'!#REF!),"")</f>
        <v>#REF!</v>
      </c>
      <c r="AK38" s="48" t="e">
        <f>IF(AND('Mapa final'!#REF!="Baja",'Mapa final'!#REF!="Catastrófico"),CONCATENATE("R3C",'Mapa final'!#REF!),"")</f>
        <v>#REF!</v>
      </c>
      <c r="AL38" s="48" t="e">
        <f>IF(AND('Mapa final'!#REF!="Baja",'Mapa final'!#REF!="Catastrófico"),CONCATENATE("R3C",'Mapa final'!#REF!),"")</f>
        <v>#REF!</v>
      </c>
      <c r="AM38" s="49" t="e">
        <f>IF(AND('Mapa final'!#REF!="Baja",'Mapa final'!#REF!="Catastrófico"),CONCATENATE("R3C",'Mapa final'!#REF!),"")</f>
        <v>#REF!</v>
      </c>
      <c r="AN38" s="75"/>
      <c r="AO38" s="379"/>
      <c r="AP38" s="380"/>
      <c r="AQ38" s="380"/>
      <c r="AR38" s="380"/>
      <c r="AS38" s="380"/>
      <c r="AT38" s="381"/>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row>
    <row r="39" spans="1:80" ht="15" customHeight="1" x14ac:dyDescent="0.25">
      <c r="A39" s="75"/>
      <c r="B39" s="260"/>
      <c r="C39" s="260"/>
      <c r="D39" s="261"/>
      <c r="E39" s="359"/>
      <c r="F39" s="358"/>
      <c r="G39" s="358"/>
      <c r="H39" s="358"/>
      <c r="I39" s="358"/>
      <c r="J39" s="68" t="e">
        <f>IF(AND('Mapa final'!#REF!="Baja",'Mapa final'!#REF!="Leve"),CONCATENATE("R4C",'Mapa final'!#REF!),"")</f>
        <v>#REF!</v>
      </c>
      <c r="K39" s="69" t="e">
        <f>IF(AND('Mapa final'!#REF!="Baja",'Mapa final'!#REF!="Leve"),CONCATENATE("R4C",'Mapa final'!#REF!),"")</f>
        <v>#REF!</v>
      </c>
      <c r="L39" s="69" t="e">
        <f>IF(AND('Mapa final'!#REF!="Baja",'Mapa final'!#REF!="Leve"),CONCATENATE("R4C",'Mapa final'!#REF!),"")</f>
        <v>#REF!</v>
      </c>
      <c r="M39" s="69" t="e">
        <f>IF(AND('Mapa final'!#REF!="Baja",'Mapa final'!#REF!="Leve"),CONCATENATE("R4C",'Mapa final'!#REF!),"")</f>
        <v>#REF!</v>
      </c>
      <c r="N39" s="69" t="e">
        <f>IF(AND('Mapa final'!#REF!="Baja",'Mapa final'!#REF!="Leve"),CONCATENATE("R4C",'Mapa final'!#REF!),"")</f>
        <v>#REF!</v>
      </c>
      <c r="O39" s="70" t="e">
        <f>IF(AND('Mapa final'!#REF!="Baja",'Mapa final'!#REF!="Leve"),CONCATENATE("R4C",'Mapa final'!#REF!),"")</f>
        <v>#REF!</v>
      </c>
      <c r="P39" s="59" t="e">
        <f>IF(AND('Mapa final'!#REF!="Baja",'Mapa final'!#REF!="Menor"),CONCATENATE("R4C",'Mapa final'!#REF!),"")</f>
        <v>#REF!</v>
      </c>
      <c r="Q39" s="60" t="e">
        <f>IF(AND('Mapa final'!#REF!="Baja",'Mapa final'!#REF!="Menor"),CONCATENATE("R4C",'Mapa final'!#REF!),"")</f>
        <v>#REF!</v>
      </c>
      <c r="R39" s="60" t="e">
        <f>IF(AND('Mapa final'!#REF!="Baja",'Mapa final'!#REF!="Menor"),CONCATENATE("R4C",'Mapa final'!#REF!),"")</f>
        <v>#REF!</v>
      </c>
      <c r="S39" s="60" t="e">
        <f>IF(AND('Mapa final'!#REF!="Baja",'Mapa final'!#REF!="Menor"),CONCATENATE("R4C",'Mapa final'!#REF!),"")</f>
        <v>#REF!</v>
      </c>
      <c r="T39" s="60" t="e">
        <f>IF(AND('Mapa final'!#REF!="Baja",'Mapa final'!#REF!="Menor"),CONCATENATE("R4C",'Mapa final'!#REF!),"")</f>
        <v>#REF!</v>
      </c>
      <c r="U39" s="61" t="e">
        <f>IF(AND('Mapa final'!#REF!="Baja",'Mapa final'!#REF!="Menor"),CONCATENATE("R4C",'Mapa final'!#REF!),"")</f>
        <v>#REF!</v>
      </c>
      <c r="V39" s="59" t="e">
        <f>IF(AND('Mapa final'!#REF!="Baja",'Mapa final'!#REF!="Moderado"),CONCATENATE("R4C",'Mapa final'!#REF!),"")</f>
        <v>#REF!</v>
      </c>
      <c r="W39" s="60" t="e">
        <f>IF(AND('Mapa final'!#REF!="Baja",'Mapa final'!#REF!="Moderado"),CONCATENATE("R4C",'Mapa final'!#REF!),"")</f>
        <v>#REF!</v>
      </c>
      <c r="X39" s="60" t="e">
        <f>IF(AND('Mapa final'!#REF!="Baja",'Mapa final'!#REF!="Moderado"),CONCATENATE("R4C",'Mapa final'!#REF!),"")</f>
        <v>#REF!</v>
      </c>
      <c r="Y39" s="60" t="e">
        <f>IF(AND('Mapa final'!#REF!="Baja",'Mapa final'!#REF!="Moderado"),CONCATENATE("R4C",'Mapa final'!#REF!),"")</f>
        <v>#REF!</v>
      </c>
      <c r="Z39" s="60" t="e">
        <f>IF(AND('Mapa final'!#REF!="Baja",'Mapa final'!#REF!="Moderado"),CONCATENATE("R4C",'Mapa final'!#REF!),"")</f>
        <v>#REF!</v>
      </c>
      <c r="AA39" s="61" t="e">
        <f>IF(AND('Mapa final'!#REF!="Baja",'Mapa final'!#REF!="Moderado"),CONCATENATE("R4C",'Mapa final'!#REF!),"")</f>
        <v>#REF!</v>
      </c>
      <c r="AB39" s="44" t="e">
        <f>IF(AND('Mapa final'!#REF!="Baja",'Mapa final'!#REF!="Mayor"),CONCATENATE("R4C",'Mapa final'!#REF!),"")</f>
        <v>#REF!</v>
      </c>
      <c r="AC39" s="45" t="e">
        <f>IF(AND('Mapa final'!#REF!="Baja",'Mapa final'!#REF!="Mayor"),CONCATENATE("R4C",'Mapa final'!#REF!),"")</f>
        <v>#REF!</v>
      </c>
      <c r="AD39" s="45" t="e">
        <f>IF(AND('Mapa final'!#REF!="Baja",'Mapa final'!#REF!="Mayor"),CONCATENATE("R4C",'Mapa final'!#REF!),"")</f>
        <v>#REF!</v>
      </c>
      <c r="AE39" s="45" t="e">
        <f>IF(AND('Mapa final'!#REF!="Baja",'Mapa final'!#REF!="Mayor"),CONCATENATE("R4C",'Mapa final'!#REF!),"")</f>
        <v>#REF!</v>
      </c>
      <c r="AF39" s="45" t="e">
        <f>IF(AND('Mapa final'!#REF!="Baja",'Mapa final'!#REF!="Mayor"),CONCATENATE("R4C",'Mapa final'!#REF!),"")</f>
        <v>#REF!</v>
      </c>
      <c r="AG39" s="46" t="e">
        <f>IF(AND('Mapa final'!#REF!="Baja",'Mapa final'!#REF!="Mayor"),CONCATENATE("R4C",'Mapa final'!#REF!),"")</f>
        <v>#REF!</v>
      </c>
      <c r="AH39" s="47" t="e">
        <f>IF(AND('Mapa final'!#REF!="Baja",'Mapa final'!#REF!="Catastrófico"),CONCATENATE("R4C",'Mapa final'!#REF!),"")</f>
        <v>#REF!</v>
      </c>
      <c r="AI39" s="48" t="e">
        <f>IF(AND('Mapa final'!#REF!="Baja",'Mapa final'!#REF!="Catastrófico"),CONCATENATE("R4C",'Mapa final'!#REF!),"")</f>
        <v>#REF!</v>
      </c>
      <c r="AJ39" s="48" t="e">
        <f>IF(AND('Mapa final'!#REF!="Baja",'Mapa final'!#REF!="Catastrófico"),CONCATENATE("R4C",'Mapa final'!#REF!),"")</f>
        <v>#REF!</v>
      </c>
      <c r="AK39" s="48" t="e">
        <f>IF(AND('Mapa final'!#REF!="Baja",'Mapa final'!#REF!="Catastrófico"),CONCATENATE("R4C",'Mapa final'!#REF!),"")</f>
        <v>#REF!</v>
      </c>
      <c r="AL39" s="48" t="e">
        <f>IF(AND('Mapa final'!#REF!="Baja",'Mapa final'!#REF!="Catastrófico"),CONCATENATE("R4C",'Mapa final'!#REF!),"")</f>
        <v>#REF!</v>
      </c>
      <c r="AM39" s="49" t="e">
        <f>IF(AND('Mapa final'!#REF!="Baja",'Mapa final'!#REF!="Catastrófico"),CONCATENATE("R4C",'Mapa final'!#REF!),"")</f>
        <v>#REF!</v>
      </c>
      <c r="AN39" s="75"/>
      <c r="AO39" s="379"/>
      <c r="AP39" s="380"/>
      <c r="AQ39" s="380"/>
      <c r="AR39" s="380"/>
      <c r="AS39" s="380"/>
      <c r="AT39" s="381"/>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row>
    <row r="40" spans="1:80" ht="15" customHeight="1" x14ac:dyDescent="0.25">
      <c r="A40" s="75"/>
      <c r="B40" s="260"/>
      <c r="C40" s="260"/>
      <c r="D40" s="261"/>
      <c r="E40" s="359"/>
      <c r="F40" s="358"/>
      <c r="G40" s="358"/>
      <c r="H40" s="358"/>
      <c r="I40" s="358"/>
      <c r="J40" s="68" t="e">
        <f>IF(AND('Mapa final'!#REF!="Baja",'Mapa final'!#REF!="Leve"),CONCATENATE("R5C",'Mapa final'!#REF!),"")</f>
        <v>#REF!</v>
      </c>
      <c r="K40" s="69" t="e">
        <f>IF(AND('Mapa final'!#REF!="Baja",'Mapa final'!#REF!="Leve"),CONCATENATE("R5C",'Mapa final'!#REF!),"")</f>
        <v>#REF!</v>
      </c>
      <c r="L40" s="69" t="e">
        <f>IF(AND('Mapa final'!#REF!="Baja",'Mapa final'!#REF!="Leve"),CONCATENATE("R5C",'Mapa final'!#REF!),"")</f>
        <v>#REF!</v>
      </c>
      <c r="M40" s="69" t="e">
        <f>IF(AND('Mapa final'!#REF!="Baja",'Mapa final'!#REF!="Leve"),CONCATENATE("R5C",'Mapa final'!#REF!),"")</f>
        <v>#REF!</v>
      </c>
      <c r="N40" s="69" t="e">
        <f>IF(AND('Mapa final'!#REF!="Baja",'Mapa final'!#REF!="Leve"),CONCATENATE("R5C",'Mapa final'!#REF!),"")</f>
        <v>#REF!</v>
      </c>
      <c r="O40" s="70" t="e">
        <f>IF(AND('Mapa final'!#REF!="Baja",'Mapa final'!#REF!="Leve"),CONCATENATE("R5C",'Mapa final'!#REF!),"")</f>
        <v>#REF!</v>
      </c>
      <c r="P40" s="59" t="e">
        <f>IF(AND('Mapa final'!#REF!="Baja",'Mapa final'!#REF!="Menor"),CONCATENATE("R5C",'Mapa final'!#REF!),"")</f>
        <v>#REF!</v>
      </c>
      <c r="Q40" s="60" t="e">
        <f>IF(AND('Mapa final'!#REF!="Baja",'Mapa final'!#REF!="Menor"),CONCATENATE("R5C",'Mapa final'!#REF!),"")</f>
        <v>#REF!</v>
      </c>
      <c r="R40" s="60" t="e">
        <f>IF(AND('Mapa final'!#REF!="Baja",'Mapa final'!#REF!="Menor"),CONCATENATE("R5C",'Mapa final'!#REF!),"")</f>
        <v>#REF!</v>
      </c>
      <c r="S40" s="60" t="e">
        <f>IF(AND('Mapa final'!#REF!="Baja",'Mapa final'!#REF!="Menor"),CONCATENATE("R5C",'Mapa final'!#REF!),"")</f>
        <v>#REF!</v>
      </c>
      <c r="T40" s="60" t="e">
        <f>IF(AND('Mapa final'!#REF!="Baja",'Mapa final'!#REF!="Menor"),CONCATENATE("R5C",'Mapa final'!#REF!),"")</f>
        <v>#REF!</v>
      </c>
      <c r="U40" s="61" t="e">
        <f>IF(AND('Mapa final'!#REF!="Baja",'Mapa final'!#REF!="Menor"),CONCATENATE("R5C",'Mapa final'!#REF!),"")</f>
        <v>#REF!</v>
      </c>
      <c r="V40" s="59" t="e">
        <f>IF(AND('Mapa final'!#REF!="Baja",'Mapa final'!#REF!="Moderado"),CONCATENATE("R5C",'Mapa final'!#REF!),"")</f>
        <v>#REF!</v>
      </c>
      <c r="W40" s="60" t="e">
        <f>IF(AND('Mapa final'!#REF!="Baja",'Mapa final'!#REF!="Moderado"),CONCATENATE("R5C",'Mapa final'!#REF!),"")</f>
        <v>#REF!</v>
      </c>
      <c r="X40" s="60" t="e">
        <f>IF(AND('Mapa final'!#REF!="Baja",'Mapa final'!#REF!="Moderado"),CONCATENATE("R5C",'Mapa final'!#REF!),"")</f>
        <v>#REF!</v>
      </c>
      <c r="Y40" s="60" t="e">
        <f>IF(AND('Mapa final'!#REF!="Baja",'Mapa final'!#REF!="Moderado"),CONCATENATE("R5C",'Mapa final'!#REF!),"")</f>
        <v>#REF!</v>
      </c>
      <c r="Z40" s="60" t="e">
        <f>IF(AND('Mapa final'!#REF!="Baja",'Mapa final'!#REF!="Moderado"),CONCATENATE("R5C",'Mapa final'!#REF!),"")</f>
        <v>#REF!</v>
      </c>
      <c r="AA40" s="61" t="e">
        <f>IF(AND('Mapa final'!#REF!="Baja",'Mapa final'!#REF!="Moderado"),CONCATENATE("R5C",'Mapa final'!#REF!),"")</f>
        <v>#REF!</v>
      </c>
      <c r="AB40" s="44" t="e">
        <f>IF(AND('Mapa final'!#REF!="Baja",'Mapa final'!#REF!="Mayor"),CONCATENATE("R5C",'Mapa final'!#REF!),"")</f>
        <v>#REF!</v>
      </c>
      <c r="AC40" s="45" t="e">
        <f>IF(AND('Mapa final'!#REF!="Baja",'Mapa final'!#REF!="Mayor"),CONCATENATE("R5C",'Mapa final'!#REF!),"")</f>
        <v>#REF!</v>
      </c>
      <c r="AD40" s="45" t="e">
        <f>IF(AND('Mapa final'!#REF!="Baja",'Mapa final'!#REF!="Mayor"),CONCATENATE("R5C",'Mapa final'!#REF!),"")</f>
        <v>#REF!</v>
      </c>
      <c r="AE40" s="45" t="e">
        <f>IF(AND('Mapa final'!#REF!="Baja",'Mapa final'!#REF!="Mayor"),CONCATENATE("R5C",'Mapa final'!#REF!),"")</f>
        <v>#REF!</v>
      </c>
      <c r="AF40" s="45" t="e">
        <f>IF(AND('Mapa final'!#REF!="Baja",'Mapa final'!#REF!="Mayor"),CONCATENATE("R5C",'Mapa final'!#REF!),"")</f>
        <v>#REF!</v>
      </c>
      <c r="AG40" s="46" t="e">
        <f>IF(AND('Mapa final'!#REF!="Baja",'Mapa final'!#REF!="Mayor"),CONCATENATE("R5C",'Mapa final'!#REF!),"")</f>
        <v>#REF!</v>
      </c>
      <c r="AH40" s="47" t="e">
        <f>IF(AND('Mapa final'!#REF!="Baja",'Mapa final'!#REF!="Catastrófico"),CONCATENATE("R5C",'Mapa final'!#REF!),"")</f>
        <v>#REF!</v>
      </c>
      <c r="AI40" s="48" t="e">
        <f>IF(AND('Mapa final'!#REF!="Baja",'Mapa final'!#REF!="Catastrófico"),CONCATENATE("R5C",'Mapa final'!#REF!),"")</f>
        <v>#REF!</v>
      </c>
      <c r="AJ40" s="48" t="e">
        <f>IF(AND('Mapa final'!#REF!="Baja",'Mapa final'!#REF!="Catastrófico"),CONCATENATE("R5C",'Mapa final'!#REF!),"")</f>
        <v>#REF!</v>
      </c>
      <c r="AK40" s="48" t="e">
        <f>IF(AND('Mapa final'!#REF!="Baja",'Mapa final'!#REF!="Catastrófico"),CONCATENATE("R5C",'Mapa final'!#REF!),"")</f>
        <v>#REF!</v>
      </c>
      <c r="AL40" s="48" t="e">
        <f>IF(AND('Mapa final'!#REF!="Baja",'Mapa final'!#REF!="Catastrófico"),CONCATENATE("R5C",'Mapa final'!#REF!),"")</f>
        <v>#REF!</v>
      </c>
      <c r="AM40" s="49" t="e">
        <f>IF(AND('Mapa final'!#REF!="Baja",'Mapa final'!#REF!="Catastrófico"),CONCATENATE("R5C",'Mapa final'!#REF!),"")</f>
        <v>#REF!</v>
      </c>
      <c r="AN40" s="75"/>
      <c r="AO40" s="379"/>
      <c r="AP40" s="380"/>
      <c r="AQ40" s="380"/>
      <c r="AR40" s="380"/>
      <c r="AS40" s="380"/>
      <c r="AT40" s="381"/>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row>
    <row r="41" spans="1:80" ht="15" customHeight="1" x14ac:dyDescent="0.25">
      <c r="A41" s="75"/>
      <c r="B41" s="260"/>
      <c r="C41" s="260"/>
      <c r="D41" s="261"/>
      <c r="E41" s="359"/>
      <c r="F41" s="358"/>
      <c r="G41" s="358"/>
      <c r="H41" s="358"/>
      <c r="I41" s="358"/>
      <c r="J41" s="68" t="e">
        <f>IF(AND('Mapa final'!#REF!="Baja",'Mapa final'!#REF!="Leve"),CONCATENATE("R6C",'Mapa final'!#REF!),"")</f>
        <v>#REF!</v>
      </c>
      <c r="K41" s="69" t="e">
        <f>IF(AND('Mapa final'!#REF!="Baja",'Mapa final'!#REF!="Leve"),CONCATENATE("R6C",'Mapa final'!#REF!),"")</f>
        <v>#REF!</v>
      </c>
      <c r="L41" s="69" t="e">
        <f>IF(AND('Mapa final'!#REF!="Baja",'Mapa final'!#REF!="Leve"),CONCATENATE("R6C",'Mapa final'!#REF!),"")</f>
        <v>#REF!</v>
      </c>
      <c r="M41" s="69" t="e">
        <f>IF(AND('Mapa final'!#REF!="Baja",'Mapa final'!#REF!="Leve"),CONCATENATE("R6C",'Mapa final'!#REF!),"")</f>
        <v>#REF!</v>
      </c>
      <c r="N41" s="69" t="e">
        <f>IF(AND('Mapa final'!#REF!="Baja",'Mapa final'!#REF!="Leve"),CONCATENATE("R6C",'Mapa final'!#REF!),"")</f>
        <v>#REF!</v>
      </c>
      <c r="O41" s="70" t="e">
        <f>IF(AND('Mapa final'!#REF!="Baja",'Mapa final'!#REF!="Leve"),CONCATENATE("R6C",'Mapa final'!#REF!),"")</f>
        <v>#REF!</v>
      </c>
      <c r="P41" s="59" t="e">
        <f>IF(AND('Mapa final'!#REF!="Baja",'Mapa final'!#REF!="Menor"),CONCATENATE("R6C",'Mapa final'!#REF!),"")</f>
        <v>#REF!</v>
      </c>
      <c r="Q41" s="60" t="e">
        <f>IF(AND('Mapa final'!#REF!="Baja",'Mapa final'!#REF!="Menor"),CONCATENATE("R6C",'Mapa final'!#REF!),"")</f>
        <v>#REF!</v>
      </c>
      <c r="R41" s="60" t="e">
        <f>IF(AND('Mapa final'!#REF!="Baja",'Mapa final'!#REF!="Menor"),CONCATENATE("R6C",'Mapa final'!#REF!),"")</f>
        <v>#REF!</v>
      </c>
      <c r="S41" s="60" t="e">
        <f>IF(AND('Mapa final'!#REF!="Baja",'Mapa final'!#REF!="Menor"),CONCATENATE("R6C",'Mapa final'!#REF!),"")</f>
        <v>#REF!</v>
      </c>
      <c r="T41" s="60" t="e">
        <f>IF(AND('Mapa final'!#REF!="Baja",'Mapa final'!#REF!="Menor"),CONCATENATE("R6C",'Mapa final'!#REF!),"")</f>
        <v>#REF!</v>
      </c>
      <c r="U41" s="61" t="e">
        <f>IF(AND('Mapa final'!#REF!="Baja",'Mapa final'!#REF!="Menor"),CONCATENATE("R6C",'Mapa final'!#REF!),"")</f>
        <v>#REF!</v>
      </c>
      <c r="V41" s="59" t="e">
        <f>IF(AND('Mapa final'!#REF!="Baja",'Mapa final'!#REF!="Moderado"),CONCATENATE("R6C",'Mapa final'!#REF!),"")</f>
        <v>#REF!</v>
      </c>
      <c r="W41" s="60" t="e">
        <f>IF(AND('Mapa final'!#REF!="Baja",'Mapa final'!#REF!="Moderado"),CONCATENATE("R6C",'Mapa final'!#REF!),"")</f>
        <v>#REF!</v>
      </c>
      <c r="X41" s="60" t="e">
        <f>IF(AND('Mapa final'!#REF!="Baja",'Mapa final'!#REF!="Moderado"),CONCATENATE("R6C",'Mapa final'!#REF!),"")</f>
        <v>#REF!</v>
      </c>
      <c r="Y41" s="60" t="e">
        <f>IF(AND('Mapa final'!#REF!="Baja",'Mapa final'!#REF!="Moderado"),CONCATENATE("R6C",'Mapa final'!#REF!),"")</f>
        <v>#REF!</v>
      </c>
      <c r="Z41" s="60" t="e">
        <f>IF(AND('Mapa final'!#REF!="Baja",'Mapa final'!#REF!="Moderado"),CONCATENATE("R6C",'Mapa final'!#REF!),"")</f>
        <v>#REF!</v>
      </c>
      <c r="AA41" s="61" t="e">
        <f>IF(AND('Mapa final'!#REF!="Baja",'Mapa final'!#REF!="Moderado"),CONCATENATE("R6C",'Mapa final'!#REF!),"")</f>
        <v>#REF!</v>
      </c>
      <c r="AB41" s="44" t="e">
        <f>IF(AND('Mapa final'!#REF!="Baja",'Mapa final'!#REF!="Mayor"),CONCATENATE("R6C",'Mapa final'!#REF!),"")</f>
        <v>#REF!</v>
      </c>
      <c r="AC41" s="45" t="e">
        <f>IF(AND('Mapa final'!#REF!="Baja",'Mapa final'!#REF!="Mayor"),CONCATENATE("R6C",'Mapa final'!#REF!),"")</f>
        <v>#REF!</v>
      </c>
      <c r="AD41" s="45" t="e">
        <f>IF(AND('Mapa final'!#REF!="Baja",'Mapa final'!#REF!="Mayor"),CONCATENATE("R6C",'Mapa final'!#REF!),"")</f>
        <v>#REF!</v>
      </c>
      <c r="AE41" s="45" t="e">
        <f>IF(AND('Mapa final'!#REF!="Baja",'Mapa final'!#REF!="Mayor"),CONCATENATE("R6C",'Mapa final'!#REF!),"")</f>
        <v>#REF!</v>
      </c>
      <c r="AF41" s="45" t="e">
        <f>IF(AND('Mapa final'!#REF!="Baja",'Mapa final'!#REF!="Mayor"),CONCATENATE("R6C",'Mapa final'!#REF!),"")</f>
        <v>#REF!</v>
      </c>
      <c r="AG41" s="46" t="e">
        <f>IF(AND('Mapa final'!#REF!="Baja",'Mapa final'!#REF!="Mayor"),CONCATENATE("R6C",'Mapa final'!#REF!),"")</f>
        <v>#REF!</v>
      </c>
      <c r="AH41" s="47" t="e">
        <f>IF(AND('Mapa final'!#REF!="Baja",'Mapa final'!#REF!="Catastrófico"),CONCATENATE("R6C",'Mapa final'!#REF!),"")</f>
        <v>#REF!</v>
      </c>
      <c r="AI41" s="48" t="e">
        <f>IF(AND('Mapa final'!#REF!="Baja",'Mapa final'!#REF!="Catastrófico"),CONCATENATE("R6C",'Mapa final'!#REF!),"")</f>
        <v>#REF!</v>
      </c>
      <c r="AJ41" s="48" t="e">
        <f>IF(AND('Mapa final'!#REF!="Baja",'Mapa final'!#REF!="Catastrófico"),CONCATENATE("R6C",'Mapa final'!#REF!),"")</f>
        <v>#REF!</v>
      </c>
      <c r="AK41" s="48" t="e">
        <f>IF(AND('Mapa final'!#REF!="Baja",'Mapa final'!#REF!="Catastrófico"),CONCATENATE("R6C",'Mapa final'!#REF!),"")</f>
        <v>#REF!</v>
      </c>
      <c r="AL41" s="48" t="e">
        <f>IF(AND('Mapa final'!#REF!="Baja",'Mapa final'!#REF!="Catastrófico"),CONCATENATE("R6C",'Mapa final'!#REF!),"")</f>
        <v>#REF!</v>
      </c>
      <c r="AM41" s="49" t="e">
        <f>IF(AND('Mapa final'!#REF!="Baja",'Mapa final'!#REF!="Catastrófico"),CONCATENATE("R6C",'Mapa final'!#REF!),"")</f>
        <v>#REF!</v>
      </c>
      <c r="AN41" s="75"/>
      <c r="AO41" s="379"/>
      <c r="AP41" s="380"/>
      <c r="AQ41" s="380"/>
      <c r="AR41" s="380"/>
      <c r="AS41" s="380"/>
      <c r="AT41" s="381"/>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row>
    <row r="42" spans="1:80" ht="15" customHeight="1" x14ac:dyDescent="0.25">
      <c r="A42" s="75"/>
      <c r="B42" s="260"/>
      <c r="C42" s="260"/>
      <c r="D42" s="261"/>
      <c r="E42" s="359"/>
      <c r="F42" s="358"/>
      <c r="G42" s="358"/>
      <c r="H42" s="358"/>
      <c r="I42" s="358"/>
      <c r="J42" s="68" t="e">
        <f>IF(AND('Mapa final'!#REF!="Baja",'Mapa final'!#REF!="Leve"),CONCATENATE("R7C",'Mapa final'!#REF!),"")</f>
        <v>#REF!</v>
      </c>
      <c r="K42" s="69" t="e">
        <f>IF(AND('Mapa final'!#REF!="Baja",'Mapa final'!#REF!="Leve"),CONCATENATE("R7C",'Mapa final'!#REF!),"")</f>
        <v>#REF!</v>
      </c>
      <c r="L42" s="69" t="e">
        <f>IF(AND('Mapa final'!#REF!="Baja",'Mapa final'!#REF!="Leve"),CONCATENATE("R7C",'Mapa final'!#REF!),"")</f>
        <v>#REF!</v>
      </c>
      <c r="M42" s="69" t="e">
        <f>IF(AND('Mapa final'!#REF!="Baja",'Mapa final'!#REF!="Leve"),CONCATENATE("R7C",'Mapa final'!#REF!),"")</f>
        <v>#REF!</v>
      </c>
      <c r="N42" s="69" t="e">
        <f>IF(AND('Mapa final'!#REF!="Baja",'Mapa final'!#REF!="Leve"),CONCATENATE("R7C",'Mapa final'!#REF!),"")</f>
        <v>#REF!</v>
      </c>
      <c r="O42" s="70" t="e">
        <f>IF(AND('Mapa final'!#REF!="Baja",'Mapa final'!#REF!="Leve"),CONCATENATE("R7C",'Mapa final'!#REF!),"")</f>
        <v>#REF!</v>
      </c>
      <c r="P42" s="59" t="e">
        <f>IF(AND('Mapa final'!#REF!="Baja",'Mapa final'!#REF!="Menor"),CONCATENATE("R7C",'Mapa final'!#REF!),"")</f>
        <v>#REF!</v>
      </c>
      <c r="Q42" s="60" t="e">
        <f>IF(AND('Mapa final'!#REF!="Baja",'Mapa final'!#REF!="Menor"),CONCATENATE("R7C",'Mapa final'!#REF!),"")</f>
        <v>#REF!</v>
      </c>
      <c r="R42" s="60" t="e">
        <f>IF(AND('Mapa final'!#REF!="Baja",'Mapa final'!#REF!="Menor"),CONCATENATE("R7C",'Mapa final'!#REF!),"")</f>
        <v>#REF!</v>
      </c>
      <c r="S42" s="60" t="e">
        <f>IF(AND('Mapa final'!#REF!="Baja",'Mapa final'!#REF!="Menor"),CONCATENATE("R7C",'Mapa final'!#REF!),"")</f>
        <v>#REF!</v>
      </c>
      <c r="T42" s="60" t="e">
        <f>IF(AND('Mapa final'!#REF!="Baja",'Mapa final'!#REF!="Menor"),CONCATENATE("R7C",'Mapa final'!#REF!),"")</f>
        <v>#REF!</v>
      </c>
      <c r="U42" s="61" t="e">
        <f>IF(AND('Mapa final'!#REF!="Baja",'Mapa final'!#REF!="Menor"),CONCATENATE("R7C",'Mapa final'!#REF!),"")</f>
        <v>#REF!</v>
      </c>
      <c r="V42" s="59" t="e">
        <f>IF(AND('Mapa final'!#REF!="Baja",'Mapa final'!#REF!="Moderado"),CONCATENATE("R7C",'Mapa final'!#REF!),"")</f>
        <v>#REF!</v>
      </c>
      <c r="W42" s="60" t="e">
        <f>IF(AND('Mapa final'!#REF!="Baja",'Mapa final'!#REF!="Moderado"),CONCATENATE("R7C",'Mapa final'!#REF!),"")</f>
        <v>#REF!</v>
      </c>
      <c r="X42" s="60" t="e">
        <f>IF(AND('Mapa final'!#REF!="Baja",'Mapa final'!#REF!="Moderado"),CONCATENATE("R7C",'Mapa final'!#REF!),"")</f>
        <v>#REF!</v>
      </c>
      <c r="Y42" s="60" t="e">
        <f>IF(AND('Mapa final'!#REF!="Baja",'Mapa final'!#REF!="Moderado"),CONCATENATE("R7C",'Mapa final'!#REF!),"")</f>
        <v>#REF!</v>
      </c>
      <c r="Z42" s="60" t="e">
        <f>IF(AND('Mapa final'!#REF!="Baja",'Mapa final'!#REF!="Moderado"),CONCATENATE("R7C",'Mapa final'!#REF!),"")</f>
        <v>#REF!</v>
      </c>
      <c r="AA42" s="61" t="e">
        <f>IF(AND('Mapa final'!#REF!="Baja",'Mapa final'!#REF!="Moderado"),CONCATENATE("R7C",'Mapa final'!#REF!),"")</f>
        <v>#REF!</v>
      </c>
      <c r="AB42" s="44" t="e">
        <f>IF(AND('Mapa final'!#REF!="Baja",'Mapa final'!#REF!="Mayor"),CONCATENATE("R7C",'Mapa final'!#REF!),"")</f>
        <v>#REF!</v>
      </c>
      <c r="AC42" s="45" t="e">
        <f>IF(AND('Mapa final'!#REF!="Baja",'Mapa final'!#REF!="Mayor"),CONCATENATE("R7C",'Mapa final'!#REF!),"")</f>
        <v>#REF!</v>
      </c>
      <c r="AD42" s="45" t="e">
        <f>IF(AND('Mapa final'!#REF!="Baja",'Mapa final'!#REF!="Mayor"),CONCATENATE("R7C",'Mapa final'!#REF!),"")</f>
        <v>#REF!</v>
      </c>
      <c r="AE42" s="45" t="e">
        <f>IF(AND('Mapa final'!#REF!="Baja",'Mapa final'!#REF!="Mayor"),CONCATENATE("R7C",'Mapa final'!#REF!),"")</f>
        <v>#REF!</v>
      </c>
      <c r="AF42" s="45" t="e">
        <f>IF(AND('Mapa final'!#REF!="Baja",'Mapa final'!#REF!="Mayor"),CONCATENATE("R7C",'Mapa final'!#REF!),"")</f>
        <v>#REF!</v>
      </c>
      <c r="AG42" s="46" t="e">
        <f>IF(AND('Mapa final'!#REF!="Baja",'Mapa final'!#REF!="Mayor"),CONCATENATE("R7C",'Mapa final'!#REF!),"")</f>
        <v>#REF!</v>
      </c>
      <c r="AH42" s="47" t="e">
        <f>IF(AND('Mapa final'!#REF!="Baja",'Mapa final'!#REF!="Catastrófico"),CONCATENATE("R7C",'Mapa final'!#REF!),"")</f>
        <v>#REF!</v>
      </c>
      <c r="AI42" s="48" t="e">
        <f>IF(AND('Mapa final'!#REF!="Baja",'Mapa final'!#REF!="Catastrófico"),CONCATENATE("R7C",'Mapa final'!#REF!),"")</f>
        <v>#REF!</v>
      </c>
      <c r="AJ42" s="48" t="e">
        <f>IF(AND('Mapa final'!#REF!="Baja",'Mapa final'!#REF!="Catastrófico"),CONCATENATE("R7C",'Mapa final'!#REF!),"")</f>
        <v>#REF!</v>
      </c>
      <c r="AK42" s="48" t="e">
        <f>IF(AND('Mapa final'!#REF!="Baja",'Mapa final'!#REF!="Catastrófico"),CONCATENATE("R7C",'Mapa final'!#REF!),"")</f>
        <v>#REF!</v>
      </c>
      <c r="AL42" s="48" t="e">
        <f>IF(AND('Mapa final'!#REF!="Baja",'Mapa final'!#REF!="Catastrófico"),CONCATENATE("R7C",'Mapa final'!#REF!),"")</f>
        <v>#REF!</v>
      </c>
      <c r="AM42" s="49" t="e">
        <f>IF(AND('Mapa final'!#REF!="Baja",'Mapa final'!#REF!="Catastrófico"),CONCATENATE("R7C",'Mapa final'!#REF!),"")</f>
        <v>#REF!</v>
      </c>
      <c r="AN42" s="75"/>
      <c r="AO42" s="379"/>
      <c r="AP42" s="380"/>
      <c r="AQ42" s="380"/>
      <c r="AR42" s="380"/>
      <c r="AS42" s="380"/>
      <c r="AT42" s="381"/>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row>
    <row r="43" spans="1:80" ht="15" customHeight="1" x14ac:dyDescent="0.25">
      <c r="A43" s="75"/>
      <c r="B43" s="260"/>
      <c r="C43" s="260"/>
      <c r="D43" s="261"/>
      <c r="E43" s="359"/>
      <c r="F43" s="358"/>
      <c r="G43" s="358"/>
      <c r="H43" s="358"/>
      <c r="I43" s="358"/>
      <c r="J43" s="68" t="e">
        <f>IF(AND('Mapa final'!#REF!="Baja",'Mapa final'!#REF!="Leve"),CONCATENATE("R8C",'Mapa final'!#REF!),"")</f>
        <v>#REF!</v>
      </c>
      <c r="K43" s="69" t="e">
        <f>IF(AND('Mapa final'!#REF!="Baja",'Mapa final'!#REF!="Leve"),CONCATENATE("R8C",'Mapa final'!#REF!),"")</f>
        <v>#REF!</v>
      </c>
      <c r="L43" s="69" t="e">
        <f>IF(AND('Mapa final'!#REF!="Baja",'Mapa final'!#REF!="Leve"),CONCATENATE("R8C",'Mapa final'!#REF!),"")</f>
        <v>#REF!</v>
      </c>
      <c r="M43" s="69" t="e">
        <f>IF(AND('Mapa final'!#REF!="Baja",'Mapa final'!#REF!="Leve"),CONCATENATE("R8C",'Mapa final'!#REF!),"")</f>
        <v>#REF!</v>
      </c>
      <c r="N43" s="69" t="e">
        <f>IF(AND('Mapa final'!#REF!="Baja",'Mapa final'!#REF!="Leve"),CONCATENATE("R8C",'Mapa final'!#REF!),"")</f>
        <v>#REF!</v>
      </c>
      <c r="O43" s="70" t="e">
        <f>IF(AND('Mapa final'!#REF!="Baja",'Mapa final'!#REF!="Leve"),CONCATENATE("R8C",'Mapa final'!#REF!),"")</f>
        <v>#REF!</v>
      </c>
      <c r="P43" s="59" t="e">
        <f>IF(AND('Mapa final'!#REF!="Baja",'Mapa final'!#REF!="Menor"),CONCATENATE("R8C",'Mapa final'!#REF!),"")</f>
        <v>#REF!</v>
      </c>
      <c r="Q43" s="60" t="e">
        <f>IF(AND('Mapa final'!#REF!="Baja",'Mapa final'!#REF!="Menor"),CONCATENATE("R8C",'Mapa final'!#REF!),"")</f>
        <v>#REF!</v>
      </c>
      <c r="R43" s="60" t="e">
        <f>IF(AND('Mapa final'!#REF!="Baja",'Mapa final'!#REF!="Menor"),CONCATENATE("R8C",'Mapa final'!#REF!),"")</f>
        <v>#REF!</v>
      </c>
      <c r="S43" s="60" t="e">
        <f>IF(AND('Mapa final'!#REF!="Baja",'Mapa final'!#REF!="Menor"),CONCATENATE("R8C",'Mapa final'!#REF!),"")</f>
        <v>#REF!</v>
      </c>
      <c r="T43" s="60" t="e">
        <f>IF(AND('Mapa final'!#REF!="Baja",'Mapa final'!#REF!="Menor"),CONCATENATE("R8C",'Mapa final'!#REF!),"")</f>
        <v>#REF!</v>
      </c>
      <c r="U43" s="61" t="e">
        <f>IF(AND('Mapa final'!#REF!="Baja",'Mapa final'!#REF!="Menor"),CONCATENATE("R8C",'Mapa final'!#REF!),"")</f>
        <v>#REF!</v>
      </c>
      <c r="V43" s="59" t="e">
        <f>IF(AND('Mapa final'!#REF!="Baja",'Mapa final'!#REF!="Moderado"),CONCATENATE("R8C",'Mapa final'!#REF!),"")</f>
        <v>#REF!</v>
      </c>
      <c r="W43" s="60" t="e">
        <f>IF(AND('Mapa final'!#REF!="Baja",'Mapa final'!#REF!="Moderado"),CONCATENATE("R8C",'Mapa final'!#REF!),"")</f>
        <v>#REF!</v>
      </c>
      <c r="X43" s="60" t="e">
        <f>IF(AND('Mapa final'!#REF!="Baja",'Mapa final'!#REF!="Moderado"),CONCATENATE("R8C",'Mapa final'!#REF!),"")</f>
        <v>#REF!</v>
      </c>
      <c r="Y43" s="60" t="e">
        <f>IF(AND('Mapa final'!#REF!="Baja",'Mapa final'!#REF!="Moderado"),CONCATENATE("R8C",'Mapa final'!#REF!),"")</f>
        <v>#REF!</v>
      </c>
      <c r="Z43" s="60" t="e">
        <f>IF(AND('Mapa final'!#REF!="Baja",'Mapa final'!#REF!="Moderado"),CONCATENATE("R8C",'Mapa final'!#REF!),"")</f>
        <v>#REF!</v>
      </c>
      <c r="AA43" s="61" t="e">
        <f>IF(AND('Mapa final'!#REF!="Baja",'Mapa final'!#REF!="Moderado"),CONCATENATE("R8C",'Mapa final'!#REF!),"")</f>
        <v>#REF!</v>
      </c>
      <c r="AB43" s="44" t="e">
        <f>IF(AND('Mapa final'!#REF!="Baja",'Mapa final'!#REF!="Mayor"),CONCATENATE("R8C",'Mapa final'!#REF!),"")</f>
        <v>#REF!</v>
      </c>
      <c r="AC43" s="45" t="e">
        <f>IF(AND('Mapa final'!#REF!="Baja",'Mapa final'!#REF!="Mayor"),CONCATENATE("R8C",'Mapa final'!#REF!),"")</f>
        <v>#REF!</v>
      </c>
      <c r="AD43" s="45" t="e">
        <f>IF(AND('Mapa final'!#REF!="Baja",'Mapa final'!#REF!="Mayor"),CONCATENATE("R8C",'Mapa final'!#REF!),"")</f>
        <v>#REF!</v>
      </c>
      <c r="AE43" s="45" t="e">
        <f>IF(AND('Mapa final'!#REF!="Baja",'Mapa final'!#REF!="Mayor"),CONCATENATE("R8C",'Mapa final'!#REF!),"")</f>
        <v>#REF!</v>
      </c>
      <c r="AF43" s="45" t="e">
        <f>IF(AND('Mapa final'!#REF!="Baja",'Mapa final'!#REF!="Mayor"),CONCATENATE("R8C",'Mapa final'!#REF!),"")</f>
        <v>#REF!</v>
      </c>
      <c r="AG43" s="46" t="e">
        <f>IF(AND('Mapa final'!#REF!="Baja",'Mapa final'!#REF!="Mayor"),CONCATENATE("R8C",'Mapa final'!#REF!),"")</f>
        <v>#REF!</v>
      </c>
      <c r="AH43" s="47" t="e">
        <f>IF(AND('Mapa final'!#REF!="Baja",'Mapa final'!#REF!="Catastrófico"),CONCATENATE("R8C",'Mapa final'!#REF!),"")</f>
        <v>#REF!</v>
      </c>
      <c r="AI43" s="48" t="e">
        <f>IF(AND('Mapa final'!#REF!="Baja",'Mapa final'!#REF!="Catastrófico"),CONCATENATE("R8C",'Mapa final'!#REF!),"")</f>
        <v>#REF!</v>
      </c>
      <c r="AJ43" s="48" t="e">
        <f>IF(AND('Mapa final'!#REF!="Baja",'Mapa final'!#REF!="Catastrófico"),CONCATENATE("R8C",'Mapa final'!#REF!),"")</f>
        <v>#REF!</v>
      </c>
      <c r="AK43" s="48" t="e">
        <f>IF(AND('Mapa final'!#REF!="Baja",'Mapa final'!#REF!="Catastrófico"),CONCATENATE("R8C",'Mapa final'!#REF!),"")</f>
        <v>#REF!</v>
      </c>
      <c r="AL43" s="48" t="e">
        <f>IF(AND('Mapa final'!#REF!="Baja",'Mapa final'!#REF!="Catastrófico"),CONCATENATE("R8C",'Mapa final'!#REF!),"")</f>
        <v>#REF!</v>
      </c>
      <c r="AM43" s="49" t="e">
        <f>IF(AND('Mapa final'!#REF!="Baja",'Mapa final'!#REF!="Catastrófico"),CONCATENATE("R8C",'Mapa final'!#REF!),"")</f>
        <v>#REF!</v>
      </c>
      <c r="AN43" s="75"/>
      <c r="AO43" s="379"/>
      <c r="AP43" s="380"/>
      <c r="AQ43" s="380"/>
      <c r="AR43" s="380"/>
      <c r="AS43" s="380"/>
      <c r="AT43" s="381"/>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row>
    <row r="44" spans="1:80" ht="15" customHeight="1" x14ac:dyDescent="0.25">
      <c r="A44" s="75"/>
      <c r="B44" s="260"/>
      <c r="C44" s="260"/>
      <c r="D44" s="261"/>
      <c r="E44" s="359"/>
      <c r="F44" s="358"/>
      <c r="G44" s="358"/>
      <c r="H44" s="358"/>
      <c r="I44" s="358"/>
      <c r="J44" s="68" t="e">
        <f>IF(AND('Mapa final'!#REF!="Baja",'Mapa final'!#REF!="Leve"),CONCATENATE("R9C",'Mapa final'!#REF!),"")</f>
        <v>#REF!</v>
      </c>
      <c r="K44" s="69" t="e">
        <f>IF(AND('Mapa final'!#REF!="Baja",'Mapa final'!#REF!="Leve"),CONCATENATE("R9C",'Mapa final'!#REF!),"")</f>
        <v>#REF!</v>
      </c>
      <c r="L44" s="69" t="e">
        <f>IF(AND('Mapa final'!#REF!="Baja",'Mapa final'!#REF!="Leve"),CONCATENATE("R9C",'Mapa final'!#REF!),"")</f>
        <v>#REF!</v>
      </c>
      <c r="M44" s="69" t="e">
        <f>IF(AND('Mapa final'!#REF!="Baja",'Mapa final'!#REF!="Leve"),CONCATENATE("R9C",'Mapa final'!#REF!),"")</f>
        <v>#REF!</v>
      </c>
      <c r="N44" s="69" t="e">
        <f>IF(AND('Mapa final'!#REF!="Baja",'Mapa final'!#REF!="Leve"),CONCATENATE("R9C",'Mapa final'!#REF!),"")</f>
        <v>#REF!</v>
      </c>
      <c r="O44" s="70" t="e">
        <f>IF(AND('Mapa final'!#REF!="Baja",'Mapa final'!#REF!="Leve"),CONCATENATE("R9C",'Mapa final'!#REF!),"")</f>
        <v>#REF!</v>
      </c>
      <c r="P44" s="59" t="e">
        <f>IF(AND('Mapa final'!#REF!="Baja",'Mapa final'!#REF!="Menor"),CONCATENATE("R9C",'Mapa final'!#REF!),"")</f>
        <v>#REF!</v>
      </c>
      <c r="Q44" s="60" t="e">
        <f>IF(AND('Mapa final'!#REF!="Baja",'Mapa final'!#REF!="Menor"),CONCATENATE("R9C",'Mapa final'!#REF!),"")</f>
        <v>#REF!</v>
      </c>
      <c r="R44" s="60" t="e">
        <f>IF(AND('Mapa final'!#REF!="Baja",'Mapa final'!#REF!="Menor"),CONCATENATE("R9C",'Mapa final'!#REF!),"")</f>
        <v>#REF!</v>
      </c>
      <c r="S44" s="60" t="e">
        <f>IF(AND('Mapa final'!#REF!="Baja",'Mapa final'!#REF!="Menor"),CONCATENATE("R9C",'Mapa final'!#REF!),"")</f>
        <v>#REF!</v>
      </c>
      <c r="T44" s="60" t="e">
        <f>IF(AND('Mapa final'!#REF!="Baja",'Mapa final'!#REF!="Menor"),CONCATENATE("R9C",'Mapa final'!#REF!),"")</f>
        <v>#REF!</v>
      </c>
      <c r="U44" s="61" t="e">
        <f>IF(AND('Mapa final'!#REF!="Baja",'Mapa final'!#REF!="Menor"),CONCATENATE("R9C",'Mapa final'!#REF!),"")</f>
        <v>#REF!</v>
      </c>
      <c r="V44" s="59" t="e">
        <f>IF(AND('Mapa final'!#REF!="Baja",'Mapa final'!#REF!="Moderado"),CONCATENATE("R9C",'Mapa final'!#REF!),"")</f>
        <v>#REF!</v>
      </c>
      <c r="W44" s="60" t="e">
        <f>IF(AND('Mapa final'!#REF!="Baja",'Mapa final'!#REF!="Moderado"),CONCATENATE("R9C",'Mapa final'!#REF!),"")</f>
        <v>#REF!</v>
      </c>
      <c r="X44" s="60" t="e">
        <f>IF(AND('Mapa final'!#REF!="Baja",'Mapa final'!#REF!="Moderado"),CONCATENATE("R9C",'Mapa final'!#REF!),"")</f>
        <v>#REF!</v>
      </c>
      <c r="Y44" s="60" t="e">
        <f>IF(AND('Mapa final'!#REF!="Baja",'Mapa final'!#REF!="Moderado"),CONCATENATE("R9C",'Mapa final'!#REF!),"")</f>
        <v>#REF!</v>
      </c>
      <c r="Z44" s="60" t="e">
        <f>IF(AND('Mapa final'!#REF!="Baja",'Mapa final'!#REF!="Moderado"),CONCATENATE("R9C",'Mapa final'!#REF!),"")</f>
        <v>#REF!</v>
      </c>
      <c r="AA44" s="61" t="e">
        <f>IF(AND('Mapa final'!#REF!="Baja",'Mapa final'!#REF!="Moderado"),CONCATENATE("R9C",'Mapa final'!#REF!),"")</f>
        <v>#REF!</v>
      </c>
      <c r="AB44" s="44" t="e">
        <f>IF(AND('Mapa final'!#REF!="Baja",'Mapa final'!#REF!="Mayor"),CONCATENATE("R9C",'Mapa final'!#REF!),"")</f>
        <v>#REF!</v>
      </c>
      <c r="AC44" s="45" t="e">
        <f>IF(AND('Mapa final'!#REF!="Baja",'Mapa final'!#REF!="Mayor"),CONCATENATE("R9C",'Mapa final'!#REF!),"")</f>
        <v>#REF!</v>
      </c>
      <c r="AD44" s="45" t="e">
        <f>IF(AND('Mapa final'!#REF!="Baja",'Mapa final'!#REF!="Mayor"),CONCATENATE("R9C",'Mapa final'!#REF!),"")</f>
        <v>#REF!</v>
      </c>
      <c r="AE44" s="45" t="e">
        <f>IF(AND('Mapa final'!#REF!="Baja",'Mapa final'!#REF!="Mayor"),CONCATENATE("R9C",'Mapa final'!#REF!),"")</f>
        <v>#REF!</v>
      </c>
      <c r="AF44" s="45" t="e">
        <f>IF(AND('Mapa final'!#REF!="Baja",'Mapa final'!#REF!="Mayor"),CONCATENATE("R9C",'Mapa final'!#REF!),"")</f>
        <v>#REF!</v>
      </c>
      <c r="AG44" s="46" t="e">
        <f>IF(AND('Mapa final'!#REF!="Baja",'Mapa final'!#REF!="Mayor"),CONCATENATE("R9C",'Mapa final'!#REF!),"")</f>
        <v>#REF!</v>
      </c>
      <c r="AH44" s="47" t="e">
        <f>IF(AND('Mapa final'!#REF!="Baja",'Mapa final'!#REF!="Catastrófico"),CONCATENATE("R9C",'Mapa final'!#REF!),"")</f>
        <v>#REF!</v>
      </c>
      <c r="AI44" s="48" t="e">
        <f>IF(AND('Mapa final'!#REF!="Baja",'Mapa final'!#REF!="Catastrófico"),CONCATENATE("R9C",'Mapa final'!#REF!),"")</f>
        <v>#REF!</v>
      </c>
      <c r="AJ44" s="48" t="e">
        <f>IF(AND('Mapa final'!#REF!="Baja",'Mapa final'!#REF!="Catastrófico"),CONCATENATE("R9C",'Mapa final'!#REF!),"")</f>
        <v>#REF!</v>
      </c>
      <c r="AK44" s="48" t="e">
        <f>IF(AND('Mapa final'!#REF!="Baja",'Mapa final'!#REF!="Catastrófico"),CONCATENATE("R9C",'Mapa final'!#REF!),"")</f>
        <v>#REF!</v>
      </c>
      <c r="AL44" s="48" t="e">
        <f>IF(AND('Mapa final'!#REF!="Baja",'Mapa final'!#REF!="Catastrófico"),CONCATENATE("R9C",'Mapa final'!#REF!),"")</f>
        <v>#REF!</v>
      </c>
      <c r="AM44" s="49" t="e">
        <f>IF(AND('Mapa final'!#REF!="Baja",'Mapa final'!#REF!="Catastrófico"),CONCATENATE("R9C",'Mapa final'!#REF!),"")</f>
        <v>#REF!</v>
      </c>
      <c r="AN44" s="75"/>
      <c r="AO44" s="379"/>
      <c r="AP44" s="380"/>
      <c r="AQ44" s="380"/>
      <c r="AR44" s="380"/>
      <c r="AS44" s="380"/>
      <c r="AT44" s="381"/>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row>
    <row r="45" spans="1:80" ht="15.75" customHeight="1" thickBot="1" x14ac:dyDescent="0.3">
      <c r="A45" s="75"/>
      <c r="B45" s="260"/>
      <c r="C45" s="260"/>
      <c r="D45" s="261"/>
      <c r="E45" s="360"/>
      <c r="F45" s="361"/>
      <c r="G45" s="361"/>
      <c r="H45" s="361"/>
      <c r="I45" s="361"/>
      <c r="J45" s="71" t="e">
        <f>IF(AND('Mapa final'!#REF!="Baja",'Mapa final'!#REF!="Leve"),CONCATENATE("R10C",'Mapa final'!#REF!),"")</f>
        <v>#REF!</v>
      </c>
      <c r="K45" s="72" t="e">
        <f>IF(AND('Mapa final'!#REF!="Baja",'Mapa final'!#REF!="Leve"),CONCATENATE("R10C",'Mapa final'!#REF!),"")</f>
        <v>#REF!</v>
      </c>
      <c r="L45" s="72" t="e">
        <f>IF(AND('Mapa final'!#REF!="Baja",'Mapa final'!#REF!="Leve"),CONCATENATE("R10C",'Mapa final'!#REF!),"")</f>
        <v>#REF!</v>
      </c>
      <c r="M45" s="72" t="e">
        <f>IF(AND('Mapa final'!#REF!="Baja",'Mapa final'!#REF!="Leve"),CONCATENATE("R10C",'Mapa final'!#REF!),"")</f>
        <v>#REF!</v>
      </c>
      <c r="N45" s="72" t="e">
        <f>IF(AND('Mapa final'!#REF!="Baja",'Mapa final'!#REF!="Leve"),CONCATENATE("R10C",'Mapa final'!#REF!),"")</f>
        <v>#REF!</v>
      </c>
      <c r="O45" s="73" t="e">
        <f>IF(AND('Mapa final'!#REF!="Baja",'Mapa final'!#REF!="Leve"),CONCATENATE("R10C",'Mapa final'!#REF!),"")</f>
        <v>#REF!</v>
      </c>
      <c r="P45" s="59" t="e">
        <f>IF(AND('Mapa final'!#REF!="Baja",'Mapa final'!#REF!="Menor"),CONCATENATE("R10C",'Mapa final'!#REF!),"")</f>
        <v>#REF!</v>
      </c>
      <c r="Q45" s="60" t="e">
        <f>IF(AND('Mapa final'!#REF!="Baja",'Mapa final'!#REF!="Menor"),CONCATENATE("R10C",'Mapa final'!#REF!),"")</f>
        <v>#REF!</v>
      </c>
      <c r="R45" s="60" t="e">
        <f>IF(AND('Mapa final'!#REF!="Baja",'Mapa final'!#REF!="Menor"),CONCATENATE("R10C",'Mapa final'!#REF!),"")</f>
        <v>#REF!</v>
      </c>
      <c r="S45" s="60" t="e">
        <f>IF(AND('Mapa final'!#REF!="Baja",'Mapa final'!#REF!="Menor"),CONCATENATE("R10C",'Mapa final'!#REF!),"")</f>
        <v>#REF!</v>
      </c>
      <c r="T45" s="60" t="e">
        <f>IF(AND('Mapa final'!#REF!="Baja",'Mapa final'!#REF!="Menor"),CONCATENATE("R10C",'Mapa final'!#REF!),"")</f>
        <v>#REF!</v>
      </c>
      <c r="U45" s="61" t="e">
        <f>IF(AND('Mapa final'!#REF!="Baja",'Mapa final'!#REF!="Menor"),CONCATENATE("R10C",'Mapa final'!#REF!),"")</f>
        <v>#REF!</v>
      </c>
      <c r="V45" s="62" t="e">
        <f>IF(AND('Mapa final'!#REF!="Baja",'Mapa final'!#REF!="Moderado"),CONCATENATE("R10C",'Mapa final'!#REF!),"")</f>
        <v>#REF!</v>
      </c>
      <c r="W45" s="63" t="e">
        <f>IF(AND('Mapa final'!#REF!="Baja",'Mapa final'!#REF!="Moderado"),CONCATENATE("R10C",'Mapa final'!#REF!),"")</f>
        <v>#REF!</v>
      </c>
      <c r="X45" s="63" t="e">
        <f>IF(AND('Mapa final'!#REF!="Baja",'Mapa final'!#REF!="Moderado"),CONCATENATE("R10C",'Mapa final'!#REF!),"")</f>
        <v>#REF!</v>
      </c>
      <c r="Y45" s="63" t="e">
        <f>IF(AND('Mapa final'!#REF!="Baja",'Mapa final'!#REF!="Moderado"),CONCATENATE("R10C",'Mapa final'!#REF!),"")</f>
        <v>#REF!</v>
      </c>
      <c r="Z45" s="63" t="e">
        <f>IF(AND('Mapa final'!#REF!="Baja",'Mapa final'!#REF!="Moderado"),CONCATENATE("R10C",'Mapa final'!#REF!),"")</f>
        <v>#REF!</v>
      </c>
      <c r="AA45" s="64" t="e">
        <f>IF(AND('Mapa final'!#REF!="Baja",'Mapa final'!#REF!="Moderado"),CONCATENATE("R10C",'Mapa final'!#REF!),"")</f>
        <v>#REF!</v>
      </c>
      <c r="AB45" s="50" t="e">
        <f>IF(AND('Mapa final'!#REF!="Baja",'Mapa final'!#REF!="Mayor"),CONCATENATE("R10C",'Mapa final'!#REF!),"")</f>
        <v>#REF!</v>
      </c>
      <c r="AC45" s="51" t="e">
        <f>IF(AND('Mapa final'!#REF!="Baja",'Mapa final'!#REF!="Mayor"),CONCATENATE("R10C",'Mapa final'!#REF!),"")</f>
        <v>#REF!</v>
      </c>
      <c r="AD45" s="51" t="e">
        <f>IF(AND('Mapa final'!#REF!="Baja",'Mapa final'!#REF!="Mayor"),CONCATENATE("R10C",'Mapa final'!#REF!),"")</f>
        <v>#REF!</v>
      </c>
      <c r="AE45" s="51" t="e">
        <f>IF(AND('Mapa final'!#REF!="Baja",'Mapa final'!#REF!="Mayor"),CONCATENATE("R10C",'Mapa final'!#REF!),"")</f>
        <v>#REF!</v>
      </c>
      <c r="AF45" s="51" t="e">
        <f>IF(AND('Mapa final'!#REF!="Baja",'Mapa final'!#REF!="Mayor"),CONCATENATE("R10C",'Mapa final'!#REF!),"")</f>
        <v>#REF!</v>
      </c>
      <c r="AG45" s="52" t="e">
        <f>IF(AND('Mapa final'!#REF!="Baja",'Mapa final'!#REF!="Mayor"),CONCATENATE("R10C",'Mapa final'!#REF!),"")</f>
        <v>#REF!</v>
      </c>
      <c r="AH45" s="53" t="e">
        <f>IF(AND('Mapa final'!#REF!="Baja",'Mapa final'!#REF!="Catastrófico"),CONCATENATE("R10C",'Mapa final'!#REF!),"")</f>
        <v>#REF!</v>
      </c>
      <c r="AI45" s="54" t="e">
        <f>IF(AND('Mapa final'!#REF!="Baja",'Mapa final'!#REF!="Catastrófico"),CONCATENATE("R10C",'Mapa final'!#REF!),"")</f>
        <v>#REF!</v>
      </c>
      <c r="AJ45" s="54" t="e">
        <f>IF(AND('Mapa final'!#REF!="Baja",'Mapa final'!#REF!="Catastrófico"),CONCATENATE("R10C",'Mapa final'!#REF!),"")</f>
        <v>#REF!</v>
      </c>
      <c r="AK45" s="54" t="e">
        <f>IF(AND('Mapa final'!#REF!="Baja",'Mapa final'!#REF!="Catastrófico"),CONCATENATE("R10C",'Mapa final'!#REF!),"")</f>
        <v>#REF!</v>
      </c>
      <c r="AL45" s="54" t="e">
        <f>IF(AND('Mapa final'!#REF!="Baja",'Mapa final'!#REF!="Catastrófico"),CONCATENATE("R10C",'Mapa final'!#REF!),"")</f>
        <v>#REF!</v>
      </c>
      <c r="AM45" s="55" t="e">
        <f>IF(AND('Mapa final'!#REF!="Baja",'Mapa final'!#REF!="Catastrófico"),CONCATENATE("R10C",'Mapa final'!#REF!),"")</f>
        <v>#REF!</v>
      </c>
      <c r="AN45" s="75"/>
      <c r="AO45" s="382"/>
      <c r="AP45" s="383"/>
      <c r="AQ45" s="383"/>
      <c r="AR45" s="383"/>
      <c r="AS45" s="383"/>
      <c r="AT45" s="384"/>
    </row>
    <row r="46" spans="1:80" ht="46.5" customHeight="1" x14ac:dyDescent="0.35">
      <c r="A46" s="75"/>
      <c r="B46" s="260"/>
      <c r="C46" s="260"/>
      <c r="D46" s="261"/>
      <c r="E46" s="355" t="s">
        <v>166</v>
      </c>
      <c r="F46" s="356"/>
      <c r="G46" s="356"/>
      <c r="H46" s="356"/>
      <c r="I46" s="373"/>
      <c r="J46" s="65" t="e">
        <f>IF(AND('Mapa final'!#REF!="Muy Baja",'Mapa final'!#REF!="Leve"),CONCATENATE("R1C",'Mapa final'!#REF!),"")</f>
        <v>#REF!</v>
      </c>
      <c r="K46" s="66" t="e">
        <f>IF(AND('Mapa final'!#REF!="Muy Baja",'Mapa final'!#REF!="Leve"),CONCATENATE("R1C",'Mapa final'!#REF!),"")</f>
        <v>#REF!</v>
      </c>
      <c r="L46" s="66" t="e">
        <f>IF(AND('Mapa final'!#REF!="Muy Baja",'Mapa final'!#REF!="Leve"),CONCATENATE("R1C",'Mapa final'!#REF!),"")</f>
        <v>#REF!</v>
      </c>
      <c r="M46" s="66" t="e">
        <f>IF(AND('Mapa final'!#REF!="Muy Baja",'Mapa final'!#REF!="Leve"),CONCATENATE("R1C",'Mapa final'!#REF!),"")</f>
        <v>#REF!</v>
      </c>
      <c r="N46" s="66" t="e">
        <f>IF(AND('Mapa final'!#REF!="Muy Baja",'Mapa final'!#REF!="Leve"),CONCATENATE("R1C",'Mapa final'!#REF!),"")</f>
        <v>#REF!</v>
      </c>
      <c r="O46" s="67" t="e">
        <f>IF(AND('Mapa final'!#REF!="Muy Baja",'Mapa final'!#REF!="Leve"),CONCATENATE("R1C",'Mapa final'!#REF!),"")</f>
        <v>#REF!</v>
      </c>
      <c r="P46" s="65" t="e">
        <f>IF(AND('Mapa final'!#REF!="Muy Baja",'Mapa final'!#REF!="Menor"),CONCATENATE("R1C",'Mapa final'!#REF!),"")</f>
        <v>#REF!</v>
      </c>
      <c r="Q46" s="66" t="e">
        <f>IF(AND('Mapa final'!#REF!="Muy Baja",'Mapa final'!#REF!="Menor"),CONCATENATE("R1C",'Mapa final'!#REF!),"")</f>
        <v>#REF!</v>
      </c>
      <c r="R46" s="66" t="e">
        <f>IF(AND('Mapa final'!#REF!="Muy Baja",'Mapa final'!#REF!="Menor"),CONCATENATE("R1C",'Mapa final'!#REF!),"")</f>
        <v>#REF!</v>
      </c>
      <c r="S46" s="66" t="e">
        <f>IF(AND('Mapa final'!#REF!="Muy Baja",'Mapa final'!#REF!="Menor"),CONCATENATE("R1C",'Mapa final'!#REF!),"")</f>
        <v>#REF!</v>
      </c>
      <c r="T46" s="66" t="e">
        <f>IF(AND('Mapa final'!#REF!="Muy Baja",'Mapa final'!#REF!="Menor"),CONCATENATE("R1C",'Mapa final'!#REF!),"")</f>
        <v>#REF!</v>
      </c>
      <c r="U46" s="67" t="e">
        <f>IF(AND('Mapa final'!#REF!="Muy Baja",'Mapa final'!#REF!="Menor"),CONCATENATE("R1C",'Mapa final'!#REF!),"")</f>
        <v>#REF!</v>
      </c>
      <c r="V46" s="56" t="e">
        <f>IF(AND('Mapa final'!#REF!="Muy Baja",'Mapa final'!#REF!="Moderado"),CONCATENATE("R1C",'Mapa final'!#REF!),"")</f>
        <v>#REF!</v>
      </c>
      <c r="W46" s="74" t="e">
        <f>IF(AND('Mapa final'!#REF!="Muy Baja",'Mapa final'!#REF!="Moderado"),CONCATENATE("R1C",'Mapa final'!#REF!),"")</f>
        <v>#REF!</v>
      </c>
      <c r="X46" s="57" t="e">
        <f>IF(AND('Mapa final'!#REF!="Muy Baja",'Mapa final'!#REF!="Moderado"),CONCATENATE("R1C",'Mapa final'!#REF!),"")</f>
        <v>#REF!</v>
      </c>
      <c r="Y46" s="57" t="e">
        <f>IF(AND('Mapa final'!#REF!="Muy Baja",'Mapa final'!#REF!="Moderado"),CONCATENATE("R1C",'Mapa final'!#REF!),"")</f>
        <v>#REF!</v>
      </c>
      <c r="Z46" s="57" t="e">
        <f>IF(AND('Mapa final'!#REF!="Muy Baja",'Mapa final'!#REF!="Moderado"),CONCATENATE("R1C",'Mapa final'!#REF!),"")</f>
        <v>#REF!</v>
      </c>
      <c r="AA46" s="58" t="e">
        <f>IF(AND('Mapa final'!#REF!="Muy Baja",'Mapa final'!#REF!="Moderado"),CONCATENATE("R1C",'Mapa final'!#REF!),"")</f>
        <v>#REF!</v>
      </c>
      <c r="AB46" s="38" t="e">
        <f>IF(AND('Mapa final'!#REF!="Muy Baja",'Mapa final'!#REF!="Mayor"),CONCATENATE("R1C",'Mapa final'!#REF!),"")</f>
        <v>#REF!</v>
      </c>
      <c r="AC46" s="39" t="e">
        <f>IF(AND('Mapa final'!#REF!="Muy Baja",'Mapa final'!#REF!="Mayor"),CONCATENATE("R1C",'Mapa final'!#REF!),"")</f>
        <v>#REF!</v>
      </c>
      <c r="AD46" s="39" t="e">
        <f>IF(AND('Mapa final'!#REF!="Muy Baja",'Mapa final'!#REF!="Mayor"),CONCATENATE("R1C",'Mapa final'!#REF!),"")</f>
        <v>#REF!</v>
      </c>
      <c r="AE46" s="39" t="e">
        <f>IF(AND('Mapa final'!#REF!="Muy Baja",'Mapa final'!#REF!="Mayor"),CONCATENATE("R1C",'Mapa final'!#REF!),"")</f>
        <v>#REF!</v>
      </c>
      <c r="AF46" s="39" t="e">
        <f>IF(AND('Mapa final'!#REF!="Muy Baja",'Mapa final'!#REF!="Mayor"),CONCATENATE("R1C",'Mapa final'!#REF!),"")</f>
        <v>#REF!</v>
      </c>
      <c r="AG46" s="40" t="e">
        <f>IF(AND('Mapa final'!#REF!="Muy Baja",'Mapa final'!#REF!="Mayor"),CONCATENATE("R1C",'Mapa final'!#REF!),"")</f>
        <v>#REF!</v>
      </c>
      <c r="AH46" s="41" t="e">
        <f>IF(AND('Mapa final'!#REF!="Muy Baja",'Mapa final'!#REF!="Catastrófico"),CONCATENATE("R1C",'Mapa final'!#REF!),"")</f>
        <v>#REF!</v>
      </c>
      <c r="AI46" s="42" t="e">
        <f>IF(AND('Mapa final'!#REF!="Muy Baja",'Mapa final'!#REF!="Catastrófico"),CONCATENATE("R1C",'Mapa final'!#REF!),"")</f>
        <v>#REF!</v>
      </c>
      <c r="AJ46" s="42" t="e">
        <f>IF(AND('Mapa final'!#REF!="Muy Baja",'Mapa final'!#REF!="Catastrófico"),CONCATENATE("R1C",'Mapa final'!#REF!),"")</f>
        <v>#REF!</v>
      </c>
      <c r="AK46" s="42" t="e">
        <f>IF(AND('Mapa final'!#REF!="Muy Baja",'Mapa final'!#REF!="Catastrófico"),CONCATENATE("R1C",'Mapa final'!#REF!),"")</f>
        <v>#REF!</v>
      </c>
      <c r="AL46" s="42" t="e">
        <f>IF(AND('Mapa final'!#REF!="Muy Baja",'Mapa final'!#REF!="Catastrófico"),CONCATENATE("R1C",'Mapa final'!#REF!),"")</f>
        <v>#REF!</v>
      </c>
      <c r="AM46" s="43" t="e">
        <f>IF(AND('Mapa final'!#REF!="Muy Baja",'Mapa final'!#REF!="Catastrófico"),CONCATENATE("R1C",'Mapa final'!#REF!),"")</f>
        <v>#REF!</v>
      </c>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ht="46.5" customHeight="1" x14ac:dyDescent="0.25">
      <c r="A47" s="75"/>
      <c r="B47" s="260"/>
      <c r="C47" s="260"/>
      <c r="D47" s="261"/>
      <c r="E47" s="357"/>
      <c r="F47" s="358"/>
      <c r="G47" s="358"/>
      <c r="H47" s="358"/>
      <c r="I47" s="374"/>
      <c r="J47" s="68" t="str">
        <f>IF(AND('Mapa final'!$AD$13="Muy Baja",'Mapa final'!$AF$13="Leve"),CONCATENATE("R2C",'Mapa final'!$S$13),"")</f>
        <v/>
      </c>
      <c r="K47" s="69" t="e">
        <f>IF(AND('Mapa final'!#REF!="Muy Baja",'Mapa final'!#REF!="Leve"),CONCATENATE("R2C",'Mapa final'!#REF!),"")</f>
        <v>#REF!</v>
      </c>
      <c r="L47" s="69" t="e">
        <f>IF(AND('Mapa final'!#REF!="Muy Baja",'Mapa final'!#REF!="Leve"),CONCATENATE("R2C",'Mapa final'!#REF!),"")</f>
        <v>#REF!</v>
      </c>
      <c r="M47" s="69" t="e">
        <f>IF(AND('Mapa final'!#REF!="Muy Baja",'Mapa final'!#REF!="Leve"),CONCATENATE("R2C",'Mapa final'!#REF!),"")</f>
        <v>#REF!</v>
      </c>
      <c r="N47" s="69" t="e">
        <f>IF(AND('Mapa final'!#REF!="Muy Baja",'Mapa final'!#REF!="Leve"),CONCATENATE("R2C",'Mapa final'!#REF!),"")</f>
        <v>#REF!</v>
      </c>
      <c r="O47" s="70" t="e">
        <f>IF(AND('Mapa final'!#REF!="Muy Baja",'Mapa final'!#REF!="Leve"),CONCATENATE("R2C",'Mapa final'!#REF!),"")</f>
        <v>#REF!</v>
      </c>
      <c r="P47" s="68" t="str">
        <f>IF(AND('Mapa final'!$AD$13="Muy Baja",'Mapa final'!$AF$13="Menor"),CONCATENATE("R2C",'Mapa final'!$S$13),"")</f>
        <v/>
      </c>
      <c r="Q47" s="69" t="e">
        <f>IF(AND('Mapa final'!#REF!="Muy Baja",'Mapa final'!#REF!="Menor"),CONCATENATE("R2C",'Mapa final'!#REF!),"")</f>
        <v>#REF!</v>
      </c>
      <c r="R47" s="69" t="e">
        <f>IF(AND('Mapa final'!#REF!="Muy Baja",'Mapa final'!#REF!="Menor"),CONCATENATE("R2C",'Mapa final'!#REF!),"")</f>
        <v>#REF!</v>
      </c>
      <c r="S47" s="69" t="e">
        <f>IF(AND('Mapa final'!#REF!="Muy Baja",'Mapa final'!#REF!="Menor"),CONCATENATE("R2C",'Mapa final'!#REF!),"")</f>
        <v>#REF!</v>
      </c>
      <c r="T47" s="69" t="e">
        <f>IF(AND('Mapa final'!#REF!="Muy Baja",'Mapa final'!#REF!="Menor"),CONCATENATE("R2C",'Mapa final'!#REF!),"")</f>
        <v>#REF!</v>
      </c>
      <c r="U47" s="70" t="e">
        <f>IF(AND('Mapa final'!#REF!="Muy Baja",'Mapa final'!#REF!="Menor"),CONCATENATE("R2C",'Mapa final'!#REF!),"")</f>
        <v>#REF!</v>
      </c>
      <c r="V47" s="59" t="str">
        <f>IF(AND('Mapa final'!$AD$13="Muy Baja",'Mapa final'!$AF$13="Moderado"),CONCATENATE("R2C",'Mapa final'!$S$13),"")</f>
        <v/>
      </c>
      <c r="W47" s="60" t="e">
        <f>IF(AND('Mapa final'!#REF!="Muy Baja",'Mapa final'!#REF!="Moderado"),CONCATENATE("R2C",'Mapa final'!#REF!),"")</f>
        <v>#REF!</v>
      </c>
      <c r="X47" s="60" t="e">
        <f>IF(AND('Mapa final'!#REF!="Muy Baja",'Mapa final'!#REF!="Moderado"),CONCATENATE("R2C",'Mapa final'!#REF!),"")</f>
        <v>#REF!</v>
      </c>
      <c r="Y47" s="60" t="e">
        <f>IF(AND('Mapa final'!#REF!="Muy Baja",'Mapa final'!#REF!="Moderado"),CONCATENATE("R2C",'Mapa final'!#REF!),"")</f>
        <v>#REF!</v>
      </c>
      <c r="Z47" s="60" t="e">
        <f>IF(AND('Mapa final'!#REF!="Muy Baja",'Mapa final'!#REF!="Moderado"),CONCATENATE("R2C",'Mapa final'!#REF!),"")</f>
        <v>#REF!</v>
      </c>
      <c r="AA47" s="61" t="e">
        <f>IF(AND('Mapa final'!#REF!="Muy Baja",'Mapa final'!#REF!="Moderado"),CONCATENATE("R2C",'Mapa final'!#REF!),"")</f>
        <v>#REF!</v>
      </c>
      <c r="AB47" s="44" t="str">
        <f>IF(AND('Mapa final'!$AD$13="Muy Baja",'Mapa final'!$AF$13="Mayor"),CONCATENATE("R2C",'Mapa final'!$S$13),"")</f>
        <v/>
      </c>
      <c r="AC47" s="45" t="e">
        <f>IF(AND('Mapa final'!#REF!="Muy Baja",'Mapa final'!#REF!="Mayor"),CONCATENATE("R2C",'Mapa final'!#REF!),"")</f>
        <v>#REF!</v>
      </c>
      <c r="AD47" s="45" t="e">
        <f>IF(AND('Mapa final'!#REF!="Muy Baja",'Mapa final'!#REF!="Mayor"),CONCATENATE("R2C",'Mapa final'!#REF!),"")</f>
        <v>#REF!</v>
      </c>
      <c r="AE47" s="45" t="e">
        <f>IF(AND('Mapa final'!#REF!="Muy Baja",'Mapa final'!#REF!="Mayor"),CONCATENATE("R2C",'Mapa final'!#REF!),"")</f>
        <v>#REF!</v>
      </c>
      <c r="AF47" s="45" t="e">
        <f>IF(AND('Mapa final'!#REF!="Muy Baja",'Mapa final'!#REF!="Mayor"),CONCATENATE("R2C",'Mapa final'!#REF!),"")</f>
        <v>#REF!</v>
      </c>
      <c r="AG47" s="46" t="e">
        <f>IF(AND('Mapa final'!#REF!="Muy Baja",'Mapa final'!#REF!="Mayor"),CONCATENATE("R2C",'Mapa final'!#REF!),"")</f>
        <v>#REF!</v>
      </c>
      <c r="AH47" s="47" t="str">
        <f>IF(AND('Mapa final'!$AD$13="Muy Baja",'Mapa final'!$AF$13="Catastrófico"),CONCATENATE("R2C",'Mapa final'!$S$13),"")</f>
        <v/>
      </c>
      <c r="AI47" s="48" t="e">
        <f>IF(AND('Mapa final'!#REF!="Muy Baja",'Mapa final'!#REF!="Catastrófico"),CONCATENATE("R2C",'Mapa final'!#REF!),"")</f>
        <v>#REF!</v>
      </c>
      <c r="AJ47" s="48" t="e">
        <f>IF(AND('Mapa final'!#REF!="Muy Baja",'Mapa final'!#REF!="Catastrófico"),CONCATENATE("R2C",'Mapa final'!#REF!),"")</f>
        <v>#REF!</v>
      </c>
      <c r="AK47" s="48" t="e">
        <f>IF(AND('Mapa final'!#REF!="Muy Baja",'Mapa final'!#REF!="Catastrófico"),CONCATENATE("R2C",'Mapa final'!#REF!),"")</f>
        <v>#REF!</v>
      </c>
      <c r="AL47" s="48" t="e">
        <f>IF(AND('Mapa final'!#REF!="Muy Baja",'Mapa final'!#REF!="Catastrófico"),CONCATENATE("R2C",'Mapa final'!#REF!),"")</f>
        <v>#REF!</v>
      </c>
      <c r="AM47" s="49" t="e">
        <f>IF(AND('Mapa final'!#REF!="Muy Baja",'Mapa final'!#REF!="Catastrófico"),CONCATENATE("R2C",'Mapa final'!#REF!),"")</f>
        <v>#REF!</v>
      </c>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ht="15" customHeight="1" x14ac:dyDescent="0.25">
      <c r="A48" s="75"/>
      <c r="B48" s="260"/>
      <c r="C48" s="260"/>
      <c r="D48" s="261"/>
      <c r="E48" s="357"/>
      <c r="F48" s="358"/>
      <c r="G48" s="358"/>
      <c r="H48" s="358"/>
      <c r="I48" s="374"/>
      <c r="J48" s="68" t="e">
        <f>IF(AND('Mapa final'!#REF!="Muy Baja",'Mapa final'!#REF!="Leve"),CONCATENATE("R3C",'Mapa final'!#REF!),"")</f>
        <v>#REF!</v>
      </c>
      <c r="K48" s="69" t="e">
        <f>IF(AND('Mapa final'!#REF!="Muy Baja",'Mapa final'!#REF!="Leve"),CONCATENATE("R3C",'Mapa final'!#REF!),"")</f>
        <v>#REF!</v>
      </c>
      <c r="L48" s="69" t="e">
        <f>IF(AND('Mapa final'!#REF!="Muy Baja",'Mapa final'!#REF!="Leve"),CONCATENATE("R3C",'Mapa final'!#REF!),"")</f>
        <v>#REF!</v>
      </c>
      <c r="M48" s="69" t="e">
        <f>IF(AND('Mapa final'!#REF!="Muy Baja",'Mapa final'!#REF!="Leve"),CONCATENATE("R3C",'Mapa final'!#REF!),"")</f>
        <v>#REF!</v>
      </c>
      <c r="N48" s="69" t="e">
        <f>IF(AND('Mapa final'!#REF!="Muy Baja",'Mapa final'!#REF!="Leve"),CONCATENATE("R3C",'Mapa final'!#REF!),"")</f>
        <v>#REF!</v>
      </c>
      <c r="O48" s="70" t="e">
        <f>IF(AND('Mapa final'!#REF!="Muy Baja",'Mapa final'!#REF!="Leve"),CONCATENATE("R3C",'Mapa final'!#REF!),"")</f>
        <v>#REF!</v>
      </c>
      <c r="P48" s="68" t="e">
        <f>IF(AND('Mapa final'!#REF!="Muy Baja",'Mapa final'!#REF!="Menor"),CONCATENATE("R3C",'Mapa final'!#REF!),"")</f>
        <v>#REF!</v>
      </c>
      <c r="Q48" s="69" t="e">
        <f>IF(AND('Mapa final'!#REF!="Muy Baja",'Mapa final'!#REF!="Menor"),CONCATENATE("R3C",'Mapa final'!#REF!),"")</f>
        <v>#REF!</v>
      </c>
      <c r="R48" s="69" t="e">
        <f>IF(AND('Mapa final'!#REF!="Muy Baja",'Mapa final'!#REF!="Menor"),CONCATENATE("R3C",'Mapa final'!#REF!),"")</f>
        <v>#REF!</v>
      </c>
      <c r="S48" s="69" t="e">
        <f>IF(AND('Mapa final'!#REF!="Muy Baja",'Mapa final'!#REF!="Menor"),CONCATENATE("R3C",'Mapa final'!#REF!),"")</f>
        <v>#REF!</v>
      </c>
      <c r="T48" s="69" t="e">
        <f>IF(AND('Mapa final'!#REF!="Muy Baja",'Mapa final'!#REF!="Menor"),CONCATENATE("R3C",'Mapa final'!#REF!),"")</f>
        <v>#REF!</v>
      </c>
      <c r="U48" s="70" t="e">
        <f>IF(AND('Mapa final'!#REF!="Muy Baja",'Mapa final'!#REF!="Menor"),CONCATENATE("R3C",'Mapa final'!#REF!),"")</f>
        <v>#REF!</v>
      </c>
      <c r="V48" s="59" t="e">
        <f>IF(AND('Mapa final'!#REF!="Muy Baja",'Mapa final'!#REF!="Moderado"),CONCATENATE("R3C",'Mapa final'!#REF!),"")</f>
        <v>#REF!</v>
      </c>
      <c r="W48" s="60" t="e">
        <f>IF(AND('Mapa final'!#REF!="Muy Baja",'Mapa final'!#REF!="Moderado"),CONCATENATE("R3C",'Mapa final'!#REF!),"")</f>
        <v>#REF!</v>
      </c>
      <c r="X48" s="60" t="e">
        <f>IF(AND('Mapa final'!#REF!="Muy Baja",'Mapa final'!#REF!="Moderado"),CONCATENATE("R3C",'Mapa final'!#REF!),"")</f>
        <v>#REF!</v>
      </c>
      <c r="Y48" s="60" t="e">
        <f>IF(AND('Mapa final'!#REF!="Muy Baja",'Mapa final'!#REF!="Moderado"),CONCATENATE("R3C",'Mapa final'!#REF!),"")</f>
        <v>#REF!</v>
      </c>
      <c r="Z48" s="60" t="e">
        <f>IF(AND('Mapa final'!#REF!="Muy Baja",'Mapa final'!#REF!="Moderado"),CONCATENATE("R3C",'Mapa final'!#REF!),"")</f>
        <v>#REF!</v>
      </c>
      <c r="AA48" s="61" t="e">
        <f>IF(AND('Mapa final'!#REF!="Muy Baja",'Mapa final'!#REF!="Moderado"),CONCATENATE("R3C",'Mapa final'!#REF!),"")</f>
        <v>#REF!</v>
      </c>
      <c r="AB48" s="44" t="e">
        <f>IF(AND('Mapa final'!#REF!="Muy Baja",'Mapa final'!#REF!="Mayor"),CONCATENATE("R3C",'Mapa final'!#REF!),"")</f>
        <v>#REF!</v>
      </c>
      <c r="AC48" s="45" t="e">
        <f>IF(AND('Mapa final'!#REF!="Muy Baja",'Mapa final'!#REF!="Mayor"),CONCATENATE("R3C",'Mapa final'!#REF!),"")</f>
        <v>#REF!</v>
      </c>
      <c r="AD48" s="45" t="e">
        <f>IF(AND('Mapa final'!#REF!="Muy Baja",'Mapa final'!#REF!="Mayor"),CONCATENATE("R3C",'Mapa final'!#REF!),"")</f>
        <v>#REF!</v>
      </c>
      <c r="AE48" s="45" t="e">
        <f>IF(AND('Mapa final'!#REF!="Muy Baja",'Mapa final'!#REF!="Mayor"),CONCATENATE("R3C",'Mapa final'!#REF!),"")</f>
        <v>#REF!</v>
      </c>
      <c r="AF48" s="45" t="e">
        <f>IF(AND('Mapa final'!#REF!="Muy Baja",'Mapa final'!#REF!="Mayor"),CONCATENATE("R3C",'Mapa final'!#REF!),"")</f>
        <v>#REF!</v>
      </c>
      <c r="AG48" s="46" t="e">
        <f>IF(AND('Mapa final'!#REF!="Muy Baja",'Mapa final'!#REF!="Mayor"),CONCATENATE("R3C",'Mapa final'!#REF!),"")</f>
        <v>#REF!</v>
      </c>
      <c r="AH48" s="47" t="e">
        <f>IF(AND('Mapa final'!#REF!="Muy Baja",'Mapa final'!#REF!="Catastrófico"),CONCATENATE("R3C",'Mapa final'!#REF!),"")</f>
        <v>#REF!</v>
      </c>
      <c r="AI48" s="48" t="e">
        <f>IF(AND('Mapa final'!#REF!="Muy Baja",'Mapa final'!#REF!="Catastrófico"),CONCATENATE("R3C",'Mapa final'!#REF!),"")</f>
        <v>#REF!</v>
      </c>
      <c r="AJ48" s="48" t="e">
        <f>IF(AND('Mapa final'!#REF!="Muy Baja",'Mapa final'!#REF!="Catastrófico"),CONCATENATE("R3C",'Mapa final'!#REF!),"")</f>
        <v>#REF!</v>
      </c>
      <c r="AK48" s="48" t="e">
        <f>IF(AND('Mapa final'!#REF!="Muy Baja",'Mapa final'!#REF!="Catastrófico"),CONCATENATE("R3C",'Mapa final'!#REF!),"")</f>
        <v>#REF!</v>
      </c>
      <c r="AL48" s="48" t="e">
        <f>IF(AND('Mapa final'!#REF!="Muy Baja",'Mapa final'!#REF!="Catastrófico"),CONCATENATE("R3C",'Mapa final'!#REF!),"")</f>
        <v>#REF!</v>
      </c>
      <c r="AM48" s="49" t="e">
        <f>IF(AND('Mapa final'!#REF!="Muy Baja",'Mapa final'!#REF!="Catastrófico"),CONCATENATE("R3C",'Mapa final'!#REF!),"")</f>
        <v>#REF!</v>
      </c>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ht="15" customHeight="1" x14ac:dyDescent="0.25">
      <c r="A49" s="75"/>
      <c r="B49" s="260"/>
      <c r="C49" s="260"/>
      <c r="D49" s="261"/>
      <c r="E49" s="359"/>
      <c r="F49" s="358"/>
      <c r="G49" s="358"/>
      <c r="H49" s="358"/>
      <c r="I49" s="374"/>
      <c r="J49" s="68" t="e">
        <f>IF(AND('Mapa final'!#REF!="Muy Baja",'Mapa final'!#REF!="Leve"),CONCATENATE("R4C",'Mapa final'!#REF!),"")</f>
        <v>#REF!</v>
      </c>
      <c r="K49" s="69" t="e">
        <f>IF(AND('Mapa final'!#REF!="Muy Baja",'Mapa final'!#REF!="Leve"),CONCATENATE("R4C",'Mapa final'!#REF!),"")</f>
        <v>#REF!</v>
      </c>
      <c r="L49" s="69" t="e">
        <f>IF(AND('Mapa final'!#REF!="Muy Baja",'Mapa final'!#REF!="Leve"),CONCATENATE("R4C",'Mapa final'!#REF!),"")</f>
        <v>#REF!</v>
      </c>
      <c r="M49" s="69" t="e">
        <f>IF(AND('Mapa final'!#REF!="Muy Baja",'Mapa final'!#REF!="Leve"),CONCATENATE("R4C",'Mapa final'!#REF!),"")</f>
        <v>#REF!</v>
      </c>
      <c r="N49" s="69" t="e">
        <f>IF(AND('Mapa final'!#REF!="Muy Baja",'Mapa final'!#REF!="Leve"),CONCATENATE("R4C",'Mapa final'!#REF!),"")</f>
        <v>#REF!</v>
      </c>
      <c r="O49" s="70" t="e">
        <f>IF(AND('Mapa final'!#REF!="Muy Baja",'Mapa final'!#REF!="Leve"),CONCATENATE("R4C",'Mapa final'!#REF!),"")</f>
        <v>#REF!</v>
      </c>
      <c r="P49" s="68" t="e">
        <f>IF(AND('Mapa final'!#REF!="Muy Baja",'Mapa final'!#REF!="Menor"),CONCATENATE("R4C",'Mapa final'!#REF!),"")</f>
        <v>#REF!</v>
      </c>
      <c r="Q49" s="69" t="e">
        <f>IF(AND('Mapa final'!#REF!="Muy Baja",'Mapa final'!#REF!="Menor"),CONCATENATE("R4C",'Mapa final'!#REF!),"")</f>
        <v>#REF!</v>
      </c>
      <c r="R49" s="69" t="e">
        <f>IF(AND('Mapa final'!#REF!="Muy Baja",'Mapa final'!#REF!="Menor"),CONCATENATE("R4C",'Mapa final'!#REF!),"")</f>
        <v>#REF!</v>
      </c>
      <c r="S49" s="69" t="e">
        <f>IF(AND('Mapa final'!#REF!="Muy Baja",'Mapa final'!#REF!="Menor"),CONCATENATE("R4C",'Mapa final'!#REF!),"")</f>
        <v>#REF!</v>
      </c>
      <c r="T49" s="69" t="e">
        <f>IF(AND('Mapa final'!#REF!="Muy Baja",'Mapa final'!#REF!="Menor"),CONCATENATE("R4C",'Mapa final'!#REF!),"")</f>
        <v>#REF!</v>
      </c>
      <c r="U49" s="70" t="e">
        <f>IF(AND('Mapa final'!#REF!="Muy Baja",'Mapa final'!#REF!="Menor"),CONCATENATE("R4C",'Mapa final'!#REF!),"")</f>
        <v>#REF!</v>
      </c>
      <c r="V49" s="59" t="e">
        <f>IF(AND('Mapa final'!#REF!="Muy Baja",'Mapa final'!#REF!="Moderado"),CONCATENATE("R4C",'Mapa final'!#REF!),"")</f>
        <v>#REF!</v>
      </c>
      <c r="W49" s="60" t="e">
        <f>IF(AND('Mapa final'!#REF!="Muy Baja",'Mapa final'!#REF!="Moderado"),CONCATENATE("R4C",'Mapa final'!#REF!),"")</f>
        <v>#REF!</v>
      </c>
      <c r="X49" s="60" t="e">
        <f>IF(AND('Mapa final'!#REF!="Muy Baja",'Mapa final'!#REF!="Moderado"),CONCATENATE("R4C",'Mapa final'!#REF!),"")</f>
        <v>#REF!</v>
      </c>
      <c r="Y49" s="60" t="e">
        <f>IF(AND('Mapa final'!#REF!="Muy Baja",'Mapa final'!#REF!="Moderado"),CONCATENATE("R4C",'Mapa final'!#REF!),"")</f>
        <v>#REF!</v>
      </c>
      <c r="Z49" s="60" t="e">
        <f>IF(AND('Mapa final'!#REF!="Muy Baja",'Mapa final'!#REF!="Moderado"),CONCATENATE("R4C",'Mapa final'!#REF!),"")</f>
        <v>#REF!</v>
      </c>
      <c r="AA49" s="61" t="e">
        <f>IF(AND('Mapa final'!#REF!="Muy Baja",'Mapa final'!#REF!="Moderado"),CONCATENATE("R4C",'Mapa final'!#REF!),"")</f>
        <v>#REF!</v>
      </c>
      <c r="AB49" s="44" t="e">
        <f>IF(AND('Mapa final'!#REF!="Muy Baja",'Mapa final'!#REF!="Mayor"),CONCATENATE("R4C",'Mapa final'!#REF!),"")</f>
        <v>#REF!</v>
      </c>
      <c r="AC49" s="45" t="e">
        <f>IF(AND('Mapa final'!#REF!="Muy Baja",'Mapa final'!#REF!="Mayor"),CONCATENATE("R4C",'Mapa final'!#REF!),"")</f>
        <v>#REF!</v>
      </c>
      <c r="AD49" s="45" t="e">
        <f>IF(AND('Mapa final'!#REF!="Muy Baja",'Mapa final'!#REF!="Mayor"),CONCATENATE("R4C",'Mapa final'!#REF!),"")</f>
        <v>#REF!</v>
      </c>
      <c r="AE49" s="45" t="e">
        <f>IF(AND('Mapa final'!#REF!="Muy Baja",'Mapa final'!#REF!="Mayor"),CONCATENATE("R4C",'Mapa final'!#REF!),"")</f>
        <v>#REF!</v>
      </c>
      <c r="AF49" s="45" t="e">
        <f>IF(AND('Mapa final'!#REF!="Muy Baja",'Mapa final'!#REF!="Mayor"),CONCATENATE("R4C",'Mapa final'!#REF!),"")</f>
        <v>#REF!</v>
      </c>
      <c r="AG49" s="46" t="e">
        <f>IF(AND('Mapa final'!#REF!="Muy Baja",'Mapa final'!#REF!="Mayor"),CONCATENATE("R4C",'Mapa final'!#REF!),"")</f>
        <v>#REF!</v>
      </c>
      <c r="AH49" s="47" t="e">
        <f>IF(AND('Mapa final'!#REF!="Muy Baja",'Mapa final'!#REF!="Catastrófico"),CONCATENATE("R4C",'Mapa final'!#REF!),"")</f>
        <v>#REF!</v>
      </c>
      <c r="AI49" s="48" t="e">
        <f>IF(AND('Mapa final'!#REF!="Muy Baja",'Mapa final'!#REF!="Catastrófico"),CONCATENATE("R4C",'Mapa final'!#REF!),"")</f>
        <v>#REF!</v>
      </c>
      <c r="AJ49" s="48" t="e">
        <f>IF(AND('Mapa final'!#REF!="Muy Baja",'Mapa final'!#REF!="Catastrófico"),CONCATENATE("R4C",'Mapa final'!#REF!),"")</f>
        <v>#REF!</v>
      </c>
      <c r="AK49" s="48" t="e">
        <f>IF(AND('Mapa final'!#REF!="Muy Baja",'Mapa final'!#REF!="Catastrófico"),CONCATENATE("R4C",'Mapa final'!#REF!),"")</f>
        <v>#REF!</v>
      </c>
      <c r="AL49" s="48" t="e">
        <f>IF(AND('Mapa final'!#REF!="Muy Baja",'Mapa final'!#REF!="Catastrófico"),CONCATENATE("R4C",'Mapa final'!#REF!),"")</f>
        <v>#REF!</v>
      </c>
      <c r="AM49" s="49" t="e">
        <f>IF(AND('Mapa final'!#REF!="Muy Baja",'Mapa final'!#REF!="Catastrófico"),CONCATENATE("R4C",'Mapa final'!#REF!),"")</f>
        <v>#REF!</v>
      </c>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ht="15" customHeight="1" x14ac:dyDescent="0.25">
      <c r="A50" s="75"/>
      <c r="B50" s="260"/>
      <c r="C50" s="260"/>
      <c r="D50" s="261"/>
      <c r="E50" s="359"/>
      <c r="F50" s="358"/>
      <c r="G50" s="358"/>
      <c r="H50" s="358"/>
      <c r="I50" s="374"/>
      <c r="J50" s="68" t="e">
        <f>IF(AND('Mapa final'!#REF!="Muy Baja",'Mapa final'!#REF!="Leve"),CONCATENATE("R5C",'Mapa final'!#REF!),"")</f>
        <v>#REF!</v>
      </c>
      <c r="K50" s="69" t="e">
        <f>IF(AND('Mapa final'!#REF!="Muy Baja",'Mapa final'!#REF!="Leve"),CONCATENATE("R5C",'Mapa final'!#REF!),"")</f>
        <v>#REF!</v>
      </c>
      <c r="L50" s="69" t="e">
        <f>IF(AND('Mapa final'!#REF!="Muy Baja",'Mapa final'!#REF!="Leve"),CONCATENATE("R5C",'Mapa final'!#REF!),"")</f>
        <v>#REF!</v>
      </c>
      <c r="M50" s="69" t="e">
        <f>IF(AND('Mapa final'!#REF!="Muy Baja",'Mapa final'!#REF!="Leve"),CONCATENATE("R5C",'Mapa final'!#REF!),"")</f>
        <v>#REF!</v>
      </c>
      <c r="N50" s="69" t="e">
        <f>IF(AND('Mapa final'!#REF!="Muy Baja",'Mapa final'!#REF!="Leve"),CONCATENATE("R5C",'Mapa final'!#REF!),"")</f>
        <v>#REF!</v>
      </c>
      <c r="O50" s="70" t="e">
        <f>IF(AND('Mapa final'!#REF!="Muy Baja",'Mapa final'!#REF!="Leve"),CONCATENATE("R5C",'Mapa final'!#REF!),"")</f>
        <v>#REF!</v>
      </c>
      <c r="P50" s="68" t="e">
        <f>IF(AND('Mapa final'!#REF!="Muy Baja",'Mapa final'!#REF!="Menor"),CONCATENATE("R5C",'Mapa final'!#REF!),"")</f>
        <v>#REF!</v>
      </c>
      <c r="Q50" s="69" t="e">
        <f>IF(AND('Mapa final'!#REF!="Muy Baja",'Mapa final'!#REF!="Menor"),CONCATENATE("R5C",'Mapa final'!#REF!),"")</f>
        <v>#REF!</v>
      </c>
      <c r="R50" s="69" t="e">
        <f>IF(AND('Mapa final'!#REF!="Muy Baja",'Mapa final'!#REF!="Menor"),CONCATENATE("R5C",'Mapa final'!#REF!),"")</f>
        <v>#REF!</v>
      </c>
      <c r="S50" s="69" t="e">
        <f>IF(AND('Mapa final'!#REF!="Muy Baja",'Mapa final'!#REF!="Menor"),CONCATENATE("R5C",'Mapa final'!#REF!),"")</f>
        <v>#REF!</v>
      </c>
      <c r="T50" s="69" t="e">
        <f>IF(AND('Mapa final'!#REF!="Muy Baja",'Mapa final'!#REF!="Menor"),CONCATENATE("R5C",'Mapa final'!#REF!),"")</f>
        <v>#REF!</v>
      </c>
      <c r="U50" s="70" t="e">
        <f>IF(AND('Mapa final'!#REF!="Muy Baja",'Mapa final'!#REF!="Menor"),CONCATENATE("R5C",'Mapa final'!#REF!),"")</f>
        <v>#REF!</v>
      </c>
      <c r="V50" s="59" t="e">
        <f>IF(AND('Mapa final'!#REF!="Muy Baja",'Mapa final'!#REF!="Moderado"),CONCATENATE("R5C",'Mapa final'!#REF!),"")</f>
        <v>#REF!</v>
      </c>
      <c r="W50" s="60" t="e">
        <f>IF(AND('Mapa final'!#REF!="Muy Baja",'Mapa final'!#REF!="Moderado"),CONCATENATE("R5C",'Mapa final'!#REF!),"")</f>
        <v>#REF!</v>
      </c>
      <c r="X50" s="60" t="e">
        <f>IF(AND('Mapa final'!#REF!="Muy Baja",'Mapa final'!#REF!="Moderado"),CONCATENATE("R5C",'Mapa final'!#REF!),"")</f>
        <v>#REF!</v>
      </c>
      <c r="Y50" s="60" t="e">
        <f>IF(AND('Mapa final'!#REF!="Muy Baja",'Mapa final'!#REF!="Moderado"),CONCATENATE("R5C",'Mapa final'!#REF!),"")</f>
        <v>#REF!</v>
      </c>
      <c r="Z50" s="60" t="e">
        <f>IF(AND('Mapa final'!#REF!="Muy Baja",'Mapa final'!#REF!="Moderado"),CONCATENATE("R5C",'Mapa final'!#REF!),"")</f>
        <v>#REF!</v>
      </c>
      <c r="AA50" s="61" t="e">
        <f>IF(AND('Mapa final'!#REF!="Muy Baja",'Mapa final'!#REF!="Moderado"),CONCATENATE("R5C",'Mapa final'!#REF!),"")</f>
        <v>#REF!</v>
      </c>
      <c r="AB50" s="44" t="e">
        <f>IF(AND('Mapa final'!#REF!="Muy Baja",'Mapa final'!#REF!="Mayor"),CONCATENATE("R5C",'Mapa final'!#REF!),"")</f>
        <v>#REF!</v>
      </c>
      <c r="AC50" s="45" t="e">
        <f>IF(AND('Mapa final'!#REF!="Muy Baja",'Mapa final'!#REF!="Mayor"),CONCATENATE("R5C",'Mapa final'!#REF!),"")</f>
        <v>#REF!</v>
      </c>
      <c r="AD50" s="45" t="e">
        <f>IF(AND('Mapa final'!#REF!="Muy Baja",'Mapa final'!#REF!="Mayor"),CONCATENATE("R5C",'Mapa final'!#REF!),"")</f>
        <v>#REF!</v>
      </c>
      <c r="AE50" s="45" t="e">
        <f>IF(AND('Mapa final'!#REF!="Muy Baja",'Mapa final'!#REF!="Mayor"),CONCATENATE("R5C",'Mapa final'!#REF!),"")</f>
        <v>#REF!</v>
      </c>
      <c r="AF50" s="45" t="e">
        <f>IF(AND('Mapa final'!#REF!="Muy Baja",'Mapa final'!#REF!="Mayor"),CONCATENATE("R5C",'Mapa final'!#REF!),"")</f>
        <v>#REF!</v>
      </c>
      <c r="AG50" s="46" t="e">
        <f>IF(AND('Mapa final'!#REF!="Muy Baja",'Mapa final'!#REF!="Mayor"),CONCATENATE("R5C",'Mapa final'!#REF!),"")</f>
        <v>#REF!</v>
      </c>
      <c r="AH50" s="47" t="e">
        <f>IF(AND('Mapa final'!#REF!="Muy Baja",'Mapa final'!#REF!="Catastrófico"),CONCATENATE("R5C",'Mapa final'!#REF!),"")</f>
        <v>#REF!</v>
      </c>
      <c r="AI50" s="48" t="e">
        <f>IF(AND('Mapa final'!#REF!="Muy Baja",'Mapa final'!#REF!="Catastrófico"),CONCATENATE("R5C",'Mapa final'!#REF!),"")</f>
        <v>#REF!</v>
      </c>
      <c r="AJ50" s="48" t="e">
        <f>IF(AND('Mapa final'!#REF!="Muy Baja",'Mapa final'!#REF!="Catastrófico"),CONCATENATE("R5C",'Mapa final'!#REF!),"")</f>
        <v>#REF!</v>
      </c>
      <c r="AK50" s="48" t="e">
        <f>IF(AND('Mapa final'!#REF!="Muy Baja",'Mapa final'!#REF!="Catastrófico"),CONCATENATE("R5C",'Mapa final'!#REF!),"")</f>
        <v>#REF!</v>
      </c>
      <c r="AL50" s="48" t="e">
        <f>IF(AND('Mapa final'!#REF!="Muy Baja",'Mapa final'!#REF!="Catastrófico"),CONCATENATE("R5C",'Mapa final'!#REF!),"")</f>
        <v>#REF!</v>
      </c>
      <c r="AM50" s="49" t="e">
        <f>IF(AND('Mapa final'!#REF!="Muy Baja",'Mapa final'!#REF!="Catastrófico"),CONCATENATE("R5C",'Mapa final'!#REF!),"")</f>
        <v>#REF!</v>
      </c>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 customHeight="1" x14ac:dyDescent="0.25">
      <c r="A51" s="75"/>
      <c r="B51" s="260"/>
      <c r="C51" s="260"/>
      <c r="D51" s="261"/>
      <c r="E51" s="359"/>
      <c r="F51" s="358"/>
      <c r="G51" s="358"/>
      <c r="H51" s="358"/>
      <c r="I51" s="374"/>
      <c r="J51" s="68" t="e">
        <f>IF(AND('Mapa final'!#REF!="Muy Baja",'Mapa final'!#REF!="Leve"),CONCATENATE("R6C",'Mapa final'!#REF!),"")</f>
        <v>#REF!</v>
      </c>
      <c r="K51" s="69" t="e">
        <f>IF(AND('Mapa final'!#REF!="Muy Baja",'Mapa final'!#REF!="Leve"),CONCATENATE("R6C",'Mapa final'!#REF!),"")</f>
        <v>#REF!</v>
      </c>
      <c r="L51" s="69" t="e">
        <f>IF(AND('Mapa final'!#REF!="Muy Baja",'Mapa final'!#REF!="Leve"),CONCATENATE("R6C",'Mapa final'!#REF!),"")</f>
        <v>#REF!</v>
      </c>
      <c r="M51" s="69" t="e">
        <f>IF(AND('Mapa final'!#REF!="Muy Baja",'Mapa final'!#REF!="Leve"),CONCATENATE("R6C",'Mapa final'!#REF!),"")</f>
        <v>#REF!</v>
      </c>
      <c r="N51" s="69" t="e">
        <f>IF(AND('Mapa final'!#REF!="Muy Baja",'Mapa final'!#REF!="Leve"),CONCATENATE("R6C",'Mapa final'!#REF!),"")</f>
        <v>#REF!</v>
      </c>
      <c r="O51" s="70" t="e">
        <f>IF(AND('Mapa final'!#REF!="Muy Baja",'Mapa final'!#REF!="Leve"),CONCATENATE("R6C",'Mapa final'!#REF!),"")</f>
        <v>#REF!</v>
      </c>
      <c r="P51" s="68" t="e">
        <f>IF(AND('Mapa final'!#REF!="Muy Baja",'Mapa final'!#REF!="Menor"),CONCATENATE("R6C",'Mapa final'!#REF!),"")</f>
        <v>#REF!</v>
      </c>
      <c r="Q51" s="69" t="e">
        <f>IF(AND('Mapa final'!#REF!="Muy Baja",'Mapa final'!#REF!="Menor"),CONCATENATE("R6C",'Mapa final'!#REF!),"")</f>
        <v>#REF!</v>
      </c>
      <c r="R51" s="69" t="e">
        <f>IF(AND('Mapa final'!#REF!="Muy Baja",'Mapa final'!#REF!="Menor"),CONCATENATE("R6C",'Mapa final'!#REF!),"")</f>
        <v>#REF!</v>
      </c>
      <c r="S51" s="69" t="e">
        <f>IF(AND('Mapa final'!#REF!="Muy Baja",'Mapa final'!#REF!="Menor"),CONCATENATE("R6C",'Mapa final'!#REF!),"")</f>
        <v>#REF!</v>
      </c>
      <c r="T51" s="69" t="e">
        <f>IF(AND('Mapa final'!#REF!="Muy Baja",'Mapa final'!#REF!="Menor"),CONCATENATE("R6C",'Mapa final'!#REF!),"")</f>
        <v>#REF!</v>
      </c>
      <c r="U51" s="70" t="e">
        <f>IF(AND('Mapa final'!#REF!="Muy Baja",'Mapa final'!#REF!="Menor"),CONCATENATE("R6C",'Mapa final'!#REF!),"")</f>
        <v>#REF!</v>
      </c>
      <c r="V51" s="59" t="e">
        <f>IF(AND('Mapa final'!#REF!="Muy Baja",'Mapa final'!#REF!="Moderado"),CONCATENATE("R6C",'Mapa final'!#REF!),"")</f>
        <v>#REF!</v>
      </c>
      <c r="W51" s="60" t="e">
        <f>IF(AND('Mapa final'!#REF!="Muy Baja",'Mapa final'!#REF!="Moderado"),CONCATENATE("R6C",'Mapa final'!#REF!),"")</f>
        <v>#REF!</v>
      </c>
      <c r="X51" s="60" t="e">
        <f>IF(AND('Mapa final'!#REF!="Muy Baja",'Mapa final'!#REF!="Moderado"),CONCATENATE("R6C",'Mapa final'!#REF!),"")</f>
        <v>#REF!</v>
      </c>
      <c r="Y51" s="60" t="e">
        <f>IF(AND('Mapa final'!#REF!="Muy Baja",'Mapa final'!#REF!="Moderado"),CONCATENATE("R6C",'Mapa final'!#REF!),"")</f>
        <v>#REF!</v>
      </c>
      <c r="Z51" s="60" t="e">
        <f>IF(AND('Mapa final'!#REF!="Muy Baja",'Mapa final'!#REF!="Moderado"),CONCATENATE("R6C",'Mapa final'!#REF!),"")</f>
        <v>#REF!</v>
      </c>
      <c r="AA51" s="61" t="e">
        <f>IF(AND('Mapa final'!#REF!="Muy Baja",'Mapa final'!#REF!="Moderado"),CONCATENATE("R6C",'Mapa final'!#REF!),"")</f>
        <v>#REF!</v>
      </c>
      <c r="AB51" s="44" t="e">
        <f>IF(AND('Mapa final'!#REF!="Muy Baja",'Mapa final'!#REF!="Mayor"),CONCATENATE("R6C",'Mapa final'!#REF!),"")</f>
        <v>#REF!</v>
      </c>
      <c r="AC51" s="45" t="e">
        <f>IF(AND('Mapa final'!#REF!="Muy Baja",'Mapa final'!#REF!="Mayor"),CONCATENATE("R6C",'Mapa final'!#REF!),"")</f>
        <v>#REF!</v>
      </c>
      <c r="AD51" s="45" t="e">
        <f>IF(AND('Mapa final'!#REF!="Muy Baja",'Mapa final'!#REF!="Mayor"),CONCATENATE("R6C",'Mapa final'!#REF!),"")</f>
        <v>#REF!</v>
      </c>
      <c r="AE51" s="45" t="e">
        <f>IF(AND('Mapa final'!#REF!="Muy Baja",'Mapa final'!#REF!="Mayor"),CONCATENATE("R6C",'Mapa final'!#REF!),"")</f>
        <v>#REF!</v>
      </c>
      <c r="AF51" s="45" t="e">
        <f>IF(AND('Mapa final'!#REF!="Muy Baja",'Mapa final'!#REF!="Mayor"),CONCATENATE("R6C",'Mapa final'!#REF!),"")</f>
        <v>#REF!</v>
      </c>
      <c r="AG51" s="46" t="e">
        <f>IF(AND('Mapa final'!#REF!="Muy Baja",'Mapa final'!#REF!="Mayor"),CONCATENATE("R6C",'Mapa final'!#REF!),"")</f>
        <v>#REF!</v>
      </c>
      <c r="AH51" s="47" t="e">
        <f>IF(AND('Mapa final'!#REF!="Muy Baja",'Mapa final'!#REF!="Catastrófico"),CONCATENATE("R6C",'Mapa final'!#REF!),"")</f>
        <v>#REF!</v>
      </c>
      <c r="AI51" s="48" t="e">
        <f>IF(AND('Mapa final'!#REF!="Muy Baja",'Mapa final'!#REF!="Catastrófico"),CONCATENATE("R6C",'Mapa final'!#REF!),"")</f>
        <v>#REF!</v>
      </c>
      <c r="AJ51" s="48" t="e">
        <f>IF(AND('Mapa final'!#REF!="Muy Baja",'Mapa final'!#REF!="Catastrófico"),CONCATENATE("R6C",'Mapa final'!#REF!),"")</f>
        <v>#REF!</v>
      </c>
      <c r="AK51" s="48" t="e">
        <f>IF(AND('Mapa final'!#REF!="Muy Baja",'Mapa final'!#REF!="Catastrófico"),CONCATENATE("R6C",'Mapa final'!#REF!),"")</f>
        <v>#REF!</v>
      </c>
      <c r="AL51" s="48" t="e">
        <f>IF(AND('Mapa final'!#REF!="Muy Baja",'Mapa final'!#REF!="Catastrófico"),CONCATENATE("R6C",'Mapa final'!#REF!),"")</f>
        <v>#REF!</v>
      </c>
      <c r="AM51" s="49" t="e">
        <f>IF(AND('Mapa final'!#REF!="Muy Baja",'Mapa final'!#REF!="Catastrófico"),CONCATENATE("R6C",'Mapa final'!#REF!),"")</f>
        <v>#REF!</v>
      </c>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ht="15" customHeight="1" x14ac:dyDescent="0.25">
      <c r="A52" s="75"/>
      <c r="B52" s="260"/>
      <c r="C52" s="260"/>
      <c r="D52" s="261"/>
      <c r="E52" s="359"/>
      <c r="F52" s="358"/>
      <c r="G52" s="358"/>
      <c r="H52" s="358"/>
      <c r="I52" s="374"/>
      <c r="J52" s="68" t="e">
        <f>IF(AND('Mapa final'!#REF!="Muy Baja",'Mapa final'!#REF!="Leve"),CONCATENATE("R7C",'Mapa final'!#REF!),"")</f>
        <v>#REF!</v>
      </c>
      <c r="K52" s="69" t="e">
        <f>IF(AND('Mapa final'!#REF!="Muy Baja",'Mapa final'!#REF!="Leve"),CONCATENATE("R7C",'Mapa final'!#REF!),"")</f>
        <v>#REF!</v>
      </c>
      <c r="L52" s="69" t="e">
        <f>IF(AND('Mapa final'!#REF!="Muy Baja",'Mapa final'!#REF!="Leve"),CONCATENATE("R7C",'Mapa final'!#REF!),"")</f>
        <v>#REF!</v>
      </c>
      <c r="M52" s="69" t="e">
        <f>IF(AND('Mapa final'!#REF!="Muy Baja",'Mapa final'!#REF!="Leve"),CONCATENATE("R7C",'Mapa final'!#REF!),"")</f>
        <v>#REF!</v>
      </c>
      <c r="N52" s="69" t="e">
        <f>IF(AND('Mapa final'!#REF!="Muy Baja",'Mapa final'!#REF!="Leve"),CONCATENATE("R7C",'Mapa final'!#REF!),"")</f>
        <v>#REF!</v>
      </c>
      <c r="O52" s="70" t="e">
        <f>IF(AND('Mapa final'!#REF!="Muy Baja",'Mapa final'!#REF!="Leve"),CONCATENATE("R7C",'Mapa final'!#REF!),"")</f>
        <v>#REF!</v>
      </c>
      <c r="P52" s="68" t="e">
        <f>IF(AND('Mapa final'!#REF!="Muy Baja",'Mapa final'!#REF!="Menor"),CONCATENATE("R7C",'Mapa final'!#REF!),"")</f>
        <v>#REF!</v>
      </c>
      <c r="Q52" s="69" t="e">
        <f>IF(AND('Mapa final'!#REF!="Muy Baja",'Mapa final'!#REF!="Menor"),CONCATENATE("R7C",'Mapa final'!#REF!),"")</f>
        <v>#REF!</v>
      </c>
      <c r="R52" s="69" t="e">
        <f>IF(AND('Mapa final'!#REF!="Muy Baja",'Mapa final'!#REF!="Menor"),CONCATENATE("R7C",'Mapa final'!#REF!),"")</f>
        <v>#REF!</v>
      </c>
      <c r="S52" s="69" t="e">
        <f>IF(AND('Mapa final'!#REF!="Muy Baja",'Mapa final'!#REF!="Menor"),CONCATENATE("R7C",'Mapa final'!#REF!),"")</f>
        <v>#REF!</v>
      </c>
      <c r="T52" s="69" t="e">
        <f>IF(AND('Mapa final'!#REF!="Muy Baja",'Mapa final'!#REF!="Menor"),CONCATENATE("R7C",'Mapa final'!#REF!),"")</f>
        <v>#REF!</v>
      </c>
      <c r="U52" s="70" t="e">
        <f>IF(AND('Mapa final'!#REF!="Muy Baja",'Mapa final'!#REF!="Menor"),CONCATENATE("R7C",'Mapa final'!#REF!),"")</f>
        <v>#REF!</v>
      </c>
      <c r="V52" s="59" t="e">
        <f>IF(AND('Mapa final'!#REF!="Muy Baja",'Mapa final'!#REF!="Moderado"),CONCATENATE("R7C",'Mapa final'!#REF!),"")</f>
        <v>#REF!</v>
      </c>
      <c r="W52" s="60" t="e">
        <f>IF(AND('Mapa final'!#REF!="Muy Baja",'Mapa final'!#REF!="Moderado"),CONCATENATE("R7C",'Mapa final'!#REF!),"")</f>
        <v>#REF!</v>
      </c>
      <c r="X52" s="60" t="e">
        <f>IF(AND('Mapa final'!#REF!="Muy Baja",'Mapa final'!#REF!="Moderado"),CONCATENATE("R7C",'Mapa final'!#REF!),"")</f>
        <v>#REF!</v>
      </c>
      <c r="Y52" s="60" t="e">
        <f>IF(AND('Mapa final'!#REF!="Muy Baja",'Mapa final'!#REF!="Moderado"),CONCATENATE("R7C",'Mapa final'!#REF!),"")</f>
        <v>#REF!</v>
      </c>
      <c r="Z52" s="60" t="e">
        <f>IF(AND('Mapa final'!#REF!="Muy Baja",'Mapa final'!#REF!="Moderado"),CONCATENATE("R7C",'Mapa final'!#REF!),"")</f>
        <v>#REF!</v>
      </c>
      <c r="AA52" s="61" t="e">
        <f>IF(AND('Mapa final'!#REF!="Muy Baja",'Mapa final'!#REF!="Moderado"),CONCATENATE("R7C",'Mapa final'!#REF!),"")</f>
        <v>#REF!</v>
      </c>
      <c r="AB52" s="44" t="e">
        <f>IF(AND('Mapa final'!#REF!="Muy Baja",'Mapa final'!#REF!="Mayor"),CONCATENATE("R7C",'Mapa final'!#REF!),"")</f>
        <v>#REF!</v>
      </c>
      <c r="AC52" s="45" t="e">
        <f>IF(AND('Mapa final'!#REF!="Muy Baja",'Mapa final'!#REF!="Mayor"),CONCATENATE("R7C",'Mapa final'!#REF!),"")</f>
        <v>#REF!</v>
      </c>
      <c r="AD52" s="45" t="e">
        <f>IF(AND('Mapa final'!#REF!="Muy Baja",'Mapa final'!#REF!="Mayor"),CONCATENATE("R7C",'Mapa final'!#REF!),"")</f>
        <v>#REF!</v>
      </c>
      <c r="AE52" s="45" t="e">
        <f>IF(AND('Mapa final'!#REF!="Muy Baja",'Mapa final'!#REF!="Mayor"),CONCATENATE("R7C",'Mapa final'!#REF!),"")</f>
        <v>#REF!</v>
      </c>
      <c r="AF52" s="45" t="e">
        <f>IF(AND('Mapa final'!#REF!="Muy Baja",'Mapa final'!#REF!="Mayor"),CONCATENATE("R7C",'Mapa final'!#REF!),"")</f>
        <v>#REF!</v>
      </c>
      <c r="AG52" s="46" t="e">
        <f>IF(AND('Mapa final'!#REF!="Muy Baja",'Mapa final'!#REF!="Mayor"),CONCATENATE("R7C",'Mapa final'!#REF!),"")</f>
        <v>#REF!</v>
      </c>
      <c r="AH52" s="47" t="e">
        <f>IF(AND('Mapa final'!#REF!="Muy Baja",'Mapa final'!#REF!="Catastrófico"),CONCATENATE("R7C",'Mapa final'!#REF!),"")</f>
        <v>#REF!</v>
      </c>
      <c r="AI52" s="48" t="e">
        <f>IF(AND('Mapa final'!#REF!="Muy Baja",'Mapa final'!#REF!="Catastrófico"),CONCATENATE("R7C",'Mapa final'!#REF!),"")</f>
        <v>#REF!</v>
      </c>
      <c r="AJ52" s="48" t="e">
        <f>IF(AND('Mapa final'!#REF!="Muy Baja",'Mapa final'!#REF!="Catastrófico"),CONCATENATE("R7C",'Mapa final'!#REF!),"")</f>
        <v>#REF!</v>
      </c>
      <c r="AK52" s="48" t="e">
        <f>IF(AND('Mapa final'!#REF!="Muy Baja",'Mapa final'!#REF!="Catastrófico"),CONCATENATE("R7C",'Mapa final'!#REF!),"")</f>
        <v>#REF!</v>
      </c>
      <c r="AL52" s="48" t="e">
        <f>IF(AND('Mapa final'!#REF!="Muy Baja",'Mapa final'!#REF!="Catastrófico"),CONCATENATE("R7C",'Mapa final'!#REF!),"")</f>
        <v>#REF!</v>
      </c>
      <c r="AM52" s="49" t="e">
        <f>IF(AND('Mapa final'!#REF!="Muy Baja",'Mapa final'!#REF!="Catastrófico"),CONCATENATE("R7C",'Mapa final'!#REF!),"")</f>
        <v>#REF!</v>
      </c>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260"/>
      <c r="C53" s="260"/>
      <c r="D53" s="261"/>
      <c r="E53" s="359"/>
      <c r="F53" s="358"/>
      <c r="G53" s="358"/>
      <c r="H53" s="358"/>
      <c r="I53" s="374"/>
      <c r="J53" s="68" t="e">
        <f>IF(AND('Mapa final'!#REF!="Muy Baja",'Mapa final'!#REF!="Leve"),CONCATENATE("R8C",'Mapa final'!#REF!),"")</f>
        <v>#REF!</v>
      </c>
      <c r="K53" s="69" t="e">
        <f>IF(AND('Mapa final'!#REF!="Muy Baja",'Mapa final'!#REF!="Leve"),CONCATENATE("R8C",'Mapa final'!#REF!),"")</f>
        <v>#REF!</v>
      </c>
      <c r="L53" s="69" t="e">
        <f>IF(AND('Mapa final'!#REF!="Muy Baja",'Mapa final'!#REF!="Leve"),CONCATENATE("R8C",'Mapa final'!#REF!),"")</f>
        <v>#REF!</v>
      </c>
      <c r="M53" s="69" t="e">
        <f>IF(AND('Mapa final'!#REF!="Muy Baja",'Mapa final'!#REF!="Leve"),CONCATENATE("R8C",'Mapa final'!#REF!),"")</f>
        <v>#REF!</v>
      </c>
      <c r="N53" s="69" t="e">
        <f>IF(AND('Mapa final'!#REF!="Muy Baja",'Mapa final'!#REF!="Leve"),CONCATENATE("R8C",'Mapa final'!#REF!),"")</f>
        <v>#REF!</v>
      </c>
      <c r="O53" s="70" t="e">
        <f>IF(AND('Mapa final'!#REF!="Muy Baja",'Mapa final'!#REF!="Leve"),CONCATENATE("R8C",'Mapa final'!#REF!),"")</f>
        <v>#REF!</v>
      </c>
      <c r="P53" s="68" t="e">
        <f>IF(AND('Mapa final'!#REF!="Muy Baja",'Mapa final'!#REF!="Menor"),CONCATENATE("R8C",'Mapa final'!#REF!),"")</f>
        <v>#REF!</v>
      </c>
      <c r="Q53" s="69" t="e">
        <f>IF(AND('Mapa final'!#REF!="Muy Baja",'Mapa final'!#REF!="Menor"),CONCATENATE("R8C",'Mapa final'!#REF!),"")</f>
        <v>#REF!</v>
      </c>
      <c r="R53" s="69" t="e">
        <f>IF(AND('Mapa final'!#REF!="Muy Baja",'Mapa final'!#REF!="Menor"),CONCATENATE("R8C",'Mapa final'!#REF!),"")</f>
        <v>#REF!</v>
      </c>
      <c r="S53" s="69" t="e">
        <f>IF(AND('Mapa final'!#REF!="Muy Baja",'Mapa final'!#REF!="Menor"),CONCATENATE("R8C",'Mapa final'!#REF!),"")</f>
        <v>#REF!</v>
      </c>
      <c r="T53" s="69" t="e">
        <f>IF(AND('Mapa final'!#REF!="Muy Baja",'Mapa final'!#REF!="Menor"),CONCATENATE("R8C",'Mapa final'!#REF!),"")</f>
        <v>#REF!</v>
      </c>
      <c r="U53" s="70" t="e">
        <f>IF(AND('Mapa final'!#REF!="Muy Baja",'Mapa final'!#REF!="Menor"),CONCATENATE("R8C",'Mapa final'!#REF!),"")</f>
        <v>#REF!</v>
      </c>
      <c r="V53" s="59" t="e">
        <f>IF(AND('Mapa final'!#REF!="Muy Baja",'Mapa final'!#REF!="Moderado"),CONCATENATE("R8C",'Mapa final'!#REF!),"")</f>
        <v>#REF!</v>
      </c>
      <c r="W53" s="60" t="e">
        <f>IF(AND('Mapa final'!#REF!="Muy Baja",'Mapa final'!#REF!="Moderado"),CONCATENATE("R8C",'Mapa final'!#REF!),"")</f>
        <v>#REF!</v>
      </c>
      <c r="X53" s="60" t="e">
        <f>IF(AND('Mapa final'!#REF!="Muy Baja",'Mapa final'!#REF!="Moderado"),CONCATENATE("R8C",'Mapa final'!#REF!),"")</f>
        <v>#REF!</v>
      </c>
      <c r="Y53" s="60" t="e">
        <f>IF(AND('Mapa final'!#REF!="Muy Baja",'Mapa final'!#REF!="Moderado"),CONCATENATE("R8C",'Mapa final'!#REF!),"")</f>
        <v>#REF!</v>
      </c>
      <c r="Z53" s="60" t="e">
        <f>IF(AND('Mapa final'!#REF!="Muy Baja",'Mapa final'!#REF!="Moderado"),CONCATENATE("R8C",'Mapa final'!#REF!),"")</f>
        <v>#REF!</v>
      </c>
      <c r="AA53" s="61" t="e">
        <f>IF(AND('Mapa final'!#REF!="Muy Baja",'Mapa final'!#REF!="Moderado"),CONCATENATE("R8C",'Mapa final'!#REF!),"")</f>
        <v>#REF!</v>
      </c>
      <c r="AB53" s="44" t="e">
        <f>IF(AND('Mapa final'!#REF!="Muy Baja",'Mapa final'!#REF!="Mayor"),CONCATENATE("R8C",'Mapa final'!#REF!),"")</f>
        <v>#REF!</v>
      </c>
      <c r="AC53" s="45" t="e">
        <f>IF(AND('Mapa final'!#REF!="Muy Baja",'Mapa final'!#REF!="Mayor"),CONCATENATE("R8C",'Mapa final'!#REF!),"")</f>
        <v>#REF!</v>
      </c>
      <c r="AD53" s="45" t="e">
        <f>IF(AND('Mapa final'!#REF!="Muy Baja",'Mapa final'!#REF!="Mayor"),CONCATENATE("R8C",'Mapa final'!#REF!),"")</f>
        <v>#REF!</v>
      </c>
      <c r="AE53" s="45" t="e">
        <f>IF(AND('Mapa final'!#REF!="Muy Baja",'Mapa final'!#REF!="Mayor"),CONCATENATE("R8C",'Mapa final'!#REF!),"")</f>
        <v>#REF!</v>
      </c>
      <c r="AF53" s="45" t="e">
        <f>IF(AND('Mapa final'!#REF!="Muy Baja",'Mapa final'!#REF!="Mayor"),CONCATENATE("R8C",'Mapa final'!#REF!),"")</f>
        <v>#REF!</v>
      </c>
      <c r="AG53" s="46" t="e">
        <f>IF(AND('Mapa final'!#REF!="Muy Baja",'Mapa final'!#REF!="Mayor"),CONCATENATE("R8C",'Mapa final'!#REF!),"")</f>
        <v>#REF!</v>
      </c>
      <c r="AH53" s="47" t="e">
        <f>IF(AND('Mapa final'!#REF!="Muy Baja",'Mapa final'!#REF!="Catastrófico"),CONCATENATE("R8C",'Mapa final'!#REF!),"")</f>
        <v>#REF!</v>
      </c>
      <c r="AI53" s="48" t="e">
        <f>IF(AND('Mapa final'!#REF!="Muy Baja",'Mapa final'!#REF!="Catastrófico"),CONCATENATE("R8C",'Mapa final'!#REF!),"")</f>
        <v>#REF!</v>
      </c>
      <c r="AJ53" s="48" t="e">
        <f>IF(AND('Mapa final'!#REF!="Muy Baja",'Mapa final'!#REF!="Catastrófico"),CONCATENATE("R8C",'Mapa final'!#REF!),"")</f>
        <v>#REF!</v>
      </c>
      <c r="AK53" s="48" t="e">
        <f>IF(AND('Mapa final'!#REF!="Muy Baja",'Mapa final'!#REF!="Catastrófico"),CONCATENATE("R8C",'Mapa final'!#REF!),"")</f>
        <v>#REF!</v>
      </c>
      <c r="AL53" s="48" t="e">
        <f>IF(AND('Mapa final'!#REF!="Muy Baja",'Mapa final'!#REF!="Catastrófico"),CONCATENATE("R8C",'Mapa final'!#REF!),"")</f>
        <v>#REF!</v>
      </c>
      <c r="AM53" s="49" t="e">
        <f>IF(AND('Mapa final'!#REF!="Muy Baja",'Mapa final'!#REF!="Catastrófico"),CONCATENATE("R8C",'Mapa final'!#REF!),"")</f>
        <v>#REF!</v>
      </c>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260"/>
      <c r="C54" s="260"/>
      <c r="D54" s="261"/>
      <c r="E54" s="359"/>
      <c r="F54" s="358"/>
      <c r="G54" s="358"/>
      <c r="H54" s="358"/>
      <c r="I54" s="374"/>
      <c r="J54" s="68" t="e">
        <f>IF(AND('Mapa final'!#REF!="Muy Baja",'Mapa final'!#REF!="Leve"),CONCATENATE("R9C",'Mapa final'!#REF!),"")</f>
        <v>#REF!</v>
      </c>
      <c r="K54" s="69" t="e">
        <f>IF(AND('Mapa final'!#REF!="Muy Baja",'Mapa final'!#REF!="Leve"),CONCATENATE("R9C",'Mapa final'!#REF!),"")</f>
        <v>#REF!</v>
      </c>
      <c r="L54" s="69" t="e">
        <f>IF(AND('Mapa final'!#REF!="Muy Baja",'Mapa final'!#REF!="Leve"),CONCATENATE("R9C",'Mapa final'!#REF!),"")</f>
        <v>#REF!</v>
      </c>
      <c r="M54" s="69" t="e">
        <f>IF(AND('Mapa final'!#REF!="Muy Baja",'Mapa final'!#REF!="Leve"),CONCATENATE("R9C",'Mapa final'!#REF!),"")</f>
        <v>#REF!</v>
      </c>
      <c r="N54" s="69" t="e">
        <f>IF(AND('Mapa final'!#REF!="Muy Baja",'Mapa final'!#REF!="Leve"),CONCATENATE("R9C",'Mapa final'!#REF!),"")</f>
        <v>#REF!</v>
      </c>
      <c r="O54" s="70" t="e">
        <f>IF(AND('Mapa final'!#REF!="Muy Baja",'Mapa final'!#REF!="Leve"),CONCATENATE("R9C",'Mapa final'!#REF!),"")</f>
        <v>#REF!</v>
      </c>
      <c r="P54" s="68" t="e">
        <f>IF(AND('Mapa final'!#REF!="Muy Baja",'Mapa final'!#REF!="Menor"),CONCATENATE("R9C",'Mapa final'!#REF!),"")</f>
        <v>#REF!</v>
      </c>
      <c r="Q54" s="69" t="e">
        <f>IF(AND('Mapa final'!#REF!="Muy Baja",'Mapa final'!#REF!="Menor"),CONCATENATE("R9C",'Mapa final'!#REF!),"")</f>
        <v>#REF!</v>
      </c>
      <c r="R54" s="69" t="e">
        <f>IF(AND('Mapa final'!#REF!="Muy Baja",'Mapa final'!#REF!="Menor"),CONCATENATE("R9C",'Mapa final'!#REF!),"")</f>
        <v>#REF!</v>
      </c>
      <c r="S54" s="69" t="e">
        <f>IF(AND('Mapa final'!#REF!="Muy Baja",'Mapa final'!#REF!="Menor"),CONCATENATE("R9C",'Mapa final'!#REF!),"")</f>
        <v>#REF!</v>
      </c>
      <c r="T54" s="69" t="e">
        <f>IF(AND('Mapa final'!#REF!="Muy Baja",'Mapa final'!#REF!="Menor"),CONCATENATE("R9C",'Mapa final'!#REF!),"")</f>
        <v>#REF!</v>
      </c>
      <c r="U54" s="70" t="e">
        <f>IF(AND('Mapa final'!#REF!="Muy Baja",'Mapa final'!#REF!="Menor"),CONCATENATE("R9C",'Mapa final'!#REF!),"")</f>
        <v>#REF!</v>
      </c>
      <c r="V54" s="59" t="e">
        <f>IF(AND('Mapa final'!#REF!="Muy Baja",'Mapa final'!#REF!="Moderado"),CONCATENATE("R9C",'Mapa final'!#REF!),"")</f>
        <v>#REF!</v>
      </c>
      <c r="W54" s="60" t="e">
        <f>IF(AND('Mapa final'!#REF!="Muy Baja",'Mapa final'!#REF!="Moderado"),CONCATENATE("R9C",'Mapa final'!#REF!),"")</f>
        <v>#REF!</v>
      </c>
      <c r="X54" s="60" t="e">
        <f>IF(AND('Mapa final'!#REF!="Muy Baja",'Mapa final'!#REF!="Moderado"),CONCATENATE("R9C",'Mapa final'!#REF!),"")</f>
        <v>#REF!</v>
      </c>
      <c r="Y54" s="60" t="e">
        <f>IF(AND('Mapa final'!#REF!="Muy Baja",'Mapa final'!#REF!="Moderado"),CONCATENATE("R9C",'Mapa final'!#REF!),"")</f>
        <v>#REF!</v>
      </c>
      <c r="Z54" s="60" t="e">
        <f>IF(AND('Mapa final'!#REF!="Muy Baja",'Mapa final'!#REF!="Moderado"),CONCATENATE("R9C",'Mapa final'!#REF!),"")</f>
        <v>#REF!</v>
      </c>
      <c r="AA54" s="61" t="e">
        <f>IF(AND('Mapa final'!#REF!="Muy Baja",'Mapa final'!#REF!="Moderado"),CONCATENATE("R9C",'Mapa final'!#REF!),"")</f>
        <v>#REF!</v>
      </c>
      <c r="AB54" s="44" t="e">
        <f>IF(AND('Mapa final'!#REF!="Muy Baja",'Mapa final'!#REF!="Mayor"),CONCATENATE("R9C",'Mapa final'!#REF!),"")</f>
        <v>#REF!</v>
      </c>
      <c r="AC54" s="45" t="e">
        <f>IF(AND('Mapa final'!#REF!="Muy Baja",'Mapa final'!#REF!="Mayor"),CONCATENATE("R9C",'Mapa final'!#REF!),"")</f>
        <v>#REF!</v>
      </c>
      <c r="AD54" s="45" t="e">
        <f>IF(AND('Mapa final'!#REF!="Muy Baja",'Mapa final'!#REF!="Mayor"),CONCATENATE("R9C",'Mapa final'!#REF!),"")</f>
        <v>#REF!</v>
      </c>
      <c r="AE54" s="45" t="e">
        <f>IF(AND('Mapa final'!#REF!="Muy Baja",'Mapa final'!#REF!="Mayor"),CONCATENATE("R9C",'Mapa final'!#REF!),"")</f>
        <v>#REF!</v>
      </c>
      <c r="AF54" s="45" t="e">
        <f>IF(AND('Mapa final'!#REF!="Muy Baja",'Mapa final'!#REF!="Mayor"),CONCATENATE("R9C",'Mapa final'!#REF!),"")</f>
        <v>#REF!</v>
      </c>
      <c r="AG54" s="46" t="e">
        <f>IF(AND('Mapa final'!#REF!="Muy Baja",'Mapa final'!#REF!="Mayor"),CONCATENATE("R9C",'Mapa final'!#REF!),"")</f>
        <v>#REF!</v>
      </c>
      <c r="AH54" s="47" t="e">
        <f>IF(AND('Mapa final'!#REF!="Muy Baja",'Mapa final'!#REF!="Catastrófico"),CONCATENATE("R9C",'Mapa final'!#REF!),"")</f>
        <v>#REF!</v>
      </c>
      <c r="AI54" s="48" t="e">
        <f>IF(AND('Mapa final'!#REF!="Muy Baja",'Mapa final'!#REF!="Catastrófico"),CONCATENATE("R9C",'Mapa final'!#REF!),"")</f>
        <v>#REF!</v>
      </c>
      <c r="AJ54" s="48" t="e">
        <f>IF(AND('Mapa final'!#REF!="Muy Baja",'Mapa final'!#REF!="Catastrófico"),CONCATENATE("R9C",'Mapa final'!#REF!),"")</f>
        <v>#REF!</v>
      </c>
      <c r="AK54" s="48" t="e">
        <f>IF(AND('Mapa final'!#REF!="Muy Baja",'Mapa final'!#REF!="Catastrófico"),CONCATENATE("R9C",'Mapa final'!#REF!),"")</f>
        <v>#REF!</v>
      </c>
      <c r="AL54" s="48" t="e">
        <f>IF(AND('Mapa final'!#REF!="Muy Baja",'Mapa final'!#REF!="Catastrófico"),CONCATENATE("R9C",'Mapa final'!#REF!),"")</f>
        <v>#REF!</v>
      </c>
      <c r="AM54" s="49" t="e">
        <f>IF(AND('Mapa final'!#REF!="Muy Baja",'Mapa final'!#REF!="Catastrófico"),CONCATENATE("R9C",'Mapa final'!#REF!),"")</f>
        <v>#REF!</v>
      </c>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ht="15.75" customHeight="1" thickBot="1" x14ac:dyDescent="0.3">
      <c r="A55" s="75"/>
      <c r="B55" s="260"/>
      <c r="C55" s="260"/>
      <c r="D55" s="261"/>
      <c r="E55" s="360"/>
      <c r="F55" s="361"/>
      <c r="G55" s="361"/>
      <c r="H55" s="361"/>
      <c r="I55" s="375"/>
      <c r="J55" s="71" t="e">
        <f>IF(AND('Mapa final'!#REF!="Muy Baja",'Mapa final'!#REF!="Leve"),CONCATENATE("R10C",'Mapa final'!#REF!),"")</f>
        <v>#REF!</v>
      </c>
      <c r="K55" s="72" t="e">
        <f>IF(AND('Mapa final'!#REF!="Muy Baja",'Mapa final'!#REF!="Leve"),CONCATENATE("R10C",'Mapa final'!#REF!),"")</f>
        <v>#REF!</v>
      </c>
      <c r="L55" s="72" t="e">
        <f>IF(AND('Mapa final'!#REF!="Muy Baja",'Mapa final'!#REF!="Leve"),CONCATENATE("R10C",'Mapa final'!#REF!),"")</f>
        <v>#REF!</v>
      </c>
      <c r="M55" s="72" t="e">
        <f>IF(AND('Mapa final'!#REF!="Muy Baja",'Mapa final'!#REF!="Leve"),CONCATENATE("R10C",'Mapa final'!#REF!),"")</f>
        <v>#REF!</v>
      </c>
      <c r="N55" s="72" t="e">
        <f>IF(AND('Mapa final'!#REF!="Muy Baja",'Mapa final'!#REF!="Leve"),CONCATENATE("R10C",'Mapa final'!#REF!),"")</f>
        <v>#REF!</v>
      </c>
      <c r="O55" s="73" t="e">
        <f>IF(AND('Mapa final'!#REF!="Muy Baja",'Mapa final'!#REF!="Leve"),CONCATENATE("R10C",'Mapa final'!#REF!),"")</f>
        <v>#REF!</v>
      </c>
      <c r="P55" s="71" t="e">
        <f>IF(AND('Mapa final'!#REF!="Muy Baja",'Mapa final'!#REF!="Menor"),CONCATENATE("R10C",'Mapa final'!#REF!),"")</f>
        <v>#REF!</v>
      </c>
      <c r="Q55" s="72" t="e">
        <f>IF(AND('Mapa final'!#REF!="Muy Baja",'Mapa final'!#REF!="Menor"),CONCATENATE("R10C",'Mapa final'!#REF!),"")</f>
        <v>#REF!</v>
      </c>
      <c r="R55" s="72" t="e">
        <f>IF(AND('Mapa final'!#REF!="Muy Baja",'Mapa final'!#REF!="Menor"),CONCATENATE("R10C",'Mapa final'!#REF!),"")</f>
        <v>#REF!</v>
      </c>
      <c r="S55" s="72" t="e">
        <f>IF(AND('Mapa final'!#REF!="Muy Baja",'Mapa final'!#REF!="Menor"),CONCATENATE("R10C",'Mapa final'!#REF!),"")</f>
        <v>#REF!</v>
      </c>
      <c r="T55" s="72" t="e">
        <f>IF(AND('Mapa final'!#REF!="Muy Baja",'Mapa final'!#REF!="Menor"),CONCATENATE("R10C",'Mapa final'!#REF!),"")</f>
        <v>#REF!</v>
      </c>
      <c r="U55" s="73" t="e">
        <f>IF(AND('Mapa final'!#REF!="Muy Baja",'Mapa final'!#REF!="Menor"),CONCATENATE("R10C",'Mapa final'!#REF!),"")</f>
        <v>#REF!</v>
      </c>
      <c r="V55" s="62" t="e">
        <f>IF(AND('Mapa final'!#REF!="Muy Baja",'Mapa final'!#REF!="Moderado"),CONCATENATE("R10C",'Mapa final'!#REF!),"")</f>
        <v>#REF!</v>
      </c>
      <c r="W55" s="63" t="e">
        <f>IF(AND('Mapa final'!#REF!="Muy Baja",'Mapa final'!#REF!="Moderado"),CONCATENATE("R10C",'Mapa final'!#REF!),"")</f>
        <v>#REF!</v>
      </c>
      <c r="X55" s="63" t="e">
        <f>IF(AND('Mapa final'!#REF!="Muy Baja",'Mapa final'!#REF!="Moderado"),CONCATENATE("R10C",'Mapa final'!#REF!),"")</f>
        <v>#REF!</v>
      </c>
      <c r="Y55" s="63" t="e">
        <f>IF(AND('Mapa final'!#REF!="Muy Baja",'Mapa final'!#REF!="Moderado"),CONCATENATE("R10C",'Mapa final'!#REF!),"")</f>
        <v>#REF!</v>
      </c>
      <c r="Z55" s="63" t="e">
        <f>IF(AND('Mapa final'!#REF!="Muy Baja",'Mapa final'!#REF!="Moderado"),CONCATENATE("R10C",'Mapa final'!#REF!),"")</f>
        <v>#REF!</v>
      </c>
      <c r="AA55" s="64" t="e">
        <f>IF(AND('Mapa final'!#REF!="Muy Baja",'Mapa final'!#REF!="Moderado"),CONCATENATE("R10C",'Mapa final'!#REF!),"")</f>
        <v>#REF!</v>
      </c>
      <c r="AB55" s="50" t="e">
        <f>IF(AND('Mapa final'!#REF!="Muy Baja",'Mapa final'!#REF!="Mayor"),CONCATENATE("R10C",'Mapa final'!#REF!),"")</f>
        <v>#REF!</v>
      </c>
      <c r="AC55" s="51" t="e">
        <f>IF(AND('Mapa final'!#REF!="Muy Baja",'Mapa final'!#REF!="Mayor"),CONCATENATE("R10C",'Mapa final'!#REF!),"")</f>
        <v>#REF!</v>
      </c>
      <c r="AD55" s="51" t="e">
        <f>IF(AND('Mapa final'!#REF!="Muy Baja",'Mapa final'!#REF!="Mayor"),CONCATENATE("R10C",'Mapa final'!#REF!),"")</f>
        <v>#REF!</v>
      </c>
      <c r="AE55" s="51" t="e">
        <f>IF(AND('Mapa final'!#REF!="Muy Baja",'Mapa final'!#REF!="Mayor"),CONCATENATE("R10C",'Mapa final'!#REF!),"")</f>
        <v>#REF!</v>
      </c>
      <c r="AF55" s="51" t="e">
        <f>IF(AND('Mapa final'!#REF!="Muy Baja",'Mapa final'!#REF!="Mayor"),CONCATENATE("R10C",'Mapa final'!#REF!),"")</f>
        <v>#REF!</v>
      </c>
      <c r="AG55" s="52" t="e">
        <f>IF(AND('Mapa final'!#REF!="Muy Baja",'Mapa final'!#REF!="Mayor"),CONCATENATE("R10C",'Mapa final'!#REF!),"")</f>
        <v>#REF!</v>
      </c>
      <c r="AH55" s="53" t="e">
        <f>IF(AND('Mapa final'!#REF!="Muy Baja",'Mapa final'!#REF!="Catastrófico"),CONCATENATE("R10C",'Mapa final'!#REF!),"")</f>
        <v>#REF!</v>
      </c>
      <c r="AI55" s="54" t="e">
        <f>IF(AND('Mapa final'!#REF!="Muy Baja",'Mapa final'!#REF!="Catastrófico"),CONCATENATE("R10C",'Mapa final'!#REF!),"")</f>
        <v>#REF!</v>
      </c>
      <c r="AJ55" s="54" t="e">
        <f>IF(AND('Mapa final'!#REF!="Muy Baja",'Mapa final'!#REF!="Catastrófico"),CONCATENATE("R10C",'Mapa final'!#REF!),"")</f>
        <v>#REF!</v>
      </c>
      <c r="AK55" s="54" t="e">
        <f>IF(AND('Mapa final'!#REF!="Muy Baja",'Mapa final'!#REF!="Catastrófico"),CONCATENATE("R10C",'Mapa final'!#REF!),"")</f>
        <v>#REF!</v>
      </c>
      <c r="AL55" s="54" t="e">
        <f>IF(AND('Mapa final'!#REF!="Muy Baja",'Mapa final'!#REF!="Catastrófico"),CONCATENATE("R10C",'Mapa final'!#REF!),"")</f>
        <v>#REF!</v>
      </c>
      <c r="AM55" s="55" t="e">
        <f>IF(AND('Mapa final'!#REF!="Muy Baja",'Mapa final'!#REF!="Catastrófico"),CONCATENATE("R10C",'Mapa final'!#REF!),"")</f>
        <v>#REF!</v>
      </c>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355" t="s">
        <v>167</v>
      </c>
      <c r="K56" s="356"/>
      <c r="L56" s="356"/>
      <c r="M56" s="356"/>
      <c r="N56" s="356"/>
      <c r="O56" s="373"/>
      <c r="P56" s="355" t="s">
        <v>168</v>
      </c>
      <c r="Q56" s="356"/>
      <c r="R56" s="356"/>
      <c r="S56" s="356"/>
      <c r="T56" s="356"/>
      <c r="U56" s="373"/>
      <c r="V56" s="355" t="s">
        <v>169</v>
      </c>
      <c r="W56" s="356"/>
      <c r="X56" s="356"/>
      <c r="Y56" s="356"/>
      <c r="Z56" s="356"/>
      <c r="AA56" s="373"/>
      <c r="AB56" s="355" t="s">
        <v>170</v>
      </c>
      <c r="AC56" s="394"/>
      <c r="AD56" s="356"/>
      <c r="AE56" s="356"/>
      <c r="AF56" s="356"/>
      <c r="AG56" s="373"/>
      <c r="AH56" s="355" t="s">
        <v>171</v>
      </c>
      <c r="AI56" s="356"/>
      <c r="AJ56" s="356"/>
      <c r="AK56" s="356"/>
      <c r="AL56" s="356"/>
      <c r="AM56" s="373"/>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359"/>
      <c r="K57" s="358"/>
      <c r="L57" s="358"/>
      <c r="M57" s="358"/>
      <c r="N57" s="358"/>
      <c r="O57" s="374"/>
      <c r="P57" s="359"/>
      <c r="Q57" s="358"/>
      <c r="R57" s="358"/>
      <c r="S57" s="358"/>
      <c r="T57" s="358"/>
      <c r="U57" s="374"/>
      <c r="V57" s="359"/>
      <c r="W57" s="358"/>
      <c r="X57" s="358"/>
      <c r="Y57" s="358"/>
      <c r="Z57" s="358"/>
      <c r="AA57" s="374"/>
      <c r="AB57" s="359"/>
      <c r="AC57" s="358"/>
      <c r="AD57" s="358"/>
      <c r="AE57" s="358"/>
      <c r="AF57" s="358"/>
      <c r="AG57" s="374"/>
      <c r="AH57" s="359"/>
      <c r="AI57" s="358"/>
      <c r="AJ57" s="358"/>
      <c r="AK57" s="358"/>
      <c r="AL57" s="358"/>
      <c r="AM57" s="374"/>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359"/>
      <c r="K58" s="358"/>
      <c r="L58" s="358"/>
      <c r="M58" s="358"/>
      <c r="N58" s="358"/>
      <c r="O58" s="374"/>
      <c r="P58" s="359"/>
      <c r="Q58" s="358"/>
      <c r="R58" s="358"/>
      <c r="S58" s="358"/>
      <c r="T58" s="358"/>
      <c r="U58" s="374"/>
      <c r="V58" s="359"/>
      <c r="W58" s="358"/>
      <c r="X58" s="358"/>
      <c r="Y58" s="358"/>
      <c r="Z58" s="358"/>
      <c r="AA58" s="374"/>
      <c r="AB58" s="359"/>
      <c r="AC58" s="358"/>
      <c r="AD58" s="358"/>
      <c r="AE58" s="358"/>
      <c r="AF58" s="358"/>
      <c r="AG58" s="374"/>
      <c r="AH58" s="359"/>
      <c r="AI58" s="358"/>
      <c r="AJ58" s="358"/>
      <c r="AK58" s="358"/>
      <c r="AL58" s="358"/>
      <c r="AM58" s="374"/>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359"/>
      <c r="K59" s="358"/>
      <c r="L59" s="358"/>
      <c r="M59" s="358"/>
      <c r="N59" s="358"/>
      <c r="O59" s="374"/>
      <c r="P59" s="359"/>
      <c r="Q59" s="358"/>
      <c r="R59" s="358"/>
      <c r="S59" s="358"/>
      <c r="T59" s="358"/>
      <c r="U59" s="374"/>
      <c r="V59" s="359"/>
      <c r="W59" s="358"/>
      <c r="X59" s="358"/>
      <c r="Y59" s="358"/>
      <c r="Z59" s="358"/>
      <c r="AA59" s="374"/>
      <c r="AB59" s="359"/>
      <c r="AC59" s="358"/>
      <c r="AD59" s="358"/>
      <c r="AE59" s="358"/>
      <c r="AF59" s="358"/>
      <c r="AG59" s="374"/>
      <c r="AH59" s="359"/>
      <c r="AI59" s="358"/>
      <c r="AJ59" s="358"/>
      <c r="AK59" s="358"/>
      <c r="AL59" s="358"/>
      <c r="AM59" s="374"/>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359"/>
      <c r="K60" s="358"/>
      <c r="L60" s="358"/>
      <c r="M60" s="358"/>
      <c r="N60" s="358"/>
      <c r="O60" s="374"/>
      <c r="P60" s="359"/>
      <c r="Q60" s="358"/>
      <c r="R60" s="358"/>
      <c r="S60" s="358"/>
      <c r="T60" s="358"/>
      <c r="U60" s="374"/>
      <c r="V60" s="359"/>
      <c r="W60" s="358"/>
      <c r="X60" s="358"/>
      <c r="Y60" s="358"/>
      <c r="Z60" s="358"/>
      <c r="AA60" s="374"/>
      <c r="AB60" s="359"/>
      <c r="AC60" s="358"/>
      <c r="AD60" s="358"/>
      <c r="AE60" s="358"/>
      <c r="AF60" s="358"/>
      <c r="AG60" s="374"/>
      <c r="AH60" s="359"/>
      <c r="AI60" s="358"/>
      <c r="AJ60" s="358"/>
      <c r="AK60" s="358"/>
      <c r="AL60" s="358"/>
      <c r="AM60" s="374"/>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ht="15.75" thickBot="1" x14ac:dyDescent="0.3">
      <c r="A61" s="75"/>
      <c r="B61" s="75"/>
      <c r="C61" s="75"/>
      <c r="D61" s="75"/>
      <c r="E61" s="75"/>
      <c r="F61" s="75"/>
      <c r="G61" s="75"/>
      <c r="H61" s="75"/>
      <c r="I61" s="75"/>
      <c r="J61" s="360"/>
      <c r="K61" s="361"/>
      <c r="L61" s="361"/>
      <c r="M61" s="361"/>
      <c r="N61" s="361"/>
      <c r="O61" s="375"/>
      <c r="P61" s="360"/>
      <c r="Q61" s="361"/>
      <c r="R61" s="361"/>
      <c r="S61" s="361"/>
      <c r="T61" s="361"/>
      <c r="U61" s="375"/>
      <c r="V61" s="360"/>
      <c r="W61" s="361"/>
      <c r="X61" s="361"/>
      <c r="Y61" s="361"/>
      <c r="Z61" s="361"/>
      <c r="AA61" s="375"/>
      <c r="AB61" s="360"/>
      <c r="AC61" s="361"/>
      <c r="AD61" s="361"/>
      <c r="AE61" s="361"/>
      <c r="AF61" s="361"/>
      <c r="AG61" s="375"/>
      <c r="AH61" s="360"/>
      <c r="AI61" s="361"/>
      <c r="AJ61" s="361"/>
      <c r="AK61" s="361"/>
      <c r="AL61" s="361"/>
      <c r="AM61" s="3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row>
    <row r="63" spans="1:80" ht="15" customHeight="1" x14ac:dyDescent="0.25">
      <c r="A63" s="75"/>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5"/>
      <c r="AV63" s="75"/>
      <c r="AW63" s="75"/>
      <c r="AX63" s="75"/>
      <c r="AY63" s="75"/>
      <c r="AZ63" s="75"/>
      <c r="BA63" s="75"/>
      <c r="BB63" s="75"/>
      <c r="BC63" s="75"/>
      <c r="BD63" s="75"/>
      <c r="BE63" s="75"/>
      <c r="BF63" s="75"/>
      <c r="BG63" s="75"/>
      <c r="BH63" s="75"/>
    </row>
    <row r="64" spans="1:80" ht="15" customHeight="1" x14ac:dyDescent="0.25">
      <c r="A64" s="75"/>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5"/>
      <c r="AV64" s="75"/>
      <c r="AW64" s="75"/>
      <c r="AX64" s="75"/>
      <c r="AY64" s="75"/>
      <c r="AZ64" s="75"/>
      <c r="BA64" s="75"/>
      <c r="BB64" s="75"/>
      <c r="BC64" s="75"/>
      <c r="BD64" s="75"/>
      <c r="BE64" s="75"/>
      <c r="BF64" s="75"/>
      <c r="BG64" s="75"/>
      <c r="BH64" s="75"/>
    </row>
    <row r="65" spans="1:6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row>
    <row r="66" spans="1:6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row>
    <row r="67" spans="1:6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row>
    <row r="68" spans="1:6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row>
    <row r="69" spans="1:6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row>
    <row r="70" spans="1:6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row>
    <row r="71" spans="1:6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row>
    <row r="72" spans="1:6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row>
    <row r="73" spans="1:6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row>
    <row r="74" spans="1:6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row>
    <row r="75" spans="1:6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row>
    <row r="76" spans="1:6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row>
    <row r="77" spans="1:6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row>
    <row r="78" spans="1:6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row>
    <row r="79" spans="1:6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row>
    <row r="80" spans="1:6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row>
    <row r="81" spans="1:60"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row>
    <row r="82" spans="1:60"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row>
    <row r="83" spans="1:60"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row>
    <row r="84" spans="1:60"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row>
    <row r="85" spans="1:60"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row>
    <row r="86" spans="1:60"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row>
    <row r="87" spans="1:60"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row>
    <row r="88" spans="1:60"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row>
    <row r="89" spans="1:60"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row>
    <row r="90" spans="1:60"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60"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row>
    <row r="92" spans="1:60"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row>
    <row r="93" spans="1:60"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row>
    <row r="94" spans="1:60"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row>
    <row r="95" spans="1:60"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row>
    <row r="96" spans="1:60"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row>
    <row r="97" spans="1:60"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row>
    <row r="98" spans="1:60"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row>
    <row r="99" spans="1:60"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row>
    <row r="100" spans="1:60"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row>
    <row r="101" spans="1:60"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row>
    <row r="102" spans="1:60"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row>
    <row r="103" spans="1:60"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row>
    <row r="104" spans="1:60"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row>
    <row r="105" spans="1:60"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row>
    <row r="106" spans="1:60"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row>
    <row r="107" spans="1:60"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row>
    <row r="108" spans="1:60"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row>
    <row r="109" spans="1:60"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row>
    <row r="110" spans="1:60"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row>
    <row r="111" spans="1:60"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row>
    <row r="112" spans="1:60"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row>
    <row r="113" spans="1:60"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row>
    <row r="114" spans="1:60"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row>
    <row r="115" spans="1:60"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row>
    <row r="116" spans="1:60"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row>
    <row r="117" spans="1:60"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row>
    <row r="118" spans="1:60"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row>
    <row r="119" spans="1:60"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row>
    <row r="120" spans="1:60"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row>
    <row r="121" spans="1:60"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row>
    <row r="122" spans="1:60" x14ac:dyDescent="0.25">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row>
    <row r="123" spans="1:60" x14ac:dyDescent="0.25">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row>
    <row r="124" spans="1:60" x14ac:dyDescent="0.25">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row>
    <row r="125" spans="1:60" x14ac:dyDescent="0.25">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row>
    <row r="126" spans="1:60" x14ac:dyDescent="0.25">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row>
    <row r="127" spans="1:60" x14ac:dyDescent="0.25">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row>
    <row r="128" spans="1:60" x14ac:dyDescent="0.25">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row>
    <row r="129" spans="1:60" x14ac:dyDescent="0.25">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row>
    <row r="130" spans="1:60" x14ac:dyDescent="0.25">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row>
    <row r="131" spans="1:60" x14ac:dyDescent="0.25">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row>
    <row r="132" spans="1:60" x14ac:dyDescent="0.25">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row>
    <row r="133" spans="1:60" x14ac:dyDescent="0.25">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row>
    <row r="134" spans="1:60" x14ac:dyDescent="0.25">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row>
    <row r="135" spans="1:60" x14ac:dyDescent="0.25">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row>
    <row r="136" spans="1:60" x14ac:dyDescent="0.25">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row>
    <row r="137" spans="1:60" x14ac:dyDescent="0.25">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row>
    <row r="138" spans="1:60" x14ac:dyDescent="0.25">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row>
    <row r="139" spans="1:60" x14ac:dyDescent="0.25">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row>
    <row r="140" spans="1:60" x14ac:dyDescent="0.25">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row>
    <row r="141" spans="1:60" x14ac:dyDescent="0.25">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row>
    <row r="142" spans="1:60" x14ac:dyDescent="0.25">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row>
    <row r="143" spans="1:60" x14ac:dyDescent="0.25">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row>
    <row r="144" spans="1:60" x14ac:dyDescent="0.25">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row>
    <row r="145" spans="1:60" x14ac:dyDescent="0.25">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row>
    <row r="146" spans="1:60" x14ac:dyDescent="0.25">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row>
    <row r="147" spans="1:60" x14ac:dyDescent="0.25">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row>
    <row r="148" spans="1:60" x14ac:dyDescent="0.25">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row>
    <row r="149" spans="1:60" x14ac:dyDescent="0.25">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row>
    <row r="150" spans="1:60" x14ac:dyDescent="0.25">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row>
    <row r="151" spans="1:60" x14ac:dyDescent="0.25">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row>
    <row r="152" spans="1:60" x14ac:dyDescent="0.25">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row>
    <row r="153" spans="1:60" x14ac:dyDescent="0.25">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row>
    <row r="154" spans="1:60" x14ac:dyDescent="0.25">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row>
    <row r="155" spans="1:60" x14ac:dyDescent="0.25">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row>
    <row r="156" spans="1:60" x14ac:dyDescent="0.25">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row>
    <row r="157" spans="1:60" x14ac:dyDescent="0.25">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row>
    <row r="158" spans="1:60" x14ac:dyDescent="0.25">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row>
    <row r="159" spans="1:60" x14ac:dyDescent="0.25">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row>
    <row r="160" spans="1:60" x14ac:dyDescent="0.25">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row>
    <row r="161" spans="1:60" x14ac:dyDescent="0.25">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row>
    <row r="162" spans="1:60" x14ac:dyDescent="0.25">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row>
    <row r="163" spans="1:60" x14ac:dyDescent="0.25">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row>
    <row r="164" spans="1:60" x14ac:dyDescent="0.25">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row>
    <row r="165" spans="1:60" x14ac:dyDescent="0.25">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row>
    <row r="166" spans="1:60" x14ac:dyDescent="0.25">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row>
    <row r="167" spans="1:60" x14ac:dyDescent="0.25">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row>
    <row r="168" spans="1:60" x14ac:dyDescent="0.25">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row>
    <row r="169" spans="1:60" x14ac:dyDescent="0.25">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row>
    <row r="170" spans="1:60" x14ac:dyDescent="0.25">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row>
    <row r="171" spans="1:60" x14ac:dyDescent="0.25">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row>
    <row r="172" spans="1:60" x14ac:dyDescent="0.25">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row>
    <row r="173" spans="1:60" x14ac:dyDescent="0.25">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row>
    <row r="174" spans="1:60" x14ac:dyDescent="0.25">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row>
    <row r="175" spans="1:60" x14ac:dyDescent="0.25">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row>
    <row r="176" spans="1:60" x14ac:dyDescent="0.25">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row>
    <row r="177" spans="1:60" x14ac:dyDescent="0.25">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row>
    <row r="178" spans="1:60" x14ac:dyDescent="0.25">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row>
    <row r="179" spans="1:60" x14ac:dyDescent="0.25">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row>
    <row r="180" spans="1:60" x14ac:dyDescent="0.25">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row>
    <row r="181" spans="1:60" x14ac:dyDescent="0.25">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row>
    <row r="182" spans="1:60" x14ac:dyDescent="0.25">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row>
    <row r="183" spans="1:60" x14ac:dyDescent="0.25">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row>
    <row r="184" spans="1:60" x14ac:dyDescent="0.25">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row>
    <row r="185" spans="1:60" x14ac:dyDescent="0.25">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row>
    <row r="186" spans="1:60" x14ac:dyDescent="0.25">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row>
    <row r="187" spans="1:60" x14ac:dyDescent="0.25">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row>
    <row r="188" spans="1:60" x14ac:dyDescent="0.25">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row>
    <row r="189" spans="1:60" x14ac:dyDescent="0.25">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row>
    <row r="190" spans="1:60" x14ac:dyDescent="0.25">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row>
    <row r="191" spans="1:60" x14ac:dyDescent="0.25">
      <c r="A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row>
    <row r="192" spans="1:60" x14ac:dyDescent="0.25">
      <c r="A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row>
    <row r="193" spans="1:60" x14ac:dyDescent="0.25">
      <c r="A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row>
    <row r="194" spans="1:60" x14ac:dyDescent="0.25">
      <c r="A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row>
    <row r="195" spans="1:60" x14ac:dyDescent="0.25">
      <c r="A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row>
    <row r="196" spans="1:60" x14ac:dyDescent="0.25">
      <c r="A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row>
    <row r="197" spans="1:60" x14ac:dyDescent="0.25">
      <c r="A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row>
    <row r="198" spans="1:60" x14ac:dyDescent="0.25">
      <c r="A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row>
    <row r="199" spans="1:60" x14ac:dyDescent="0.25">
      <c r="A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row>
    <row r="200" spans="1:60" x14ac:dyDescent="0.25">
      <c r="A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row>
    <row r="201" spans="1:60" x14ac:dyDescent="0.25">
      <c r="A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row>
    <row r="202" spans="1:60" x14ac:dyDescent="0.25">
      <c r="A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row>
    <row r="203" spans="1:60" x14ac:dyDescent="0.25">
      <c r="A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row>
    <row r="204" spans="1:60" x14ac:dyDescent="0.25">
      <c r="A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row>
    <row r="205" spans="1:60" x14ac:dyDescent="0.25">
      <c r="A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row>
    <row r="206" spans="1:60" x14ac:dyDescent="0.25">
      <c r="A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row>
    <row r="207" spans="1:60" x14ac:dyDescent="0.25">
      <c r="A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row>
    <row r="208" spans="1:60" x14ac:dyDescent="0.25">
      <c r="A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row>
    <row r="209" spans="1:60" x14ac:dyDescent="0.25">
      <c r="A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row>
    <row r="210" spans="1:60" x14ac:dyDescent="0.25">
      <c r="A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row>
    <row r="211" spans="1:60" x14ac:dyDescent="0.25">
      <c r="A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row>
    <row r="212" spans="1:60" x14ac:dyDescent="0.25">
      <c r="A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row>
    <row r="213" spans="1:60" x14ac:dyDescent="0.25">
      <c r="A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row>
    <row r="214" spans="1:60" x14ac:dyDescent="0.25">
      <c r="A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row>
    <row r="215" spans="1:60" x14ac:dyDescent="0.25">
      <c r="A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row>
    <row r="216" spans="1:60" x14ac:dyDescent="0.25">
      <c r="A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row>
    <row r="217" spans="1:60" x14ac:dyDescent="0.25">
      <c r="A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row>
    <row r="218" spans="1:60" x14ac:dyDescent="0.25">
      <c r="A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row>
    <row r="219" spans="1:60" x14ac:dyDescent="0.25">
      <c r="A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row>
    <row r="220" spans="1:60" x14ac:dyDescent="0.25">
      <c r="A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row>
    <row r="221" spans="1:60" x14ac:dyDescent="0.25">
      <c r="A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row>
    <row r="222" spans="1:60" x14ac:dyDescent="0.25">
      <c r="A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c r="BH222" s="75"/>
    </row>
    <row r="223" spans="1:60" x14ac:dyDescent="0.25">
      <c r="A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row>
    <row r="224" spans="1:60" x14ac:dyDescent="0.25">
      <c r="A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row>
    <row r="225" spans="1:60" x14ac:dyDescent="0.25">
      <c r="A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row>
    <row r="226" spans="1:60" x14ac:dyDescent="0.25">
      <c r="A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75"/>
      <c r="BH226" s="75"/>
    </row>
    <row r="227" spans="1:60" x14ac:dyDescent="0.25">
      <c r="A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row>
    <row r="228" spans="1:60" x14ac:dyDescent="0.25">
      <c r="A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row>
    <row r="229" spans="1:60" x14ac:dyDescent="0.25">
      <c r="A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row>
    <row r="230" spans="1:60" x14ac:dyDescent="0.25">
      <c r="A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row>
    <row r="231" spans="1:60" x14ac:dyDescent="0.25">
      <c r="A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c r="BG231" s="75"/>
      <c r="BH231" s="75"/>
    </row>
    <row r="232" spans="1:60" x14ac:dyDescent="0.25">
      <c r="A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row>
    <row r="233" spans="1:60" x14ac:dyDescent="0.25">
      <c r="A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row>
    <row r="234" spans="1:60" x14ac:dyDescent="0.25">
      <c r="A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row>
    <row r="235" spans="1:60" x14ac:dyDescent="0.25">
      <c r="A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row>
    <row r="236" spans="1:60" x14ac:dyDescent="0.25">
      <c r="A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c r="BH236" s="75"/>
    </row>
    <row r="237" spans="1:60" x14ac:dyDescent="0.25">
      <c r="A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c r="BG237" s="75"/>
      <c r="BH237" s="75"/>
    </row>
    <row r="238" spans="1:60" x14ac:dyDescent="0.25">
      <c r="A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row>
    <row r="239" spans="1:60" x14ac:dyDescent="0.25">
      <c r="A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row>
    <row r="240" spans="1:60" x14ac:dyDescent="0.25">
      <c r="A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row>
    <row r="241" spans="1:60" x14ac:dyDescent="0.25">
      <c r="A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row>
    <row r="242" spans="1:60" x14ac:dyDescent="0.25">
      <c r="A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c r="BH242" s="75"/>
    </row>
    <row r="243" spans="1:60" x14ac:dyDescent="0.25">
      <c r="A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row>
    <row r="244" spans="1:60" x14ac:dyDescent="0.25">
      <c r="A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c r="BG244" s="75"/>
      <c r="BH244" s="75"/>
    </row>
    <row r="245" spans="1:60" x14ac:dyDescent="0.25">
      <c r="A245" s="75"/>
    </row>
    <row r="246" spans="1:60" x14ac:dyDescent="0.25">
      <c r="A246" s="75"/>
    </row>
    <row r="247" spans="1:60" x14ac:dyDescent="0.25">
      <c r="A247" s="75"/>
    </row>
    <row r="248" spans="1:60" x14ac:dyDescent="0.25">
      <c r="A248" s="75"/>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C8" sqref="C8"/>
    </sheetView>
  </sheetViews>
  <sheetFormatPr baseColWidth="10" defaultColWidth="11.42578125" defaultRowHeight="15" x14ac:dyDescent="0.25"/>
  <cols>
    <col min="2" max="2" width="24.140625" customWidth="1"/>
    <col min="3" max="3" width="70.140625" customWidth="1"/>
    <col min="4" max="4" width="29.7109375" customWidth="1"/>
  </cols>
  <sheetData>
    <row r="1" spans="1:37" ht="23.25" x14ac:dyDescent="0.25">
      <c r="A1" s="75"/>
      <c r="B1" s="395" t="s">
        <v>173</v>
      </c>
      <c r="C1" s="395"/>
      <c r="D1" s="395"/>
      <c r="E1" s="75"/>
      <c r="F1" s="75"/>
      <c r="G1" s="75"/>
      <c r="H1" s="75"/>
      <c r="I1" s="75"/>
      <c r="J1" s="75"/>
      <c r="K1" s="75"/>
      <c r="L1" s="75"/>
      <c r="M1" s="75"/>
      <c r="N1" s="75"/>
      <c r="O1" s="75"/>
      <c r="P1" s="75"/>
      <c r="Q1" s="75"/>
      <c r="R1" s="75"/>
      <c r="S1" s="75"/>
      <c r="T1" s="75"/>
      <c r="U1" s="75"/>
      <c r="V1" s="75"/>
      <c r="W1" s="75"/>
      <c r="X1" s="75"/>
      <c r="Y1" s="75"/>
      <c r="Z1" s="75"/>
      <c r="AA1" s="75"/>
      <c r="AB1" s="75"/>
      <c r="AC1" s="75"/>
      <c r="AD1" s="75"/>
      <c r="AE1" s="75"/>
    </row>
    <row r="2" spans="1:37" x14ac:dyDescent="0.25">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row>
    <row r="3" spans="1:37" ht="25.5" x14ac:dyDescent="0.25">
      <c r="A3" s="75"/>
      <c r="B3" s="8"/>
      <c r="C3" s="9" t="s">
        <v>174</v>
      </c>
      <c r="D3" s="9" t="s">
        <v>157</v>
      </c>
      <c r="E3" s="75"/>
      <c r="F3" s="75"/>
      <c r="G3" s="75"/>
      <c r="H3" s="75"/>
      <c r="I3" s="75"/>
      <c r="J3" s="75"/>
      <c r="K3" s="75"/>
      <c r="L3" s="75"/>
      <c r="M3" s="75"/>
      <c r="N3" s="75"/>
      <c r="O3" s="75"/>
      <c r="P3" s="75"/>
      <c r="Q3" s="75"/>
      <c r="R3" s="75"/>
      <c r="S3" s="75"/>
      <c r="T3" s="75"/>
      <c r="U3" s="75"/>
      <c r="V3" s="75"/>
      <c r="W3" s="75"/>
      <c r="X3" s="75"/>
      <c r="Y3" s="75"/>
      <c r="Z3" s="75"/>
      <c r="AA3" s="75"/>
      <c r="AB3" s="75"/>
      <c r="AC3" s="75"/>
      <c r="AD3" s="75"/>
      <c r="AE3" s="75"/>
    </row>
    <row r="4" spans="1:37" ht="51" x14ac:dyDescent="0.25">
      <c r="A4" s="75"/>
      <c r="B4" s="10" t="s">
        <v>175</v>
      </c>
      <c r="C4" s="11" t="s">
        <v>176</v>
      </c>
      <c r="D4" s="12">
        <v>0.2</v>
      </c>
      <c r="E4" s="75"/>
      <c r="F4" s="75"/>
      <c r="G4" s="75"/>
      <c r="H4" s="75"/>
      <c r="I4" s="75"/>
      <c r="J4" s="75"/>
      <c r="K4" s="75"/>
      <c r="L4" s="75"/>
      <c r="M4" s="75"/>
      <c r="N4" s="75"/>
      <c r="O4" s="75"/>
      <c r="P4" s="75"/>
      <c r="Q4" s="75"/>
      <c r="R4" s="75"/>
      <c r="S4" s="75"/>
      <c r="T4" s="75"/>
      <c r="U4" s="75"/>
      <c r="V4" s="75"/>
      <c r="W4" s="75"/>
      <c r="X4" s="75"/>
      <c r="Y4" s="75"/>
      <c r="Z4" s="75"/>
      <c r="AA4" s="75"/>
      <c r="AB4" s="75"/>
      <c r="AC4" s="75"/>
      <c r="AD4" s="75"/>
      <c r="AE4" s="75"/>
    </row>
    <row r="5" spans="1:37" ht="51" x14ac:dyDescent="0.25">
      <c r="A5" s="75"/>
      <c r="B5" s="13" t="s">
        <v>177</v>
      </c>
      <c r="C5" s="14" t="s">
        <v>178</v>
      </c>
      <c r="D5" s="15">
        <v>0.4</v>
      </c>
      <c r="E5" s="75"/>
      <c r="F5" s="75"/>
      <c r="G5" s="75"/>
      <c r="H5" s="75"/>
      <c r="I5" s="75"/>
      <c r="J5" s="75"/>
      <c r="K5" s="75"/>
      <c r="L5" s="75"/>
      <c r="M5" s="75"/>
      <c r="N5" s="75"/>
      <c r="O5" s="75"/>
      <c r="P5" s="75"/>
      <c r="Q5" s="75"/>
      <c r="R5" s="75"/>
      <c r="S5" s="75"/>
      <c r="T5" s="75"/>
      <c r="U5" s="75"/>
      <c r="V5" s="75"/>
      <c r="W5" s="75"/>
      <c r="X5" s="75"/>
      <c r="Y5" s="75"/>
      <c r="Z5" s="75"/>
      <c r="AA5" s="75"/>
      <c r="AB5" s="75"/>
      <c r="AC5" s="75"/>
      <c r="AD5" s="75"/>
      <c r="AE5" s="75"/>
    </row>
    <row r="6" spans="1:37" ht="51" x14ac:dyDescent="0.25">
      <c r="A6" s="75"/>
      <c r="B6" s="16" t="s">
        <v>179</v>
      </c>
      <c r="C6" s="14" t="s">
        <v>180</v>
      </c>
      <c r="D6" s="15">
        <v>0.6</v>
      </c>
      <c r="E6" s="75"/>
      <c r="F6" s="75"/>
      <c r="G6" s="75"/>
      <c r="H6" s="75"/>
      <c r="I6" s="75"/>
      <c r="J6" s="75"/>
      <c r="K6" s="75"/>
      <c r="L6" s="75"/>
      <c r="M6" s="75"/>
      <c r="N6" s="75"/>
      <c r="O6" s="75"/>
      <c r="P6" s="75"/>
      <c r="Q6" s="75"/>
      <c r="R6" s="75"/>
      <c r="S6" s="75"/>
      <c r="T6" s="75"/>
      <c r="U6" s="75"/>
      <c r="V6" s="75"/>
      <c r="W6" s="75"/>
      <c r="X6" s="75"/>
      <c r="Y6" s="75"/>
      <c r="Z6" s="75"/>
      <c r="AA6" s="75"/>
      <c r="AB6" s="75"/>
      <c r="AC6" s="75"/>
      <c r="AD6" s="75"/>
      <c r="AE6" s="75"/>
    </row>
    <row r="7" spans="1:37" ht="76.5" x14ac:dyDescent="0.25">
      <c r="A7" s="75"/>
      <c r="B7" s="17" t="s">
        <v>181</v>
      </c>
      <c r="C7" s="14" t="s">
        <v>182</v>
      </c>
      <c r="D7" s="15">
        <v>0.8</v>
      </c>
      <c r="E7" s="75"/>
      <c r="F7" s="75"/>
      <c r="G7" s="75"/>
      <c r="H7" s="75"/>
      <c r="I7" s="75"/>
      <c r="J7" s="75"/>
      <c r="K7" s="75"/>
      <c r="L7" s="75"/>
      <c r="M7" s="75"/>
      <c r="N7" s="75"/>
      <c r="O7" s="75"/>
      <c r="P7" s="75"/>
      <c r="Q7" s="75"/>
      <c r="R7" s="75"/>
      <c r="S7" s="75"/>
      <c r="T7" s="75"/>
      <c r="U7" s="75"/>
      <c r="V7" s="75"/>
      <c r="W7" s="75"/>
      <c r="X7" s="75"/>
      <c r="Y7" s="75"/>
      <c r="Z7" s="75"/>
      <c r="AA7" s="75"/>
      <c r="AB7" s="75"/>
      <c r="AC7" s="75"/>
      <c r="AD7" s="75"/>
      <c r="AE7" s="75"/>
    </row>
    <row r="8" spans="1:37" ht="51" x14ac:dyDescent="0.25">
      <c r="A8" s="75"/>
      <c r="B8" s="18" t="s">
        <v>183</v>
      </c>
      <c r="C8" s="14" t="s">
        <v>184</v>
      </c>
      <c r="D8" s="15">
        <v>1</v>
      </c>
      <c r="E8" s="75"/>
      <c r="F8" s="75"/>
      <c r="G8" s="75"/>
      <c r="H8" s="75"/>
      <c r="I8" s="75"/>
      <c r="J8" s="75"/>
      <c r="K8" s="75"/>
      <c r="L8" s="75"/>
      <c r="M8" s="75"/>
      <c r="N8" s="75"/>
      <c r="O8" s="75"/>
      <c r="P8" s="75"/>
      <c r="Q8" s="75"/>
      <c r="R8" s="75"/>
      <c r="S8" s="75"/>
      <c r="T8" s="75"/>
      <c r="U8" s="75"/>
      <c r="V8" s="75"/>
      <c r="W8" s="75"/>
      <c r="X8" s="75"/>
      <c r="Y8" s="75"/>
      <c r="Z8" s="75"/>
      <c r="AA8" s="75"/>
      <c r="AB8" s="75"/>
      <c r="AC8" s="75"/>
      <c r="AD8" s="75"/>
      <c r="AE8" s="75"/>
    </row>
    <row r="9" spans="1:37" x14ac:dyDescent="0.25">
      <c r="A9" s="75"/>
      <c r="B9" s="95"/>
      <c r="C9" s="95"/>
      <c r="D9" s="9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row>
    <row r="10" spans="1:37" ht="16.5" x14ac:dyDescent="0.25">
      <c r="A10" s="75"/>
      <c r="B10" s="96"/>
      <c r="C10" s="95"/>
      <c r="D10" s="9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row>
    <row r="11" spans="1:37" x14ac:dyDescent="0.25">
      <c r="A11" s="75"/>
      <c r="B11" s="95"/>
      <c r="C11" s="95"/>
      <c r="D11" s="9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row>
    <row r="12" spans="1:37" x14ac:dyDescent="0.25">
      <c r="A12" s="75"/>
      <c r="B12" s="95"/>
      <c r="C12" s="95"/>
      <c r="D12" s="9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row>
    <row r="13" spans="1:37" x14ac:dyDescent="0.25">
      <c r="A13" s="75"/>
      <c r="B13" s="95"/>
      <c r="C13" s="95"/>
      <c r="D13" s="9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row>
    <row r="14" spans="1:37" x14ac:dyDescent="0.25">
      <c r="A14" s="75"/>
      <c r="B14" s="95"/>
      <c r="C14" s="95"/>
      <c r="D14" s="9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row>
    <row r="15" spans="1:37" x14ac:dyDescent="0.25">
      <c r="A15" s="75"/>
      <c r="B15" s="95"/>
      <c r="C15" s="95"/>
      <c r="D15" s="9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row>
    <row r="16" spans="1:37" x14ac:dyDescent="0.25">
      <c r="A16" s="75"/>
      <c r="B16" s="95"/>
      <c r="C16" s="95"/>
      <c r="D16" s="9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row>
    <row r="17" spans="1:37" x14ac:dyDescent="0.25">
      <c r="A17" s="75"/>
      <c r="B17" s="95"/>
      <c r="C17" s="95"/>
      <c r="D17" s="9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row>
    <row r="18" spans="1:37" x14ac:dyDescent="0.25">
      <c r="A18" s="75"/>
      <c r="B18" s="95"/>
      <c r="C18" s="95"/>
      <c r="D18" s="9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row>
    <row r="19" spans="1:37" x14ac:dyDescent="0.25">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row>
    <row r="20" spans="1:37" x14ac:dyDescent="0.25">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row>
    <row r="21" spans="1:37" x14ac:dyDescent="0.25">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row>
    <row r="22" spans="1:37" x14ac:dyDescent="0.25">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row>
    <row r="23" spans="1:37" x14ac:dyDescent="0.2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row>
    <row r="24" spans="1:37" x14ac:dyDescent="0.25">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row>
    <row r="25" spans="1:37" x14ac:dyDescent="0.25">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row>
    <row r="26" spans="1:37" x14ac:dyDescent="0.25">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row>
    <row r="27" spans="1:37" x14ac:dyDescent="0.25">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row>
    <row r="28" spans="1:37" x14ac:dyDescent="0.25">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row>
    <row r="29" spans="1:37" x14ac:dyDescent="0.25">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row>
    <row r="30" spans="1:37" x14ac:dyDescent="0.25">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row>
    <row r="31" spans="1:37" x14ac:dyDescent="0.25">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row>
    <row r="32" spans="1:37" x14ac:dyDescent="0.25">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row>
    <row r="33" spans="1:31" x14ac:dyDescent="0.25">
      <c r="A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row>
    <row r="34" spans="1:31" x14ac:dyDescent="0.25">
      <c r="A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row>
    <row r="35" spans="1:31" x14ac:dyDescent="0.25">
      <c r="A35" s="75"/>
    </row>
    <row r="36" spans="1:31" x14ac:dyDescent="0.25">
      <c r="A36" s="75"/>
    </row>
    <row r="37" spans="1:31" x14ac:dyDescent="0.25">
      <c r="A37" s="75"/>
    </row>
    <row r="38" spans="1:31" x14ac:dyDescent="0.25">
      <c r="A38" s="75"/>
    </row>
    <row r="39" spans="1:31" x14ac:dyDescent="0.25">
      <c r="A39" s="75"/>
    </row>
    <row r="40" spans="1:31" x14ac:dyDescent="0.25">
      <c r="A40" s="75"/>
    </row>
    <row r="41" spans="1:31" x14ac:dyDescent="0.25">
      <c r="A41" s="75"/>
    </row>
    <row r="42" spans="1:31" x14ac:dyDescent="0.25">
      <c r="A42" s="75"/>
    </row>
    <row r="43" spans="1:31" x14ac:dyDescent="0.25">
      <c r="A43" s="75"/>
    </row>
    <row r="44" spans="1:31" x14ac:dyDescent="0.25">
      <c r="A44" s="75"/>
    </row>
    <row r="45" spans="1:31" x14ac:dyDescent="0.25">
      <c r="A45" s="75"/>
    </row>
    <row r="46" spans="1:31" x14ac:dyDescent="0.25">
      <c r="A46" s="75"/>
    </row>
    <row r="47" spans="1:31" x14ac:dyDescent="0.25">
      <c r="A47" s="75"/>
    </row>
    <row r="48" spans="1:31" x14ac:dyDescent="0.25">
      <c r="A48" s="75"/>
    </row>
    <row r="49" spans="1:1" x14ac:dyDescent="0.25">
      <c r="A49" s="75"/>
    </row>
    <row r="50" spans="1:1" x14ac:dyDescent="0.25">
      <c r="A50" s="75"/>
    </row>
    <row r="51" spans="1:1" x14ac:dyDescent="0.25">
      <c r="A51" s="75"/>
    </row>
    <row r="52" spans="1:1" x14ac:dyDescent="0.25">
      <c r="A52" s="75"/>
    </row>
    <row r="53" spans="1:1" x14ac:dyDescent="0.25">
      <c r="A53" s="75"/>
    </row>
    <row r="54" spans="1:1" x14ac:dyDescent="0.25">
      <c r="A54" s="75"/>
    </row>
    <row r="55" spans="1:1" x14ac:dyDescent="0.25">
      <c r="A55" s="75"/>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ColWidth="11.42578125"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75"/>
      <c r="B1" s="396" t="s">
        <v>185</v>
      </c>
      <c r="C1" s="396"/>
      <c r="D1" s="396"/>
      <c r="E1" s="75"/>
      <c r="F1" s="75"/>
      <c r="G1" s="75"/>
      <c r="H1" s="75"/>
      <c r="I1" s="75"/>
      <c r="J1" s="75"/>
      <c r="K1" s="75"/>
      <c r="L1" s="75"/>
      <c r="M1" s="75"/>
      <c r="N1" s="75"/>
      <c r="O1" s="75"/>
      <c r="P1" s="75"/>
      <c r="Q1" s="75"/>
      <c r="R1" s="75"/>
      <c r="S1" s="75"/>
      <c r="T1" s="75"/>
      <c r="U1" s="75"/>
    </row>
    <row r="2" spans="1:21" x14ac:dyDescent="0.25">
      <c r="A2" s="75"/>
      <c r="B2" s="75"/>
      <c r="C2" s="75"/>
      <c r="D2" s="75"/>
      <c r="E2" s="75"/>
      <c r="F2" s="75"/>
      <c r="G2" s="75"/>
      <c r="H2" s="75"/>
      <c r="I2" s="75"/>
      <c r="J2" s="75"/>
      <c r="K2" s="75"/>
      <c r="L2" s="75"/>
      <c r="M2" s="75"/>
      <c r="N2" s="75"/>
      <c r="O2" s="75"/>
      <c r="P2" s="75"/>
      <c r="Q2" s="75"/>
      <c r="R2" s="75"/>
      <c r="S2" s="75"/>
      <c r="T2" s="75"/>
      <c r="U2" s="75"/>
    </row>
    <row r="3" spans="1:21" ht="30" x14ac:dyDescent="0.25">
      <c r="A3" s="75"/>
      <c r="B3" s="92"/>
      <c r="C3" s="28" t="s">
        <v>186</v>
      </c>
      <c r="D3" s="28" t="s">
        <v>187</v>
      </c>
      <c r="E3" s="75"/>
      <c r="F3" s="75"/>
      <c r="G3" s="75"/>
      <c r="H3" s="75"/>
      <c r="I3" s="75"/>
      <c r="J3" s="75"/>
      <c r="K3" s="75"/>
      <c r="L3" s="75"/>
      <c r="M3" s="75"/>
      <c r="N3" s="75"/>
      <c r="O3" s="75"/>
      <c r="P3" s="75"/>
      <c r="Q3" s="75"/>
      <c r="R3" s="75"/>
      <c r="S3" s="75"/>
      <c r="T3" s="75"/>
      <c r="U3" s="75"/>
    </row>
    <row r="4" spans="1:21" ht="33.75" x14ac:dyDescent="0.25">
      <c r="A4" s="91" t="s">
        <v>188</v>
      </c>
      <c r="B4" s="31" t="s">
        <v>189</v>
      </c>
      <c r="C4" s="36" t="s">
        <v>190</v>
      </c>
      <c r="D4" s="29" t="s">
        <v>191</v>
      </c>
      <c r="E4" s="75"/>
      <c r="F4" s="75"/>
      <c r="G4" s="75"/>
      <c r="H4" s="75"/>
      <c r="I4" s="75"/>
      <c r="J4" s="75"/>
      <c r="K4" s="75"/>
      <c r="L4" s="75"/>
      <c r="M4" s="75"/>
      <c r="N4" s="75"/>
      <c r="O4" s="75"/>
      <c r="P4" s="75"/>
      <c r="Q4" s="75"/>
      <c r="R4" s="75"/>
      <c r="S4" s="75"/>
      <c r="T4" s="75"/>
      <c r="U4" s="75"/>
    </row>
    <row r="5" spans="1:21" ht="67.5" x14ac:dyDescent="0.25">
      <c r="A5" s="91" t="s">
        <v>192</v>
      </c>
      <c r="B5" s="32" t="s">
        <v>193</v>
      </c>
      <c r="C5" s="37" t="s">
        <v>194</v>
      </c>
      <c r="D5" s="30" t="s">
        <v>195</v>
      </c>
      <c r="E5" s="75"/>
      <c r="F5" s="75"/>
      <c r="G5" s="75"/>
      <c r="H5" s="75"/>
      <c r="I5" s="75"/>
      <c r="J5" s="75"/>
      <c r="K5" s="75"/>
      <c r="L5" s="75"/>
      <c r="M5" s="75"/>
      <c r="N5" s="75"/>
      <c r="O5" s="75"/>
      <c r="P5" s="75"/>
      <c r="Q5" s="75"/>
      <c r="R5" s="75"/>
      <c r="S5" s="75"/>
      <c r="T5" s="75"/>
      <c r="U5" s="75"/>
    </row>
    <row r="6" spans="1:21" ht="67.5" x14ac:dyDescent="0.25">
      <c r="A6" s="91" t="s">
        <v>163</v>
      </c>
      <c r="B6" s="33" t="s">
        <v>196</v>
      </c>
      <c r="C6" s="37" t="s">
        <v>197</v>
      </c>
      <c r="D6" s="30" t="s">
        <v>198</v>
      </c>
      <c r="E6" s="75"/>
      <c r="F6" s="75"/>
      <c r="G6" s="75"/>
      <c r="H6" s="75"/>
      <c r="I6" s="75"/>
      <c r="J6" s="75"/>
      <c r="K6" s="75"/>
      <c r="L6" s="75"/>
      <c r="M6" s="75"/>
      <c r="N6" s="75"/>
      <c r="O6" s="75"/>
      <c r="P6" s="75"/>
      <c r="Q6" s="75"/>
      <c r="R6" s="75"/>
      <c r="S6" s="75"/>
      <c r="T6" s="75"/>
      <c r="U6" s="75"/>
    </row>
    <row r="7" spans="1:21" ht="101.25" x14ac:dyDescent="0.25">
      <c r="A7" s="91" t="s">
        <v>199</v>
      </c>
      <c r="B7" s="34" t="s">
        <v>200</v>
      </c>
      <c r="C7" s="37" t="s">
        <v>201</v>
      </c>
      <c r="D7" s="30" t="s">
        <v>202</v>
      </c>
      <c r="E7" s="75"/>
      <c r="F7" s="75"/>
      <c r="G7" s="75"/>
      <c r="H7" s="75"/>
      <c r="I7" s="75"/>
      <c r="J7" s="75"/>
      <c r="K7" s="75"/>
      <c r="L7" s="75"/>
      <c r="M7" s="75"/>
      <c r="N7" s="75"/>
      <c r="O7" s="75"/>
      <c r="P7" s="75"/>
      <c r="Q7" s="75"/>
      <c r="R7" s="75"/>
      <c r="S7" s="75"/>
      <c r="T7" s="75"/>
      <c r="U7" s="75"/>
    </row>
    <row r="8" spans="1:21" ht="67.5" x14ac:dyDescent="0.25">
      <c r="A8" s="91" t="s">
        <v>203</v>
      </c>
      <c r="B8" s="35" t="s">
        <v>204</v>
      </c>
      <c r="C8" s="37" t="s">
        <v>205</v>
      </c>
      <c r="D8" s="30" t="s">
        <v>206</v>
      </c>
      <c r="E8" s="75"/>
      <c r="F8" s="75"/>
      <c r="G8" s="75"/>
      <c r="H8" s="75"/>
      <c r="I8" s="75"/>
      <c r="J8" s="75"/>
      <c r="K8" s="75"/>
      <c r="L8" s="75"/>
      <c r="M8" s="75"/>
      <c r="N8" s="75"/>
      <c r="O8" s="75"/>
      <c r="P8" s="75"/>
      <c r="Q8" s="75"/>
      <c r="R8" s="75"/>
      <c r="S8" s="75"/>
      <c r="T8" s="75"/>
      <c r="U8" s="75"/>
    </row>
    <row r="9" spans="1:21" ht="20.25" x14ac:dyDescent="0.25">
      <c r="A9" s="91"/>
      <c r="B9" s="91"/>
      <c r="C9" s="93"/>
      <c r="D9" s="93"/>
      <c r="E9" s="75"/>
      <c r="F9" s="75"/>
      <c r="G9" s="75"/>
      <c r="H9" s="75"/>
      <c r="I9" s="75"/>
      <c r="J9" s="75"/>
      <c r="K9" s="75"/>
      <c r="L9" s="75"/>
      <c r="M9" s="75"/>
      <c r="N9" s="75"/>
      <c r="O9" s="75"/>
      <c r="P9" s="75"/>
      <c r="Q9" s="75"/>
      <c r="R9" s="75"/>
      <c r="S9" s="75"/>
      <c r="T9" s="75"/>
      <c r="U9" s="75"/>
    </row>
    <row r="10" spans="1:21" ht="16.5" x14ac:dyDescent="0.25">
      <c r="A10" s="91"/>
      <c r="B10" s="94"/>
      <c r="C10" s="94"/>
      <c r="D10" s="94"/>
      <c r="E10" s="75"/>
      <c r="F10" s="75"/>
      <c r="G10" s="75"/>
      <c r="H10" s="75"/>
      <c r="I10" s="75"/>
      <c r="J10" s="75"/>
      <c r="K10" s="75"/>
      <c r="L10" s="75"/>
      <c r="M10" s="75"/>
      <c r="N10" s="75"/>
      <c r="O10" s="75"/>
      <c r="P10" s="75"/>
      <c r="Q10" s="75"/>
      <c r="R10" s="75"/>
      <c r="S10" s="75"/>
      <c r="T10" s="75"/>
      <c r="U10" s="75"/>
    </row>
    <row r="11" spans="1:21" x14ac:dyDescent="0.25">
      <c r="A11" s="91"/>
      <c r="B11" s="91" t="s">
        <v>207</v>
      </c>
      <c r="C11" s="91" t="s">
        <v>127</v>
      </c>
      <c r="D11" s="91" t="s">
        <v>111</v>
      </c>
      <c r="E11" s="75"/>
      <c r="F11" s="75"/>
      <c r="G11" s="75"/>
      <c r="H11" s="75"/>
      <c r="I11" s="75"/>
      <c r="J11" s="75"/>
      <c r="K11" s="75"/>
      <c r="L11" s="75"/>
      <c r="M11" s="75"/>
      <c r="N11" s="75"/>
      <c r="O11" s="75"/>
      <c r="P11" s="75"/>
      <c r="Q11" s="75"/>
      <c r="R11" s="75"/>
      <c r="S11" s="75"/>
      <c r="T11" s="75"/>
      <c r="U11" s="75"/>
    </row>
    <row r="12" spans="1:21" x14ac:dyDescent="0.25">
      <c r="A12" s="91"/>
      <c r="B12" s="91" t="s">
        <v>208</v>
      </c>
      <c r="C12" s="91" t="s">
        <v>209</v>
      </c>
      <c r="D12" s="91" t="s">
        <v>131</v>
      </c>
      <c r="E12" s="75"/>
      <c r="F12" s="75"/>
      <c r="G12" s="75"/>
      <c r="H12" s="75"/>
      <c r="I12" s="75"/>
      <c r="J12" s="75"/>
      <c r="K12" s="75"/>
      <c r="L12" s="75"/>
      <c r="M12" s="75"/>
      <c r="N12" s="75"/>
      <c r="O12" s="75"/>
      <c r="P12" s="75"/>
      <c r="Q12" s="75"/>
      <c r="R12" s="75"/>
      <c r="S12" s="75"/>
      <c r="T12" s="75"/>
      <c r="U12" s="75"/>
    </row>
    <row r="13" spans="1:21" x14ac:dyDescent="0.25">
      <c r="A13" s="91"/>
      <c r="B13" s="91"/>
      <c r="C13" s="91" t="s">
        <v>210</v>
      </c>
      <c r="D13" s="91" t="s">
        <v>211</v>
      </c>
      <c r="E13" s="75"/>
      <c r="F13" s="75"/>
      <c r="G13" s="75"/>
      <c r="H13" s="75"/>
      <c r="I13" s="75"/>
      <c r="J13" s="75"/>
      <c r="K13" s="75"/>
      <c r="L13" s="75"/>
      <c r="M13" s="75"/>
      <c r="N13" s="75"/>
      <c r="O13" s="75"/>
      <c r="P13" s="75"/>
      <c r="Q13" s="75"/>
      <c r="R13" s="75"/>
      <c r="S13" s="75"/>
      <c r="T13" s="75"/>
      <c r="U13" s="75"/>
    </row>
    <row r="14" spans="1:21" x14ac:dyDescent="0.25">
      <c r="A14" s="91"/>
      <c r="B14" s="91"/>
      <c r="C14" s="91" t="s">
        <v>212</v>
      </c>
      <c r="D14" s="91" t="s">
        <v>213</v>
      </c>
      <c r="E14" s="75"/>
      <c r="F14" s="75"/>
      <c r="G14" s="75"/>
      <c r="H14" s="75"/>
      <c r="I14" s="75"/>
      <c r="J14" s="75"/>
      <c r="K14" s="75"/>
      <c r="L14" s="75"/>
      <c r="M14" s="75"/>
      <c r="N14" s="75"/>
      <c r="O14" s="75"/>
      <c r="P14" s="75"/>
      <c r="Q14" s="75"/>
      <c r="R14" s="75"/>
      <c r="S14" s="75"/>
      <c r="T14" s="75"/>
      <c r="U14" s="75"/>
    </row>
    <row r="15" spans="1:21" x14ac:dyDescent="0.25">
      <c r="A15" s="91"/>
      <c r="B15" s="91"/>
      <c r="C15" s="91" t="s">
        <v>214</v>
      </c>
      <c r="D15" s="91" t="s">
        <v>215</v>
      </c>
      <c r="E15" s="75"/>
      <c r="F15" s="75"/>
      <c r="G15" s="75"/>
      <c r="H15" s="75"/>
      <c r="I15" s="75"/>
      <c r="J15" s="75"/>
      <c r="K15" s="75"/>
      <c r="L15" s="75"/>
      <c r="M15" s="75"/>
      <c r="N15" s="75"/>
      <c r="O15" s="75"/>
      <c r="P15" s="75"/>
      <c r="Q15" s="75"/>
      <c r="R15" s="75"/>
      <c r="S15" s="75"/>
      <c r="T15" s="75"/>
      <c r="U15" s="75"/>
    </row>
    <row r="16" spans="1:21" x14ac:dyDescent="0.25">
      <c r="A16" s="91"/>
      <c r="B16" s="91"/>
      <c r="C16" s="91"/>
      <c r="D16" s="91"/>
      <c r="E16" s="75"/>
      <c r="F16" s="75"/>
      <c r="G16" s="75"/>
      <c r="H16" s="75"/>
      <c r="I16" s="75"/>
      <c r="J16" s="75"/>
      <c r="K16" s="75"/>
      <c r="L16" s="75"/>
      <c r="M16" s="75"/>
      <c r="N16" s="75"/>
      <c r="O16" s="75"/>
    </row>
    <row r="17" spans="1:15" x14ac:dyDescent="0.25">
      <c r="A17" s="91"/>
      <c r="B17" s="91"/>
      <c r="C17" s="91"/>
      <c r="D17" s="91"/>
      <c r="E17" s="75"/>
      <c r="F17" s="75"/>
      <c r="G17" s="75"/>
      <c r="H17" s="75"/>
      <c r="I17" s="75"/>
      <c r="J17" s="75"/>
      <c r="K17" s="75"/>
      <c r="L17" s="75"/>
      <c r="M17" s="75"/>
      <c r="N17" s="75"/>
      <c r="O17" s="75"/>
    </row>
    <row r="18" spans="1:15" x14ac:dyDescent="0.25">
      <c r="A18" s="91"/>
      <c r="B18" s="95"/>
      <c r="C18" s="95"/>
      <c r="D18" s="95"/>
      <c r="E18" s="75"/>
      <c r="F18" s="75"/>
      <c r="G18" s="75"/>
      <c r="H18" s="75"/>
      <c r="I18" s="75"/>
      <c r="J18" s="75"/>
      <c r="K18" s="75"/>
      <c r="L18" s="75"/>
      <c r="M18" s="75"/>
      <c r="N18" s="75"/>
      <c r="O18" s="75"/>
    </row>
    <row r="19" spans="1:15" x14ac:dyDescent="0.25">
      <c r="A19" s="91"/>
      <c r="B19" s="95"/>
      <c r="C19" s="95"/>
      <c r="D19" s="95"/>
      <c r="E19" s="75"/>
      <c r="F19" s="75"/>
      <c r="G19" s="75"/>
      <c r="H19" s="75"/>
      <c r="I19" s="75"/>
      <c r="J19" s="75"/>
      <c r="K19" s="75"/>
      <c r="L19" s="75"/>
      <c r="M19" s="75"/>
      <c r="N19" s="75"/>
      <c r="O19" s="75"/>
    </row>
    <row r="20" spans="1:15" x14ac:dyDescent="0.25">
      <c r="A20" s="91"/>
      <c r="B20" s="95"/>
      <c r="C20" s="95"/>
      <c r="D20" s="95"/>
      <c r="E20" s="75"/>
      <c r="F20" s="75"/>
      <c r="G20" s="75"/>
      <c r="H20" s="75"/>
      <c r="I20" s="75"/>
      <c r="J20" s="75"/>
      <c r="K20" s="75"/>
      <c r="L20" s="75"/>
      <c r="M20" s="75"/>
      <c r="N20" s="75"/>
      <c r="O20" s="75"/>
    </row>
    <row r="21" spans="1:15" x14ac:dyDescent="0.25">
      <c r="A21" s="91"/>
      <c r="B21" s="95"/>
      <c r="C21" s="95"/>
      <c r="D21" s="95"/>
      <c r="E21" s="75"/>
      <c r="F21" s="75"/>
      <c r="G21" s="75"/>
      <c r="H21" s="75"/>
      <c r="I21" s="75"/>
      <c r="J21" s="75"/>
      <c r="K21" s="75"/>
      <c r="L21" s="75"/>
      <c r="M21" s="75"/>
      <c r="N21" s="75"/>
      <c r="O21" s="75"/>
    </row>
    <row r="22" spans="1:15" ht="20.25" x14ac:dyDescent="0.25">
      <c r="A22" s="91"/>
      <c r="B22" s="91"/>
      <c r="C22" s="93"/>
      <c r="D22" s="93"/>
      <c r="E22" s="75"/>
      <c r="F22" s="75"/>
      <c r="G22" s="75"/>
      <c r="H22" s="75"/>
      <c r="I22" s="75"/>
      <c r="J22" s="75"/>
      <c r="K22" s="75"/>
      <c r="L22" s="75"/>
      <c r="M22" s="75"/>
      <c r="N22" s="75"/>
      <c r="O22" s="75"/>
    </row>
    <row r="23" spans="1:15" ht="20.25" x14ac:dyDescent="0.25">
      <c r="A23" s="91"/>
      <c r="B23" s="91"/>
      <c r="C23" s="93"/>
      <c r="D23" s="93"/>
      <c r="E23" s="75"/>
      <c r="F23" s="75"/>
      <c r="G23" s="75"/>
      <c r="H23" s="75"/>
      <c r="I23" s="75"/>
      <c r="J23" s="75"/>
      <c r="K23" s="75"/>
      <c r="L23" s="75"/>
      <c r="M23" s="75"/>
      <c r="N23" s="75"/>
      <c r="O23" s="75"/>
    </row>
    <row r="24" spans="1:15" ht="20.25" x14ac:dyDescent="0.25">
      <c r="A24" s="91"/>
      <c r="B24" s="91"/>
      <c r="C24" s="93"/>
      <c r="D24" s="93"/>
      <c r="E24" s="75"/>
      <c r="F24" s="75"/>
      <c r="G24" s="75"/>
      <c r="H24" s="75"/>
      <c r="I24" s="75"/>
      <c r="J24" s="75"/>
      <c r="K24" s="75"/>
      <c r="L24" s="75"/>
      <c r="M24" s="75"/>
      <c r="N24" s="75"/>
      <c r="O24" s="75"/>
    </row>
    <row r="25" spans="1:15" ht="20.25" x14ac:dyDescent="0.25">
      <c r="A25" s="91"/>
      <c r="B25" s="91"/>
      <c r="C25" s="93"/>
      <c r="D25" s="93"/>
      <c r="E25" s="75"/>
      <c r="F25" s="75"/>
      <c r="G25" s="75"/>
      <c r="H25" s="75"/>
      <c r="I25" s="75"/>
      <c r="J25" s="75"/>
      <c r="K25" s="75"/>
      <c r="L25" s="75"/>
      <c r="M25" s="75"/>
      <c r="N25" s="75"/>
      <c r="O25" s="75"/>
    </row>
    <row r="26" spans="1:15" ht="20.25" x14ac:dyDescent="0.25">
      <c r="A26" s="91"/>
      <c r="B26" s="91"/>
      <c r="C26" s="93"/>
      <c r="D26" s="93"/>
      <c r="E26" s="75"/>
      <c r="F26" s="75"/>
      <c r="G26" s="75"/>
      <c r="H26" s="75"/>
      <c r="I26" s="75"/>
      <c r="J26" s="75"/>
      <c r="K26" s="75"/>
      <c r="L26" s="75"/>
      <c r="M26" s="75"/>
      <c r="N26" s="75"/>
      <c r="O26" s="75"/>
    </row>
    <row r="27" spans="1:15" ht="20.25" x14ac:dyDescent="0.25">
      <c r="A27" s="91"/>
      <c r="B27" s="91"/>
      <c r="C27" s="93"/>
      <c r="D27" s="93"/>
      <c r="E27" s="75"/>
      <c r="F27" s="75"/>
      <c r="G27" s="75"/>
      <c r="H27" s="75"/>
      <c r="I27" s="75"/>
      <c r="J27" s="75"/>
      <c r="K27" s="75"/>
      <c r="L27" s="75"/>
      <c r="M27" s="75"/>
      <c r="N27" s="75"/>
      <c r="O27" s="75"/>
    </row>
    <row r="28" spans="1:15" ht="20.25" x14ac:dyDescent="0.25">
      <c r="A28" s="91"/>
      <c r="B28" s="91"/>
      <c r="C28" s="93"/>
      <c r="D28" s="93"/>
      <c r="E28" s="75"/>
      <c r="F28" s="75"/>
      <c r="G28" s="75"/>
      <c r="H28" s="75"/>
      <c r="I28" s="75"/>
      <c r="J28" s="75"/>
      <c r="K28" s="75"/>
      <c r="L28" s="75"/>
      <c r="M28" s="75"/>
      <c r="N28" s="75"/>
      <c r="O28" s="75"/>
    </row>
    <row r="29" spans="1:15" ht="20.25" x14ac:dyDescent="0.25">
      <c r="A29" s="91"/>
      <c r="B29" s="91"/>
      <c r="C29" s="93"/>
      <c r="D29" s="93"/>
      <c r="E29" s="75"/>
      <c r="F29" s="75"/>
      <c r="G29" s="75"/>
      <c r="H29" s="75"/>
      <c r="I29" s="75"/>
      <c r="J29" s="75"/>
      <c r="K29" s="75"/>
      <c r="L29" s="75"/>
      <c r="M29" s="75"/>
      <c r="N29" s="75"/>
      <c r="O29" s="75"/>
    </row>
    <row r="30" spans="1:15" ht="20.25" x14ac:dyDescent="0.25">
      <c r="A30" s="91"/>
      <c r="B30" s="91"/>
      <c r="C30" s="93"/>
      <c r="D30" s="93"/>
      <c r="E30" s="75"/>
      <c r="F30" s="75"/>
      <c r="G30" s="75"/>
      <c r="H30" s="75"/>
      <c r="I30" s="75"/>
      <c r="J30" s="75"/>
      <c r="K30" s="75"/>
      <c r="L30" s="75"/>
      <c r="M30" s="75"/>
      <c r="N30" s="75"/>
      <c r="O30" s="75"/>
    </row>
    <row r="31" spans="1:15" ht="20.25" x14ac:dyDescent="0.25">
      <c r="A31" s="91"/>
      <c r="B31" s="91"/>
      <c r="C31" s="93"/>
      <c r="D31" s="93"/>
      <c r="E31" s="75"/>
      <c r="F31" s="75"/>
      <c r="G31" s="75"/>
      <c r="H31" s="75"/>
      <c r="I31" s="75"/>
      <c r="J31" s="75"/>
      <c r="K31" s="75"/>
      <c r="L31" s="75"/>
      <c r="M31" s="75"/>
      <c r="N31" s="75"/>
      <c r="O31" s="75"/>
    </row>
    <row r="32" spans="1:15" ht="20.25" x14ac:dyDescent="0.25">
      <c r="A32" s="91"/>
      <c r="B32" s="91"/>
      <c r="C32" s="93"/>
      <c r="D32" s="93"/>
      <c r="E32" s="75"/>
      <c r="F32" s="75"/>
      <c r="G32" s="75"/>
      <c r="H32" s="75"/>
      <c r="I32" s="75"/>
      <c r="J32" s="75"/>
      <c r="K32" s="75"/>
      <c r="L32" s="75"/>
      <c r="M32" s="75"/>
      <c r="N32" s="75"/>
      <c r="O32" s="75"/>
    </row>
    <row r="33" spans="1:15" ht="20.25" x14ac:dyDescent="0.25">
      <c r="A33" s="91"/>
      <c r="B33" s="91"/>
      <c r="C33" s="93"/>
      <c r="D33" s="93"/>
      <c r="E33" s="75"/>
      <c r="F33" s="75"/>
      <c r="G33" s="75"/>
      <c r="H33" s="75"/>
      <c r="I33" s="75"/>
      <c r="J33" s="75"/>
      <c r="K33" s="75"/>
      <c r="L33" s="75"/>
      <c r="M33" s="75"/>
      <c r="N33" s="75"/>
      <c r="O33" s="75"/>
    </row>
    <row r="34" spans="1:15" ht="20.25" x14ac:dyDescent="0.25">
      <c r="A34" s="91"/>
      <c r="B34" s="91"/>
      <c r="C34" s="93"/>
      <c r="D34" s="93"/>
      <c r="E34" s="75"/>
      <c r="F34" s="75"/>
      <c r="G34" s="75"/>
      <c r="H34" s="75"/>
      <c r="I34" s="75"/>
      <c r="J34" s="75"/>
      <c r="K34" s="75"/>
      <c r="L34" s="75"/>
      <c r="M34" s="75"/>
      <c r="N34" s="75"/>
      <c r="O34" s="75"/>
    </row>
    <row r="35" spans="1:15" ht="20.25" x14ac:dyDescent="0.25">
      <c r="A35" s="91"/>
      <c r="B35" s="91"/>
      <c r="C35" s="93"/>
      <c r="D35" s="93"/>
      <c r="E35" s="75"/>
      <c r="F35" s="75"/>
      <c r="G35" s="75"/>
      <c r="H35" s="75"/>
      <c r="I35" s="75"/>
      <c r="J35" s="75"/>
      <c r="K35" s="75"/>
      <c r="L35" s="75"/>
      <c r="M35" s="75"/>
      <c r="N35" s="75"/>
      <c r="O35" s="75"/>
    </row>
    <row r="36" spans="1:15" ht="20.25" x14ac:dyDescent="0.25">
      <c r="A36" s="91"/>
      <c r="B36" s="91"/>
      <c r="C36" s="93"/>
      <c r="D36" s="93"/>
      <c r="E36" s="75"/>
      <c r="F36" s="75"/>
      <c r="G36" s="75"/>
      <c r="H36" s="75"/>
      <c r="I36" s="75"/>
      <c r="J36" s="75"/>
      <c r="K36" s="75"/>
      <c r="L36" s="75"/>
      <c r="M36" s="75"/>
      <c r="N36" s="75"/>
      <c r="O36" s="75"/>
    </row>
    <row r="37" spans="1:15" ht="20.25" x14ac:dyDescent="0.25">
      <c r="A37" s="91"/>
      <c r="B37" s="91"/>
      <c r="C37" s="93"/>
      <c r="D37" s="93"/>
      <c r="E37" s="75"/>
      <c r="F37" s="75"/>
      <c r="G37" s="75"/>
      <c r="H37" s="75"/>
      <c r="I37" s="75"/>
      <c r="J37" s="75"/>
      <c r="K37" s="75"/>
      <c r="L37" s="75"/>
      <c r="M37" s="75"/>
      <c r="N37" s="75"/>
      <c r="O37" s="75"/>
    </row>
    <row r="38" spans="1:15" ht="20.25" x14ac:dyDescent="0.25">
      <c r="A38" s="91"/>
      <c r="B38" s="91"/>
      <c r="C38" s="93"/>
      <c r="D38" s="93"/>
      <c r="E38" s="75"/>
      <c r="F38" s="75"/>
      <c r="G38" s="75"/>
      <c r="H38" s="75"/>
      <c r="I38" s="75"/>
      <c r="J38" s="75"/>
      <c r="K38" s="75"/>
      <c r="L38" s="75"/>
      <c r="M38" s="75"/>
      <c r="N38" s="75"/>
      <c r="O38" s="75"/>
    </row>
    <row r="39" spans="1:15" ht="20.25" x14ac:dyDescent="0.25">
      <c r="A39" s="91"/>
      <c r="B39" s="91"/>
      <c r="C39" s="93"/>
      <c r="D39" s="93"/>
      <c r="E39" s="75"/>
      <c r="F39" s="75"/>
      <c r="G39" s="75"/>
      <c r="H39" s="75"/>
      <c r="I39" s="75"/>
      <c r="J39" s="75"/>
      <c r="K39" s="75"/>
      <c r="L39" s="75"/>
      <c r="M39" s="75"/>
      <c r="N39" s="75"/>
      <c r="O39" s="75"/>
    </row>
    <row r="40" spans="1:15" ht="20.25" x14ac:dyDescent="0.25">
      <c r="A40" s="91"/>
      <c r="B40" s="91"/>
      <c r="C40" s="93"/>
      <c r="D40" s="93"/>
      <c r="E40" s="75"/>
      <c r="F40" s="75"/>
      <c r="G40" s="75"/>
      <c r="H40" s="75"/>
      <c r="I40" s="75"/>
      <c r="J40" s="75"/>
      <c r="K40" s="75"/>
      <c r="L40" s="75"/>
      <c r="M40" s="75"/>
      <c r="N40" s="75"/>
      <c r="O40" s="75"/>
    </row>
    <row r="41" spans="1:15" ht="20.25" x14ac:dyDescent="0.25">
      <c r="A41" s="91"/>
      <c r="B41" s="91"/>
      <c r="C41" s="93"/>
      <c r="D41" s="93"/>
      <c r="E41" s="75"/>
      <c r="F41" s="75"/>
      <c r="G41" s="75"/>
      <c r="H41" s="75"/>
      <c r="I41" s="75"/>
      <c r="J41" s="75"/>
      <c r="K41" s="75"/>
      <c r="L41" s="75"/>
      <c r="M41" s="75"/>
      <c r="N41" s="75"/>
      <c r="O41" s="75"/>
    </row>
    <row r="42" spans="1:15" ht="20.25" x14ac:dyDescent="0.25">
      <c r="A42" s="91"/>
      <c r="B42" s="91"/>
      <c r="C42" s="93"/>
      <c r="D42" s="93"/>
      <c r="E42" s="75"/>
      <c r="F42" s="75"/>
      <c r="G42" s="75"/>
      <c r="H42" s="75"/>
      <c r="I42" s="75"/>
      <c r="J42" s="75"/>
      <c r="K42" s="75"/>
      <c r="L42" s="75"/>
      <c r="M42" s="75"/>
      <c r="N42" s="75"/>
      <c r="O42" s="75"/>
    </row>
    <row r="43" spans="1:15" ht="20.25" x14ac:dyDescent="0.25">
      <c r="A43" s="91"/>
      <c r="B43" s="91"/>
      <c r="C43" s="93"/>
      <c r="D43" s="93"/>
      <c r="E43" s="75"/>
      <c r="F43" s="75"/>
      <c r="G43" s="75"/>
      <c r="H43" s="75"/>
      <c r="I43" s="75"/>
      <c r="J43" s="75"/>
      <c r="K43" s="75"/>
      <c r="L43" s="75"/>
      <c r="M43" s="75"/>
      <c r="N43" s="75"/>
      <c r="O43" s="75"/>
    </row>
    <row r="44" spans="1:15" ht="20.25" x14ac:dyDescent="0.25">
      <c r="A44" s="91"/>
      <c r="B44" s="91"/>
      <c r="C44" s="93"/>
      <c r="D44" s="93"/>
      <c r="E44" s="75"/>
      <c r="F44" s="75"/>
      <c r="G44" s="75"/>
      <c r="H44" s="75"/>
      <c r="I44" s="75"/>
      <c r="J44" s="75"/>
      <c r="K44" s="75"/>
      <c r="L44" s="75"/>
      <c r="M44" s="75"/>
      <c r="N44" s="75"/>
      <c r="O44" s="75"/>
    </row>
    <row r="45" spans="1:15" ht="20.25" x14ac:dyDescent="0.25">
      <c r="A45" s="91"/>
      <c r="B45" s="91"/>
      <c r="C45" s="93"/>
      <c r="D45" s="93"/>
      <c r="E45" s="75"/>
      <c r="F45" s="75"/>
      <c r="G45" s="75"/>
      <c r="H45" s="75"/>
      <c r="I45" s="75"/>
      <c r="J45" s="75"/>
      <c r="K45" s="75"/>
      <c r="L45" s="75"/>
      <c r="M45" s="75"/>
      <c r="N45" s="75"/>
      <c r="O45" s="75"/>
    </row>
    <row r="46" spans="1:15" ht="20.25" x14ac:dyDescent="0.25">
      <c r="A46" s="91"/>
      <c r="B46" s="91"/>
      <c r="C46" s="93"/>
      <c r="D46" s="93"/>
      <c r="E46" s="75"/>
      <c r="F46" s="75"/>
      <c r="G46" s="75"/>
      <c r="H46" s="75"/>
      <c r="I46" s="75"/>
      <c r="J46" s="75"/>
      <c r="K46" s="75"/>
      <c r="L46" s="75"/>
      <c r="M46" s="75"/>
      <c r="N46" s="75"/>
      <c r="O46" s="75"/>
    </row>
    <row r="47" spans="1:15" ht="20.25" x14ac:dyDescent="0.25">
      <c r="A47" s="91"/>
      <c r="B47" s="91"/>
      <c r="C47" s="93"/>
      <c r="D47" s="93"/>
      <c r="E47" s="75"/>
      <c r="F47" s="75"/>
      <c r="G47" s="75"/>
      <c r="H47" s="75"/>
      <c r="I47" s="75"/>
      <c r="J47" s="75"/>
      <c r="K47" s="75"/>
      <c r="L47" s="75"/>
      <c r="M47" s="75"/>
      <c r="N47" s="75"/>
      <c r="O47" s="75"/>
    </row>
    <row r="48" spans="1:15" ht="20.25" x14ac:dyDescent="0.25">
      <c r="A48" s="91"/>
      <c r="B48" s="91"/>
      <c r="C48" s="93"/>
      <c r="D48" s="93"/>
      <c r="E48" s="75"/>
      <c r="F48" s="75"/>
      <c r="G48" s="75"/>
      <c r="H48" s="75"/>
      <c r="I48" s="75"/>
      <c r="J48" s="75"/>
      <c r="K48" s="75"/>
      <c r="L48" s="75"/>
      <c r="M48" s="75"/>
      <c r="N48" s="75"/>
      <c r="O48" s="75"/>
    </row>
    <row r="49" spans="1:15" ht="20.25" x14ac:dyDescent="0.25">
      <c r="A49" s="91"/>
      <c r="B49" s="91"/>
      <c r="C49" s="93"/>
      <c r="D49" s="93"/>
      <c r="E49" s="75"/>
      <c r="F49" s="75"/>
      <c r="G49" s="75"/>
      <c r="H49" s="75"/>
      <c r="I49" s="75"/>
      <c r="J49" s="75"/>
      <c r="K49" s="75"/>
      <c r="L49" s="75"/>
      <c r="M49" s="75"/>
      <c r="N49" s="75"/>
      <c r="O49" s="75"/>
    </row>
    <row r="50" spans="1:15" ht="20.25" x14ac:dyDescent="0.25">
      <c r="A50" s="91"/>
      <c r="B50" s="91"/>
      <c r="C50" s="93"/>
      <c r="D50" s="93"/>
      <c r="E50" s="75"/>
      <c r="F50" s="75"/>
      <c r="G50" s="75"/>
      <c r="H50" s="75"/>
      <c r="I50" s="75"/>
      <c r="J50" s="75"/>
      <c r="K50" s="75"/>
      <c r="L50" s="75"/>
      <c r="M50" s="75"/>
      <c r="N50" s="75"/>
      <c r="O50" s="75"/>
    </row>
    <row r="51" spans="1:15" ht="20.25" x14ac:dyDescent="0.25">
      <c r="A51" s="91"/>
      <c r="B51" s="91"/>
      <c r="C51" s="93"/>
      <c r="D51" s="93"/>
      <c r="E51" s="75"/>
      <c r="F51" s="75"/>
      <c r="G51" s="75"/>
      <c r="H51" s="75"/>
      <c r="I51" s="75"/>
      <c r="J51" s="75"/>
      <c r="K51" s="75"/>
      <c r="L51" s="75"/>
      <c r="M51" s="75"/>
      <c r="N51" s="75"/>
      <c r="O51" s="75"/>
    </row>
    <row r="52" spans="1:15" ht="20.25" x14ac:dyDescent="0.25">
      <c r="A52" s="91"/>
      <c r="B52" s="20"/>
      <c r="C52" s="26"/>
      <c r="D52" s="26"/>
    </row>
    <row r="53" spans="1:15" ht="20.25" x14ac:dyDescent="0.25">
      <c r="A53" s="91"/>
      <c r="B53" s="20"/>
      <c r="C53" s="26"/>
      <c r="D53" s="26"/>
    </row>
    <row r="54" spans="1:15" ht="20.25" x14ac:dyDescent="0.25">
      <c r="A54" s="91"/>
      <c r="B54" s="20"/>
      <c r="C54" s="26"/>
      <c r="D54" s="26"/>
    </row>
    <row r="55" spans="1:15" ht="20.25" x14ac:dyDescent="0.25">
      <c r="A55" s="91"/>
      <c r="B55" s="20"/>
      <c r="C55" s="26"/>
      <c r="D55" s="26"/>
    </row>
    <row r="56" spans="1:15" ht="20.25" x14ac:dyDescent="0.25">
      <c r="A56" s="91"/>
      <c r="B56" s="20"/>
      <c r="C56" s="26"/>
      <c r="D56" s="26"/>
    </row>
    <row r="57" spans="1:15" ht="20.25" x14ac:dyDescent="0.25">
      <c r="A57" s="91"/>
      <c r="B57" s="20"/>
      <c r="C57" s="26"/>
      <c r="D57" s="26"/>
    </row>
    <row r="58" spans="1:15" ht="20.25" x14ac:dyDescent="0.25">
      <c r="A58" s="91"/>
      <c r="B58" s="20"/>
      <c r="C58" s="26"/>
      <c r="D58" s="26"/>
    </row>
    <row r="59" spans="1:15" ht="20.25" x14ac:dyDescent="0.25">
      <c r="A59" s="91"/>
      <c r="B59" s="20"/>
      <c r="C59" s="26"/>
      <c r="D59" s="26"/>
    </row>
    <row r="60" spans="1:15" ht="20.25" x14ac:dyDescent="0.25">
      <c r="A60" s="91"/>
      <c r="B60" s="20"/>
      <c r="C60" s="26"/>
      <c r="D60" s="26"/>
    </row>
    <row r="61" spans="1:15" ht="20.25" x14ac:dyDescent="0.25">
      <c r="A61" s="91"/>
      <c r="B61" s="20"/>
      <c r="C61" s="26"/>
      <c r="D61" s="26"/>
    </row>
    <row r="62" spans="1:15" ht="20.25" x14ac:dyDescent="0.25">
      <c r="A62" s="91"/>
      <c r="B62" s="20"/>
      <c r="C62" s="26"/>
      <c r="D62" s="26"/>
    </row>
    <row r="63" spans="1:15" ht="20.25" x14ac:dyDescent="0.25">
      <c r="A63" s="91"/>
      <c r="B63" s="20"/>
      <c r="C63" s="26"/>
      <c r="D63" s="26"/>
    </row>
    <row r="64" spans="1:15" ht="20.25" x14ac:dyDescent="0.25">
      <c r="A64" s="91"/>
      <c r="B64" s="20"/>
      <c r="C64" s="26"/>
      <c r="D64" s="26"/>
    </row>
    <row r="65" spans="1:4" ht="20.25" x14ac:dyDescent="0.25">
      <c r="A65" s="91"/>
      <c r="B65" s="20"/>
      <c r="C65" s="26"/>
      <c r="D65" s="26"/>
    </row>
    <row r="66" spans="1:4" ht="20.25" x14ac:dyDescent="0.25">
      <c r="A66" s="91"/>
      <c r="B66" s="20"/>
      <c r="C66" s="26"/>
      <c r="D66" s="26"/>
    </row>
    <row r="67" spans="1:4" ht="20.25" x14ac:dyDescent="0.25">
      <c r="A67" s="91"/>
      <c r="B67" s="20"/>
      <c r="C67" s="26"/>
      <c r="D67" s="26"/>
    </row>
    <row r="68" spans="1:4" ht="20.25" x14ac:dyDescent="0.25">
      <c r="A68" s="91"/>
      <c r="B68" s="20"/>
      <c r="C68" s="26"/>
      <c r="D68" s="26"/>
    </row>
    <row r="69" spans="1:4" ht="20.25" x14ac:dyDescent="0.25">
      <c r="A69" s="91"/>
      <c r="B69" s="20"/>
      <c r="C69" s="26"/>
      <c r="D69" s="26"/>
    </row>
    <row r="70" spans="1:4" ht="20.25" x14ac:dyDescent="0.25">
      <c r="A70" s="91"/>
      <c r="B70" s="20"/>
      <c r="C70" s="26"/>
      <c r="D70" s="26"/>
    </row>
    <row r="71" spans="1:4" ht="20.25" x14ac:dyDescent="0.25">
      <c r="A71" s="91"/>
      <c r="B71" s="20"/>
      <c r="C71" s="26"/>
      <c r="D71" s="26"/>
    </row>
    <row r="72" spans="1:4" ht="20.25" x14ac:dyDescent="0.25">
      <c r="A72" s="91"/>
      <c r="B72" s="20"/>
      <c r="C72" s="26"/>
      <c r="D72" s="26"/>
    </row>
    <row r="73" spans="1:4" ht="20.25" x14ac:dyDescent="0.25">
      <c r="A73" s="91"/>
      <c r="B73" s="20"/>
      <c r="C73" s="26"/>
      <c r="D73" s="26"/>
    </row>
    <row r="74" spans="1:4" ht="20.25" x14ac:dyDescent="0.25">
      <c r="A74" s="91"/>
      <c r="B74" s="20"/>
      <c r="C74" s="26"/>
      <c r="D74" s="26"/>
    </row>
    <row r="75" spans="1:4" ht="20.25" x14ac:dyDescent="0.25">
      <c r="A75" s="91"/>
      <c r="B75" s="20"/>
      <c r="C75" s="26"/>
      <c r="D75" s="26"/>
    </row>
    <row r="76" spans="1:4" ht="20.25" x14ac:dyDescent="0.25">
      <c r="A76" s="91"/>
      <c r="B76" s="20"/>
      <c r="C76" s="26"/>
      <c r="D76" s="26"/>
    </row>
    <row r="77" spans="1:4" ht="20.25" x14ac:dyDescent="0.25">
      <c r="A77" s="91"/>
      <c r="B77" s="20"/>
      <c r="C77" s="26"/>
      <c r="D77" s="26"/>
    </row>
    <row r="78" spans="1:4" ht="20.25" x14ac:dyDescent="0.25">
      <c r="A78" s="91"/>
      <c r="B78" s="20"/>
      <c r="C78" s="26"/>
      <c r="D78" s="26"/>
    </row>
    <row r="79" spans="1:4" ht="20.25" x14ac:dyDescent="0.25">
      <c r="A79" s="91"/>
      <c r="B79" s="20"/>
      <c r="C79" s="26"/>
      <c r="D79" s="26"/>
    </row>
    <row r="80" spans="1:4" ht="20.25" x14ac:dyDescent="0.25">
      <c r="A80" s="91"/>
      <c r="B80" s="20"/>
      <c r="C80" s="26"/>
      <c r="D80" s="26"/>
    </row>
    <row r="81" spans="1:4" ht="20.25" x14ac:dyDescent="0.25">
      <c r="A81" s="91"/>
      <c r="B81" s="20"/>
      <c r="C81" s="26"/>
      <c r="D81" s="26"/>
    </row>
    <row r="82" spans="1:4" ht="20.25" x14ac:dyDescent="0.25">
      <c r="A82" s="91"/>
      <c r="B82" s="20"/>
      <c r="C82" s="26"/>
      <c r="D82" s="26"/>
    </row>
    <row r="83" spans="1:4" ht="20.25" x14ac:dyDescent="0.25">
      <c r="A83" s="91"/>
      <c r="B83" s="20"/>
      <c r="C83" s="26"/>
      <c r="D83" s="26"/>
    </row>
    <row r="84" spans="1:4" ht="20.25" x14ac:dyDescent="0.25">
      <c r="A84" s="91"/>
      <c r="B84" s="20"/>
      <c r="C84" s="26"/>
      <c r="D84" s="26"/>
    </row>
    <row r="85" spans="1:4" ht="20.25" x14ac:dyDescent="0.25">
      <c r="A85" s="91"/>
      <c r="B85" s="20"/>
      <c r="C85" s="26"/>
      <c r="D85" s="26"/>
    </row>
    <row r="86" spans="1:4" ht="20.25" x14ac:dyDescent="0.25">
      <c r="A86" s="91"/>
      <c r="B86" s="20"/>
      <c r="C86" s="26"/>
      <c r="D86" s="26"/>
    </row>
    <row r="87" spans="1:4" ht="20.25" x14ac:dyDescent="0.25">
      <c r="A87" s="91"/>
      <c r="B87" s="20"/>
      <c r="C87" s="26"/>
      <c r="D87" s="26"/>
    </row>
    <row r="88" spans="1:4" ht="20.25" x14ac:dyDescent="0.25">
      <c r="A88" s="91"/>
      <c r="B88" s="20"/>
      <c r="C88" s="26"/>
      <c r="D88" s="26"/>
    </row>
    <row r="89" spans="1:4" ht="20.25" x14ac:dyDescent="0.25">
      <c r="A89" s="91"/>
      <c r="B89" s="20"/>
      <c r="C89" s="26"/>
      <c r="D89" s="26"/>
    </row>
    <row r="90" spans="1:4" ht="20.25" x14ac:dyDescent="0.25">
      <c r="A90" s="91"/>
      <c r="B90" s="20"/>
      <c r="C90" s="26"/>
      <c r="D90" s="26"/>
    </row>
    <row r="91" spans="1:4" ht="20.25" x14ac:dyDescent="0.25">
      <c r="A91" s="91"/>
      <c r="B91" s="20"/>
      <c r="C91" s="26"/>
      <c r="D91" s="26"/>
    </row>
    <row r="92" spans="1:4" ht="20.25" x14ac:dyDescent="0.25">
      <c r="A92" s="91"/>
      <c r="B92" s="20"/>
      <c r="C92" s="26"/>
      <c r="D92" s="26"/>
    </row>
    <row r="93" spans="1:4" ht="20.25" x14ac:dyDescent="0.25">
      <c r="A93" s="91"/>
      <c r="B93" s="20"/>
      <c r="C93" s="26"/>
      <c r="D93" s="26"/>
    </row>
    <row r="94" spans="1:4" ht="20.25" x14ac:dyDescent="0.25">
      <c r="A94" s="91"/>
      <c r="B94" s="20"/>
      <c r="C94" s="26"/>
      <c r="D94" s="26"/>
    </row>
    <row r="95" spans="1:4" ht="20.25" x14ac:dyDescent="0.25">
      <c r="A95" s="91"/>
      <c r="B95" s="20"/>
      <c r="C95" s="26"/>
      <c r="D95" s="26"/>
    </row>
    <row r="96" spans="1:4" ht="20.25" x14ac:dyDescent="0.25">
      <c r="A96" s="91"/>
      <c r="B96" s="20"/>
      <c r="C96" s="26"/>
      <c r="D96" s="26"/>
    </row>
    <row r="97" spans="1:4" ht="20.25" x14ac:dyDescent="0.25">
      <c r="A97" s="91"/>
      <c r="B97" s="20"/>
      <c r="C97" s="26"/>
      <c r="D97" s="26"/>
    </row>
    <row r="98" spans="1:4" ht="20.25" x14ac:dyDescent="0.25">
      <c r="A98" s="91"/>
      <c r="B98" s="20"/>
      <c r="C98" s="26"/>
      <c r="D98" s="26"/>
    </row>
    <row r="99" spans="1:4" ht="20.25" x14ac:dyDescent="0.25">
      <c r="A99" s="91"/>
      <c r="B99" s="20"/>
      <c r="C99" s="26"/>
      <c r="D99" s="26"/>
    </row>
    <row r="100" spans="1:4" ht="20.25" x14ac:dyDescent="0.25">
      <c r="A100" s="91"/>
      <c r="B100" s="20"/>
      <c r="C100" s="26"/>
      <c r="D100" s="26"/>
    </row>
    <row r="101" spans="1:4" ht="20.25" x14ac:dyDescent="0.25">
      <c r="A101" s="91"/>
      <c r="B101" s="20"/>
      <c r="C101" s="26"/>
      <c r="D101" s="26"/>
    </row>
    <row r="102" spans="1:4" ht="20.25" x14ac:dyDescent="0.25">
      <c r="A102" s="91"/>
      <c r="B102" s="20"/>
      <c r="C102" s="26"/>
      <c r="D102" s="26"/>
    </row>
    <row r="103" spans="1:4" ht="20.25" x14ac:dyDescent="0.25">
      <c r="A103" s="91"/>
      <c r="B103" s="20"/>
      <c r="C103" s="26"/>
      <c r="D103" s="26"/>
    </row>
    <row r="104" spans="1:4" ht="20.25" x14ac:dyDescent="0.25">
      <c r="A104" s="91"/>
      <c r="B104" s="20"/>
      <c r="C104" s="26"/>
      <c r="D104" s="26"/>
    </row>
    <row r="105" spans="1:4" ht="20.25" x14ac:dyDescent="0.25">
      <c r="A105" s="91"/>
      <c r="B105" s="20"/>
      <c r="C105" s="26"/>
      <c r="D105" s="26"/>
    </row>
    <row r="106" spans="1:4" ht="20.25" x14ac:dyDescent="0.25">
      <c r="A106" s="91"/>
      <c r="B106" s="20"/>
      <c r="C106" s="26"/>
      <c r="D106" s="26"/>
    </row>
    <row r="107" spans="1:4" ht="20.25" x14ac:dyDescent="0.25">
      <c r="A107" s="91"/>
      <c r="B107" s="20"/>
      <c r="C107" s="26"/>
      <c r="D107" s="26"/>
    </row>
    <row r="108" spans="1:4" ht="20.25" x14ac:dyDescent="0.25">
      <c r="A108" s="91"/>
      <c r="B108" s="20"/>
      <c r="C108" s="26"/>
      <c r="D108" s="26"/>
    </row>
    <row r="109" spans="1:4" ht="20.25" x14ac:dyDescent="0.25">
      <c r="A109" s="91"/>
      <c r="B109" s="20"/>
      <c r="C109" s="26"/>
      <c r="D109" s="26"/>
    </row>
    <row r="110" spans="1:4" ht="20.25" x14ac:dyDescent="0.25">
      <c r="A110" s="91"/>
      <c r="B110" s="20"/>
      <c r="C110" s="26"/>
      <c r="D110" s="26"/>
    </row>
    <row r="111" spans="1:4" ht="20.25" x14ac:dyDescent="0.25">
      <c r="A111" s="91"/>
      <c r="B111" s="20"/>
      <c r="C111" s="26"/>
      <c r="D111" s="26"/>
    </row>
    <row r="112" spans="1:4" ht="20.25" x14ac:dyDescent="0.25">
      <c r="A112" s="91"/>
      <c r="B112" s="20"/>
      <c r="C112" s="26"/>
      <c r="D112" s="26"/>
    </row>
    <row r="113" spans="1:4" ht="20.25" x14ac:dyDescent="0.25">
      <c r="A113" s="91"/>
      <c r="B113" s="20"/>
      <c r="C113" s="26"/>
      <c r="D113" s="26"/>
    </row>
    <row r="114" spans="1:4" ht="20.25" x14ac:dyDescent="0.25">
      <c r="A114" s="91"/>
      <c r="B114" s="20"/>
      <c r="C114" s="26"/>
      <c r="D114" s="26"/>
    </row>
    <row r="115" spans="1:4" ht="20.25" x14ac:dyDescent="0.25">
      <c r="A115" s="91"/>
      <c r="B115" s="20"/>
      <c r="C115" s="26"/>
      <c r="D115" s="26"/>
    </row>
    <row r="116" spans="1:4" ht="20.25" x14ac:dyDescent="0.25">
      <c r="A116" s="91"/>
      <c r="B116" s="20"/>
      <c r="C116" s="26"/>
      <c r="D116" s="26"/>
    </row>
    <row r="117" spans="1:4" ht="20.25" x14ac:dyDescent="0.25">
      <c r="A117" s="91"/>
      <c r="B117" s="20"/>
      <c r="C117" s="26"/>
      <c r="D117" s="26"/>
    </row>
    <row r="118" spans="1:4" ht="20.25" x14ac:dyDescent="0.25">
      <c r="A118" s="91"/>
      <c r="B118" s="20"/>
      <c r="C118" s="26"/>
      <c r="D118" s="26"/>
    </row>
    <row r="119" spans="1:4" ht="20.25" x14ac:dyDescent="0.25">
      <c r="A119" s="91"/>
      <c r="B119" s="20"/>
      <c r="C119" s="26"/>
      <c r="D119" s="26"/>
    </row>
    <row r="120" spans="1:4" ht="20.25" x14ac:dyDescent="0.25">
      <c r="A120" s="91"/>
      <c r="B120" s="20"/>
      <c r="C120" s="26"/>
      <c r="D120" s="26"/>
    </row>
    <row r="121" spans="1:4" ht="20.25" x14ac:dyDescent="0.25">
      <c r="A121" s="91"/>
      <c r="B121" s="20"/>
      <c r="C121" s="26"/>
      <c r="D121" s="26"/>
    </row>
    <row r="122" spans="1:4" ht="20.25" x14ac:dyDescent="0.25">
      <c r="A122" s="91"/>
      <c r="B122" s="20"/>
      <c r="C122" s="26"/>
      <c r="D122" s="26"/>
    </row>
    <row r="123" spans="1:4" ht="20.25" x14ac:dyDescent="0.25">
      <c r="A123" s="91"/>
      <c r="B123" s="20"/>
      <c r="C123" s="26"/>
      <c r="D123" s="26"/>
    </row>
    <row r="124" spans="1:4" ht="20.25" x14ac:dyDescent="0.25">
      <c r="A124" s="91"/>
      <c r="B124" s="20"/>
      <c r="C124" s="26"/>
      <c r="D124" s="26"/>
    </row>
    <row r="125" spans="1:4" ht="20.25" x14ac:dyDescent="0.25">
      <c r="A125" s="91"/>
      <c r="B125" s="20"/>
      <c r="C125" s="26"/>
      <c r="D125" s="26"/>
    </row>
    <row r="126" spans="1:4" ht="20.25" x14ac:dyDescent="0.25">
      <c r="A126" s="91"/>
      <c r="B126" s="20"/>
      <c r="C126" s="26"/>
      <c r="D126" s="26"/>
    </row>
    <row r="127" spans="1:4" ht="20.25" x14ac:dyDescent="0.25">
      <c r="A127" s="91"/>
      <c r="B127" s="20"/>
      <c r="C127" s="26"/>
      <c r="D127" s="26"/>
    </row>
    <row r="128" spans="1:4" ht="20.25" x14ac:dyDescent="0.25">
      <c r="A128" s="91"/>
      <c r="B128" s="20"/>
      <c r="C128" s="26"/>
      <c r="D128" s="26"/>
    </row>
    <row r="129" spans="1:4" ht="20.25" x14ac:dyDescent="0.25">
      <c r="A129" s="91"/>
      <c r="B129" s="20"/>
      <c r="C129" s="26"/>
      <c r="D129" s="26"/>
    </row>
    <row r="130" spans="1:4" ht="20.25" x14ac:dyDescent="0.25">
      <c r="A130" s="91"/>
      <c r="B130" s="20"/>
      <c r="C130" s="26"/>
      <c r="D130" s="26"/>
    </row>
    <row r="131" spans="1:4" ht="20.25" x14ac:dyDescent="0.25">
      <c r="A131" s="91"/>
      <c r="B131" s="20"/>
      <c r="C131" s="26"/>
      <c r="D131" s="26"/>
    </row>
    <row r="132" spans="1:4" ht="20.25" x14ac:dyDescent="0.25">
      <c r="A132" s="91"/>
      <c r="B132" s="20"/>
      <c r="C132" s="26"/>
      <c r="D132" s="26"/>
    </row>
    <row r="133" spans="1:4" ht="20.25" x14ac:dyDescent="0.25">
      <c r="A133" s="91"/>
      <c r="B133" s="20"/>
      <c r="C133" s="26"/>
      <c r="D133" s="26"/>
    </row>
    <row r="134" spans="1:4" ht="20.25" x14ac:dyDescent="0.25">
      <c r="A134" s="91"/>
      <c r="B134" s="20"/>
      <c r="C134" s="26"/>
      <c r="D134" s="26"/>
    </row>
    <row r="135" spans="1:4" ht="20.25" x14ac:dyDescent="0.25">
      <c r="A135" s="91"/>
      <c r="B135" s="20"/>
      <c r="C135" s="26"/>
      <c r="D135" s="26"/>
    </row>
    <row r="136" spans="1:4" ht="20.25" x14ac:dyDescent="0.25">
      <c r="A136" s="91"/>
      <c r="B136" s="20"/>
      <c r="C136" s="26"/>
      <c r="D136" s="26"/>
    </row>
    <row r="137" spans="1:4" ht="20.25" x14ac:dyDescent="0.25">
      <c r="A137" s="91"/>
      <c r="B137" s="20"/>
      <c r="C137" s="26"/>
      <c r="D137" s="26"/>
    </row>
    <row r="138" spans="1:4" ht="20.25" x14ac:dyDescent="0.25">
      <c r="A138" s="91"/>
      <c r="B138" s="20"/>
      <c r="C138" s="26"/>
      <c r="D138" s="26"/>
    </row>
    <row r="139" spans="1:4" ht="20.25" x14ac:dyDescent="0.25">
      <c r="A139" s="91"/>
      <c r="B139" s="20"/>
      <c r="C139" s="26"/>
      <c r="D139" s="26"/>
    </row>
    <row r="140" spans="1:4" ht="20.25" x14ac:dyDescent="0.25">
      <c r="A140" s="91"/>
      <c r="B140" s="20"/>
      <c r="C140" s="26"/>
      <c r="D140" s="26"/>
    </row>
    <row r="141" spans="1:4" ht="20.25" x14ac:dyDescent="0.25">
      <c r="A141" s="91"/>
      <c r="B141" s="20"/>
      <c r="C141" s="26"/>
      <c r="D141" s="26"/>
    </row>
    <row r="142" spans="1:4" ht="20.25" x14ac:dyDescent="0.25">
      <c r="A142" s="91"/>
      <c r="B142" s="20"/>
      <c r="C142" s="26"/>
      <c r="D142" s="26"/>
    </row>
    <row r="143" spans="1:4" ht="20.25" x14ac:dyDescent="0.25">
      <c r="A143" s="91"/>
      <c r="B143" s="20"/>
      <c r="C143" s="26"/>
      <c r="D143" s="26"/>
    </row>
    <row r="144" spans="1:4" ht="20.25" x14ac:dyDescent="0.25">
      <c r="A144" s="91"/>
      <c r="B144" s="20"/>
      <c r="C144" s="26"/>
      <c r="D144" s="26"/>
    </row>
    <row r="145" spans="1:4" ht="20.25" x14ac:dyDescent="0.25">
      <c r="A145" s="91"/>
      <c r="B145" s="20"/>
      <c r="C145" s="26"/>
      <c r="D145" s="26"/>
    </row>
    <row r="146" spans="1:4" ht="20.25" x14ac:dyDescent="0.25">
      <c r="A146" s="91"/>
      <c r="B146" s="20"/>
      <c r="C146" s="26"/>
      <c r="D146" s="26"/>
    </row>
    <row r="147" spans="1:4" ht="20.25" x14ac:dyDescent="0.25">
      <c r="A147" s="91"/>
      <c r="B147" s="20"/>
      <c r="C147" s="26"/>
      <c r="D147" s="26"/>
    </row>
    <row r="148" spans="1:4" ht="20.25" x14ac:dyDescent="0.25">
      <c r="A148" s="91"/>
      <c r="B148" s="20"/>
      <c r="C148" s="26"/>
      <c r="D148" s="26"/>
    </row>
    <row r="149" spans="1:4" ht="20.25" x14ac:dyDescent="0.25">
      <c r="A149" s="91"/>
      <c r="B149" s="20"/>
      <c r="C149" s="26"/>
      <c r="D149" s="26"/>
    </row>
    <row r="150" spans="1:4" ht="20.25" x14ac:dyDescent="0.25">
      <c r="A150" s="91"/>
      <c r="B150" s="20"/>
      <c r="C150" s="26"/>
      <c r="D150" s="26"/>
    </row>
    <row r="151" spans="1:4" ht="20.25" x14ac:dyDescent="0.25">
      <c r="A151" s="91"/>
      <c r="B151" s="20"/>
      <c r="C151" s="26"/>
      <c r="D151" s="26"/>
    </row>
    <row r="152" spans="1:4" ht="20.25" x14ac:dyDescent="0.25">
      <c r="A152" s="91"/>
      <c r="B152" s="20"/>
      <c r="C152" s="26"/>
      <c r="D152" s="26"/>
    </row>
    <row r="153" spans="1:4" ht="20.25" x14ac:dyDescent="0.25">
      <c r="A153" s="91"/>
      <c r="B153" s="20"/>
      <c r="C153" s="26"/>
      <c r="D153" s="26"/>
    </row>
    <row r="154" spans="1:4" ht="20.25" x14ac:dyDescent="0.25">
      <c r="A154" s="91"/>
      <c r="B154" s="20"/>
      <c r="C154" s="26"/>
      <c r="D154" s="26"/>
    </row>
    <row r="155" spans="1:4" ht="20.25" x14ac:dyDescent="0.25">
      <c r="A155" s="91"/>
      <c r="B155" s="20"/>
      <c r="C155" s="26"/>
      <c r="D155" s="26"/>
    </row>
    <row r="156" spans="1:4" ht="20.25" x14ac:dyDescent="0.25">
      <c r="A156" s="91"/>
      <c r="B156" s="20"/>
      <c r="C156" s="26"/>
      <c r="D156" s="26"/>
    </row>
    <row r="157" spans="1:4" ht="20.25" x14ac:dyDescent="0.25">
      <c r="A157" s="91"/>
      <c r="B157" s="20"/>
      <c r="C157" s="26"/>
      <c r="D157" s="26"/>
    </row>
    <row r="158" spans="1:4" ht="20.25" x14ac:dyDescent="0.25">
      <c r="A158" s="91"/>
      <c r="B158" s="20"/>
      <c r="C158" s="26"/>
      <c r="D158" s="26"/>
    </row>
    <row r="159" spans="1:4" ht="20.25" x14ac:dyDescent="0.25">
      <c r="A159" s="91"/>
      <c r="B159" s="20"/>
      <c r="C159" s="26"/>
      <c r="D159" s="26"/>
    </row>
    <row r="160" spans="1:4" ht="20.25" x14ac:dyDescent="0.25">
      <c r="A160" s="91"/>
      <c r="B160" s="20"/>
      <c r="C160" s="26"/>
      <c r="D160" s="26"/>
    </row>
    <row r="161" spans="1:4" ht="20.25" x14ac:dyDescent="0.25">
      <c r="A161" s="91"/>
      <c r="B161" s="20"/>
      <c r="C161" s="26"/>
      <c r="D161" s="26"/>
    </row>
    <row r="162" spans="1:4" ht="20.25" x14ac:dyDescent="0.25">
      <c r="A162" s="91"/>
      <c r="B162" s="20"/>
      <c r="C162" s="26"/>
      <c r="D162" s="26"/>
    </row>
    <row r="163" spans="1:4" ht="20.25" x14ac:dyDescent="0.25">
      <c r="A163" s="91"/>
      <c r="B163" s="20"/>
      <c r="C163" s="26"/>
      <c r="D163" s="26"/>
    </row>
    <row r="164" spans="1:4" ht="20.25" x14ac:dyDescent="0.25">
      <c r="A164" s="91"/>
      <c r="B164" s="20"/>
      <c r="C164" s="26"/>
      <c r="D164" s="26"/>
    </row>
    <row r="165" spans="1:4" ht="20.25" x14ac:dyDescent="0.25">
      <c r="A165" s="91"/>
      <c r="B165" s="20"/>
      <c r="C165" s="26"/>
      <c r="D165" s="26"/>
    </row>
    <row r="166" spans="1:4" ht="20.25" x14ac:dyDescent="0.25">
      <c r="A166" s="91"/>
      <c r="B166" s="20"/>
      <c r="C166" s="26"/>
      <c r="D166" s="26"/>
    </row>
    <row r="167" spans="1:4" ht="20.25" x14ac:dyDescent="0.25">
      <c r="A167" s="91"/>
      <c r="B167" s="20"/>
      <c r="C167" s="26"/>
      <c r="D167" s="26"/>
    </row>
    <row r="168" spans="1:4" ht="20.25" x14ac:dyDescent="0.25">
      <c r="A168" s="91"/>
      <c r="B168" s="20"/>
      <c r="C168" s="26"/>
      <c r="D168" s="26"/>
    </row>
    <row r="169" spans="1:4" ht="20.25" x14ac:dyDescent="0.25">
      <c r="A169" s="91"/>
      <c r="B169" s="20"/>
      <c r="C169" s="26"/>
      <c r="D169" s="26"/>
    </row>
    <row r="170" spans="1:4" ht="20.25" x14ac:dyDescent="0.25">
      <c r="A170" s="91"/>
      <c r="B170" s="20"/>
      <c r="C170" s="26"/>
      <c r="D170" s="26"/>
    </row>
    <row r="171" spans="1:4" ht="20.25" x14ac:dyDescent="0.25">
      <c r="A171" s="91"/>
      <c r="B171" s="20"/>
      <c r="C171" s="26"/>
      <c r="D171" s="26"/>
    </row>
    <row r="172" spans="1:4" ht="20.25" x14ac:dyDescent="0.25">
      <c r="A172" s="91"/>
      <c r="B172" s="20"/>
      <c r="C172" s="26"/>
      <c r="D172" s="26"/>
    </row>
    <row r="173" spans="1:4" ht="20.25" x14ac:dyDescent="0.25">
      <c r="A173" s="91"/>
      <c r="B173" s="20"/>
      <c r="C173" s="26"/>
      <c r="D173" s="26"/>
    </row>
    <row r="174" spans="1:4" ht="20.25" x14ac:dyDescent="0.25">
      <c r="A174" s="91"/>
      <c r="B174" s="20"/>
      <c r="C174" s="26"/>
      <c r="D174" s="26"/>
    </row>
    <row r="175" spans="1:4" ht="20.25" x14ac:dyDescent="0.25">
      <c r="A175" s="91"/>
      <c r="B175" s="20"/>
      <c r="C175" s="26"/>
      <c r="D175" s="26"/>
    </row>
    <row r="176" spans="1:4" ht="20.25" x14ac:dyDescent="0.25">
      <c r="A176" s="91"/>
      <c r="B176" s="20"/>
      <c r="C176" s="26"/>
      <c r="D176" s="26"/>
    </row>
    <row r="177" spans="1:4" ht="20.25" x14ac:dyDescent="0.25">
      <c r="A177" s="91"/>
      <c r="B177" s="20"/>
      <c r="C177" s="26"/>
      <c r="D177" s="26"/>
    </row>
    <row r="178" spans="1:4" ht="20.25" x14ac:dyDescent="0.25">
      <c r="A178" s="91"/>
      <c r="B178" s="20"/>
      <c r="C178" s="26"/>
      <c r="D178" s="26"/>
    </row>
    <row r="179" spans="1:4" ht="20.25" x14ac:dyDescent="0.25">
      <c r="A179" s="91"/>
      <c r="B179" s="20"/>
      <c r="C179" s="26"/>
      <c r="D179" s="26"/>
    </row>
    <row r="180" spans="1:4" ht="20.25" x14ac:dyDescent="0.25">
      <c r="A180" s="91"/>
      <c r="B180" s="20"/>
      <c r="C180" s="26"/>
      <c r="D180" s="26"/>
    </row>
    <row r="181" spans="1:4" ht="20.25" x14ac:dyDescent="0.25">
      <c r="A181" s="91"/>
      <c r="B181" s="20"/>
      <c r="C181" s="26"/>
      <c r="D181" s="26"/>
    </row>
    <row r="182" spans="1:4" ht="20.25" x14ac:dyDescent="0.25">
      <c r="A182" s="91"/>
      <c r="B182" s="20"/>
      <c r="C182" s="26"/>
      <c r="D182" s="26"/>
    </row>
    <row r="183" spans="1:4" ht="20.25" x14ac:dyDescent="0.25">
      <c r="A183" s="91"/>
      <c r="B183" s="20"/>
      <c r="C183" s="26"/>
      <c r="D183" s="26"/>
    </row>
    <row r="184" spans="1:4" ht="20.25" x14ac:dyDescent="0.25">
      <c r="A184" s="91"/>
      <c r="B184" s="20"/>
      <c r="C184" s="26"/>
      <c r="D184" s="26"/>
    </row>
    <row r="185" spans="1:4" ht="20.25" x14ac:dyDescent="0.25">
      <c r="A185" s="91"/>
      <c r="B185" s="20"/>
      <c r="C185" s="26"/>
      <c r="D185" s="26"/>
    </row>
    <row r="186" spans="1:4" ht="20.25" x14ac:dyDescent="0.25">
      <c r="A186" s="91"/>
      <c r="B186" s="20"/>
      <c r="C186" s="26"/>
      <c r="D186" s="26"/>
    </row>
    <row r="187" spans="1:4" ht="20.25" x14ac:dyDescent="0.25">
      <c r="A187" s="91"/>
      <c r="B187" s="20"/>
      <c r="C187" s="26"/>
      <c r="D187" s="26"/>
    </row>
    <row r="188" spans="1:4" ht="20.25" x14ac:dyDescent="0.25">
      <c r="A188" s="91"/>
      <c r="B188" s="20"/>
      <c r="C188" s="26"/>
      <c r="D188" s="26"/>
    </row>
    <row r="189" spans="1:4" ht="20.25" x14ac:dyDescent="0.25">
      <c r="A189" s="91"/>
      <c r="B189" s="20"/>
      <c r="C189" s="26"/>
      <c r="D189" s="26"/>
    </row>
    <row r="190" spans="1:4" ht="20.25" x14ac:dyDescent="0.25">
      <c r="A190" s="91"/>
      <c r="B190" s="20"/>
      <c r="C190" s="26"/>
      <c r="D190" s="26"/>
    </row>
    <row r="191" spans="1:4" ht="20.25" x14ac:dyDescent="0.25">
      <c r="A191" s="91"/>
      <c r="B191" s="20"/>
      <c r="C191" s="26"/>
      <c r="D191" s="26"/>
    </row>
    <row r="192" spans="1:4" ht="20.25" x14ac:dyDescent="0.25">
      <c r="A192" s="91"/>
      <c r="B192" s="20"/>
      <c r="C192" s="26"/>
      <c r="D192" s="26"/>
    </row>
    <row r="193" spans="1:4" ht="20.25" x14ac:dyDescent="0.25">
      <c r="A193" s="91"/>
      <c r="B193" s="20"/>
      <c r="C193" s="26"/>
      <c r="D193" s="26"/>
    </row>
    <row r="194" spans="1:4" ht="20.25" x14ac:dyDescent="0.25">
      <c r="A194" s="91"/>
      <c r="B194" s="20"/>
      <c r="C194" s="26"/>
      <c r="D194" s="26"/>
    </row>
    <row r="195" spans="1:4" ht="20.25" x14ac:dyDescent="0.25">
      <c r="A195" s="91"/>
      <c r="B195" s="20"/>
      <c r="C195" s="26"/>
      <c r="D195" s="26"/>
    </row>
    <row r="196" spans="1:4" ht="20.25" x14ac:dyDescent="0.25">
      <c r="A196" s="91"/>
      <c r="B196" s="20"/>
      <c r="C196" s="26"/>
      <c r="D196" s="26"/>
    </row>
    <row r="197" spans="1:4" ht="20.25" x14ac:dyDescent="0.25">
      <c r="A197" s="91"/>
      <c r="B197" s="20"/>
      <c r="C197" s="26"/>
      <c r="D197" s="26"/>
    </row>
    <row r="198" spans="1:4" ht="20.25" x14ac:dyDescent="0.25">
      <c r="A198" s="91"/>
      <c r="B198" s="20"/>
      <c r="C198" s="26"/>
      <c r="D198" s="26"/>
    </row>
    <row r="199" spans="1:4" ht="20.25" x14ac:dyDescent="0.25">
      <c r="A199" s="91"/>
      <c r="B199" s="20"/>
      <c r="C199" s="26"/>
      <c r="D199" s="26"/>
    </row>
    <row r="200" spans="1:4" ht="20.25" x14ac:dyDescent="0.25">
      <c r="A200" s="91"/>
      <c r="B200" s="20"/>
      <c r="C200" s="26"/>
      <c r="D200" s="26"/>
    </row>
    <row r="201" spans="1:4" ht="20.25" x14ac:dyDescent="0.25">
      <c r="A201" s="91"/>
      <c r="B201" s="20"/>
      <c r="C201" s="26"/>
      <c r="D201" s="26"/>
    </row>
    <row r="202" spans="1:4" ht="20.25" x14ac:dyDescent="0.25">
      <c r="A202" s="91"/>
      <c r="B202" s="20"/>
      <c r="C202" s="26"/>
      <c r="D202" s="26"/>
    </row>
    <row r="203" spans="1:4" ht="20.25" x14ac:dyDescent="0.25">
      <c r="A203" s="91"/>
      <c r="B203" s="20"/>
      <c r="C203" s="26"/>
      <c r="D203" s="26"/>
    </row>
    <row r="204" spans="1:4" ht="20.25" x14ac:dyDescent="0.25">
      <c r="A204" s="91"/>
      <c r="B204" s="20"/>
      <c r="C204" s="26"/>
      <c r="D204" s="26"/>
    </row>
    <row r="205" spans="1:4" ht="20.25" x14ac:dyDescent="0.25">
      <c r="A205" s="91"/>
      <c r="B205" s="20"/>
      <c r="C205" s="26"/>
      <c r="D205" s="26"/>
    </row>
    <row r="206" spans="1:4" ht="20.25" x14ac:dyDescent="0.25">
      <c r="A206" s="91"/>
      <c r="B206" s="20"/>
      <c r="C206" s="26"/>
      <c r="D206" s="26"/>
    </row>
    <row r="207" spans="1:4" ht="20.25" x14ac:dyDescent="0.25">
      <c r="A207" s="91"/>
      <c r="B207" s="20"/>
      <c r="C207" s="26"/>
      <c r="D207" s="26"/>
    </row>
    <row r="208" spans="1:4" x14ac:dyDescent="0.25">
      <c r="A208" s="75"/>
      <c r="B208" s="20"/>
      <c r="C208" s="20"/>
      <c r="D208" s="20"/>
    </row>
    <row r="209" spans="1:8" ht="20.25" x14ac:dyDescent="0.25">
      <c r="A209" s="75"/>
      <c r="B209" s="22" t="s">
        <v>216</v>
      </c>
      <c r="C209" s="22" t="s">
        <v>217</v>
      </c>
      <c r="D209" s="25" t="s">
        <v>216</v>
      </c>
      <c r="E209" s="25" t="s">
        <v>217</v>
      </c>
    </row>
    <row r="210" spans="1:8" ht="21" x14ac:dyDescent="0.35">
      <c r="A210" s="75"/>
      <c r="B210" s="23" t="s">
        <v>218</v>
      </c>
      <c r="C210" s="23" t="s">
        <v>219</v>
      </c>
      <c r="D210" t="s">
        <v>218</v>
      </c>
      <c r="F210" t="str">
        <f>IF(NOT(ISBLANK(D210)),D210,IF(NOT(ISBLANK(E210)),"     "&amp;E210,FALSE))</f>
        <v>Afectación Económica o presupuestal</v>
      </c>
      <c r="G210" t="s">
        <v>218</v>
      </c>
      <c r="H210" t="str">
        <f>IF(NOT(ISERROR(MATCH(G210,_xlfn.ANCHORARRAY(B221),0))),F223&amp;"Por favor no seleccionar los criterios de impacto",G210)</f>
        <v>❌Por favor no seleccionar los criterios de impacto</v>
      </c>
    </row>
    <row r="211" spans="1:8" ht="21" x14ac:dyDescent="0.35">
      <c r="A211" s="75"/>
      <c r="B211" s="23" t="s">
        <v>218</v>
      </c>
      <c r="C211" s="23" t="s">
        <v>194</v>
      </c>
      <c r="E211" t="s">
        <v>219</v>
      </c>
      <c r="F211" t="str">
        <f t="shared" ref="F211:F221" si="0">IF(NOT(ISBLANK(D211)),D211,IF(NOT(ISBLANK(E211)),"     "&amp;E211,FALSE))</f>
        <v xml:space="preserve">     Afectación menor a 10 SMLMV .</v>
      </c>
    </row>
    <row r="212" spans="1:8" ht="21" x14ac:dyDescent="0.35">
      <c r="A212" s="75"/>
      <c r="B212" s="23" t="s">
        <v>218</v>
      </c>
      <c r="C212" s="23" t="s">
        <v>197</v>
      </c>
      <c r="E212" t="s">
        <v>194</v>
      </c>
      <c r="F212" t="str">
        <f t="shared" si="0"/>
        <v xml:space="preserve">     Entre 10 y 50 SMLMV </v>
      </c>
    </row>
    <row r="213" spans="1:8" ht="21" x14ac:dyDescent="0.35">
      <c r="A213" s="75"/>
      <c r="B213" s="23" t="s">
        <v>218</v>
      </c>
      <c r="C213" s="23" t="s">
        <v>201</v>
      </c>
      <c r="E213" t="s">
        <v>197</v>
      </c>
      <c r="F213" t="str">
        <f t="shared" si="0"/>
        <v xml:space="preserve">     Entre 50 y 100 SMLMV </v>
      </c>
    </row>
    <row r="214" spans="1:8" ht="21" x14ac:dyDescent="0.35">
      <c r="A214" s="75"/>
      <c r="B214" s="23" t="s">
        <v>218</v>
      </c>
      <c r="C214" s="23" t="s">
        <v>205</v>
      </c>
      <c r="E214" t="s">
        <v>201</v>
      </c>
      <c r="F214" t="str">
        <f t="shared" si="0"/>
        <v xml:space="preserve">     Entre 100 y 500 SMLMV </v>
      </c>
    </row>
    <row r="215" spans="1:8" ht="21" x14ac:dyDescent="0.35">
      <c r="A215" s="75"/>
      <c r="B215" s="23" t="s">
        <v>187</v>
      </c>
      <c r="C215" s="23" t="s">
        <v>191</v>
      </c>
      <c r="E215" t="s">
        <v>205</v>
      </c>
      <c r="F215" t="str">
        <f t="shared" si="0"/>
        <v xml:space="preserve">     Mayor a 500 SMLMV </v>
      </c>
    </row>
    <row r="216" spans="1:8" ht="21" x14ac:dyDescent="0.35">
      <c r="A216" s="75"/>
      <c r="B216" s="23" t="s">
        <v>187</v>
      </c>
      <c r="C216" s="23" t="s">
        <v>195</v>
      </c>
      <c r="D216" t="s">
        <v>187</v>
      </c>
      <c r="F216" t="str">
        <f t="shared" si="0"/>
        <v>Pérdida Reputacional</v>
      </c>
    </row>
    <row r="217" spans="1:8" ht="21" x14ac:dyDescent="0.35">
      <c r="A217" s="75"/>
      <c r="B217" s="23" t="s">
        <v>187</v>
      </c>
      <c r="C217" s="23" t="s">
        <v>198</v>
      </c>
      <c r="E217" t="s">
        <v>191</v>
      </c>
      <c r="F217" t="str">
        <f t="shared" si="0"/>
        <v xml:space="preserve">     El riesgo afecta la imagen de alguna área de la organización</v>
      </c>
    </row>
    <row r="218" spans="1:8" ht="21" x14ac:dyDescent="0.35">
      <c r="A218" s="75"/>
      <c r="B218" s="23" t="s">
        <v>187</v>
      </c>
      <c r="C218" s="23" t="s">
        <v>220</v>
      </c>
      <c r="E218" t="s">
        <v>195</v>
      </c>
      <c r="F218" t="str">
        <f t="shared" si="0"/>
        <v xml:space="preserve">     El riesgo afecta la imagen de la entidad internamente, de conocimiento general, nivel interno, de junta dircetiva y accionistas y/o de provedores</v>
      </c>
    </row>
    <row r="219" spans="1:8" ht="21" x14ac:dyDescent="0.35">
      <c r="A219" s="75"/>
      <c r="B219" s="23" t="s">
        <v>187</v>
      </c>
      <c r="C219" s="23" t="s">
        <v>206</v>
      </c>
      <c r="E219" t="s">
        <v>198</v>
      </c>
      <c r="F219" t="str">
        <f t="shared" si="0"/>
        <v xml:space="preserve">     El riesgo afecta la imagen de la entidad con algunos usuarios de relevancia frente al logro de los objetivos</v>
      </c>
    </row>
    <row r="220" spans="1:8" x14ac:dyDescent="0.25">
      <c r="A220" s="75"/>
      <c r="B220" s="24"/>
      <c r="C220" s="24"/>
      <c r="E220" t="s">
        <v>220</v>
      </c>
      <c r="F220" t="str">
        <f t="shared" si="0"/>
        <v xml:space="preserve">     El riesgo afecta la imagen de de la entidad con efecto publicitario sostenido a nivel de sector administrativo, nivel departamental o municipal</v>
      </c>
    </row>
    <row r="221" spans="1:8" x14ac:dyDescent="0.25">
      <c r="A221" s="75"/>
      <c r="B221" s="24" t="str" cm="1">
        <f t="array" ref="B221:B223">_xlfn.UNIQUE(Tabla1[[#All],[Criterios]])</f>
        <v>Criterios</v>
      </c>
      <c r="C221" s="24"/>
      <c r="E221" t="s">
        <v>206</v>
      </c>
      <c r="F221" t="str">
        <f t="shared" si="0"/>
        <v xml:space="preserve">     El riesgo afecta la imagen de la entidad a nivel nacional, con efecto publicitarios sostenible a nivel país</v>
      </c>
    </row>
    <row r="222" spans="1:8" x14ac:dyDescent="0.25">
      <c r="A222" s="75"/>
      <c r="B222" s="24" t="str">
        <v>Afectación Económica o presupuestal</v>
      </c>
      <c r="C222" s="24"/>
    </row>
    <row r="223" spans="1:8" x14ac:dyDescent="0.25">
      <c r="B223" s="24" t="str">
        <v>Pérdida Reputacional</v>
      </c>
      <c r="C223" s="24"/>
      <c r="F223" s="27" t="s">
        <v>221</v>
      </c>
    </row>
    <row r="224" spans="1:8" x14ac:dyDescent="0.25">
      <c r="B224" s="19"/>
      <c r="C224" s="19"/>
      <c r="F224" s="27" t="s">
        <v>222</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heetViews>
  <sheetFormatPr baseColWidth="10" defaultColWidth="14.28515625" defaultRowHeight="12.75" x14ac:dyDescent="0.2"/>
  <cols>
    <col min="1" max="2" width="14.28515625" style="80"/>
    <col min="3" max="3" width="17" style="80" customWidth="1"/>
    <col min="4" max="4" width="14.28515625" style="80"/>
    <col min="5" max="5" width="46" style="80" customWidth="1"/>
    <col min="6" max="16384" width="14.28515625" style="80"/>
  </cols>
  <sheetData>
    <row r="1" spans="2:6" ht="24" customHeight="1" thickBot="1" x14ac:dyDescent="0.25">
      <c r="B1" s="397" t="s">
        <v>223</v>
      </c>
      <c r="C1" s="398"/>
      <c r="D1" s="398"/>
      <c r="E1" s="398"/>
      <c r="F1" s="399"/>
    </row>
    <row r="2" spans="2:6" ht="16.5" thickBot="1" x14ac:dyDescent="0.3">
      <c r="B2" s="81"/>
      <c r="C2" s="81"/>
      <c r="D2" s="81"/>
      <c r="E2" s="81"/>
      <c r="F2" s="81"/>
    </row>
    <row r="3" spans="2:6" ht="16.5" thickBot="1" x14ac:dyDescent="0.25">
      <c r="B3" s="401" t="s">
        <v>224</v>
      </c>
      <c r="C3" s="402"/>
      <c r="D3" s="402"/>
      <c r="E3" s="182" t="s">
        <v>225</v>
      </c>
      <c r="F3" s="90" t="s">
        <v>226</v>
      </c>
    </row>
    <row r="4" spans="2:6" ht="31.5" x14ac:dyDescent="0.2">
      <c r="B4" s="403" t="s">
        <v>227</v>
      </c>
      <c r="C4" s="405" t="s">
        <v>76</v>
      </c>
      <c r="D4" s="183" t="s">
        <v>112</v>
      </c>
      <c r="E4" s="82" t="s">
        <v>228</v>
      </c>
      <c r="F4" s="83">
        <v>0.25</v>
      </c>
    </row>
    <row r="5" spans="2:6" ht="47.25" x14ac:dyDescent="0.2">
      <c r="B5" s="404"/>
      <c r="C5" s="406"/>
      <c r="D5" s="184" t="s">
        <v>229</v>
      </c>
      <c r="E5" s="84" t="s">
        <v>230</v>
      </c>
      <c r="F5" s="85">
        <v>0.15</v>
      </c>
    </row>
    <row r="6" spans="2:6" ht="47.25" x14ac:dyDescent="0.2">
      <c r="B6" s="404"/>
      <c r="C6" s="406"/>
      <c r="D6" s="184" t="s">
        <v>231</v>
      </c>
      <c r="E6" s="84" t="s">
        <v>232</v>
      </c>
      <c r="F6" s="85">
        <v>0.1</v>
      </c>
    </row>
    <row r="7" spans="2:6" ht="63" x14ac:dyDescent="0.2">
      <c r="B7" s="404"/>
      <c r="C7" s="406" t="s">
        <v>99</v>
      </c>
      <c r="D7" s="184" t="s">
        <v>233</v>
      </c>
      <c r="E7" s="84" t="s">
        <v>234</v>
      </c>
      <c r="F7" s="85">
        <v>0.25</v>
      </c>
    </row>
    <row r="8" spans="2:6" ht="31.5" x14ac:dyDescent="0.2">
      <c r="B8" s="404"/>
      <c r="C8" s="406"/>
      <c r="D8" s="184" t="s">
        <v>113</v>
      </c>
      <c r="E8" s="84" t="s">
        <v>235</v>
      </c>
      <c r="F8" s="85">
        <v>0.15</v>
      </c>
    </row>
    <row r="9" spans="2:6" ht="47.25" x14ac:dyDescent="0.2">
      <c r="B9" s="404" t="s">
        <v>236</v>
      </c>
      <c r="C9" s="406" t="s">
        <v>101</v>
      </c>
      <c r="D9" s="184" t="s">
        <v>114</v>
      </c>
      <c r="E9" s="84" t="s">
        <v>237</v>
      </c>
      <c r="F9" s="86" t="s">
        <v>238</v>
      </c>
    </row>
    <row r="10" spans="2:6" ht="63" x14ac:dyDescent="0.2">
      <c r="B10" s="404"/>
      <c r="C10" s="406"/>
      <c r="D10" s="184" t="s">
        <v>239</v>
      </c>
      <c r="E10" s="84" t="s">
        <v>240</v>
      </c>
      <c r="F10" s="86" t="s">
        <v>238</v>
      </c>
    </row>
    <row r="11" spans="2:6" ht="47.25" x14ac:dyDescent="0.2">
      <c r="B11" s="404"/>
      <c r="C11" s="406" t="s">
        <v>102</v>
      </c>
      <c r="D11" s="184" t="s">
        <v>115</v>
      </c>
      <c r="E11" s="84" t="s">
        <v>241</v>
      </c>
      <c r="F11" s="86" t="s">
        <v>238</v>
      </c>
    </row>
    <row r="12" spans="2:6" ht="47.25" x14ac:dyDescent="0.2">
      <c r="B12" s="404"/>
      <c r="C12" s="406"/>
      <c r="D12" s="184" t="s">
        <v>122</v>
      </c>
      <c r="E12" s="84" t="s">
        <v>242</v>
      </c>
      <c r="F12" s="86" t="s">
        <v>238</v>
      </c>
    </row>
    <row r="13" spans="2:6" ht="31.5" x14ac:dyDescent="0.2">
      <c r="B13" s="404"/>
      <c r="C13" s="406" t="s">
        <v>103</v>
      </c>
      <c r="D13" s="184" t="s">
        <v>116</v>
      </c>
      <c r="E13" s="84" t="s">
        <v>243</v>
      </c>
      <c r="F13" s="86" t="s">
        <v>238</v>
      </c>
    </row>
    <row r="14" spans="2:6" ht="32.25" thickBot="1" x14ac:dyDescent="0.25">
      <c r="B14" s="407"/>
      <c r="C14" s="408"/>
      <c r="D14" s="185" t="s">
        <v>244</v>
      </c>
      <c r="E14" s="87" t="s">
        <v>245</v>
      </c>
      <c r="F14" s="88" t="s">
        <v>238</v>
      </c>
    </row>
    <row r="15" spans="2:6" ht="49.5" customHeight="1" x14ac:dyDescent="0.2">
      <c r="B15" s="400" t="s">
        <v>246</v>
      </c>
      <c r="C15" s="400"/>
      <c r="D15" s="400"/>
      <c r="E15" s="400"/>
      <c r="F15" s="400"/>
    </row>
    <row r="16" spans="2:6" ht="27" customHeight="1" x14ac:dyDescent="0.25">
      <c r="B16" s="89"/>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247</v>
      </c>
      <c r="E2" t="s">
        <v>248</v>
      </c>
    </row>
    <row r="3" spans="2:5" x14ac:dyDescent="0.25">
      <c r="B3" t="s">
        <v>249</v>
      </c>
      <c r="E3" t="s">
        <v>130</v>
      </c>
    </row>
    <row r="4" spans="2:5" x14ac:dyDescent="0.25">
      <c r="B4" t="s">
        <v>250</v>
      </c>
      <c r="E4" t="s">
        <v>106</v>
      </c>
    </row>
    <row r="5" spans="2:5" x14ac:dyDescent="0.25">
      <c r="B5" t="s">
        <v>117</v>
      </c>
    </row>
    <row r="8" spans="2:5" x14ac:dyDescent="0.25">
      <c r="B8" t="s">
        <v>251</v>
      </c>
    </row>
    <row r="9" spans="2:5" x14ac:dyDescent="0.25">
      <c r="B9" t="s">
        <v>252</v>
      </c>
    </row>
    <row r="10" spans="2:5" x14ac:dyDescent="0.25">
      <c r="B10" t="s">
        <v>119</v>
      </c>
    </row>
    <row r="13" spans="2:5" x14ac:dyDescent="0.25">
      <c r="B13" t="s">
        <v>253</v>
      </c>
    </row>
    <row r="14" spans="2:5" x14ac:dyDescent="0.25">
      <c r="B14" t="s">
        <v>121</v>
      </c>
    </row>
    <row r="15" spans="2:5" x14ac:dyDescent="0.25">
      <c r="B15" t="s">
        <v>254</v>
      </c>
    </row>
    <row r="16" spans="2:5" x14ac:dyDescent="0.25">
      <c r="B16" t="s">
        <v>255</v>
      </c>
    </row>
    <row r="17" spans="2:2" x14ac:dyDescent="0.25">
      <c r="B17" t="s">
        <v>108</v>
      </c>
    </row>
    <row r="18" spans="2:2" x14ac:dyDescent="0.25">
      <c r="B18" t="s">
        <v>256</v>
      </c>
    </row>
    <row r="19" spans="2:2" x14ac:dyDescent="0.25">
      <c r="B19" t="s">
        <v>125</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7109375" style="6" customWidth="1"/>
    <col min="2" max="16384" width="11.42578125" style="6"/>
  </cols>
  <sheetData>
    <row r="3" spans="1:1" x14ac:dyDescent="0.2">
      <c r="A3" s="7" t="s">
        <v>112</v>
      </c>
    </row>
    <row r="4" spans="1:1" x14ac:dyDescent="0.2">
      <c r="A4" s="7" t="s">
        <v>229</v>
      </c>
    </row>
    <row r="5" spans="1:1" x14ac:dyDescent="0.2">
      <c r="A5" s="7" t="s">
        <v>231</v>
      </c>
    </row>
    <row r="6" spans="1:1" x14ac:dyDescent="0.2">
      <c r="A6" s="7" t="s">
        <v>233</v>
      </c>
    </row>
    <row r="7" spans="1:1" x14ac:dyDescent="0.2">
      <c r="A7" s="7" t="s">
        <v>113</v>
      </c>
    </row>
    <row r="8" spans="1:1" x14ac:dyDescent="0.2">
      <c r="A8" s="7" t="s">
        <v>114</v>
      </c>
    </row>
    <row r="9" spans="1:1" x14ac:dyDescent="0.2">
      <c r="A9" s="7" t="s">
        <v>239</v>
      </c>
    </row>
    <row r="10" spans="1:1" x14ac:dyDescent="0.2">
      <c r="A10" s="7" t="s">
        <v>115</v>
      </c>
    </row>
    <row r="11" spans="1:1" x14ac:dyDescent="0.2">
      <c r="A11" s="7" t="s">
        <v>122</v>
      </c>
    </row>
    <row r="12" spans="1:1" x14ac:dyDescent="0.2">
      <c r="A12" s="7" t="s">
        <v>257</v>
      </c>
    </row>
    <row r="13" spans="1:1" x14ac:dyDescent="0.2">
      <c r="A13" s="7" t="s">
        <v>258</v>
      </c>
    </row>
    <row r="14" spans="1:1" x14ac:dyDescent="0.2">
      <c r="A14" s="7" t="s">
        <v>259</v>
      </c>
    </row>
    <row r="16" spans="1:1" x14ac:dyDescent="0.2">
      <c r="A16" s="7" t="s">
        <v>260</v>
      </c>
    </row>
    <row r="17" spans="1:1" x14ac:dyDescent="0.2">
      <c r="A17" s="7" t="s">
        <v>247</v>
      </c>
    </row>
    <row r="18" spans="1:1" x14ac:dyDescent="0.2">
      <c r="A18" s="7" t="s">
        <v>249</v>
      </c>
    </row>
    <row r="20" spans="1:1" x14ac:dyDescent="0.2">
      <c r="A20" s="7" t="s">
        <v>252</v>
      </c>
    </row>
    <row r="21" spans="1:1" x14ac:dyDescent="0.2">
      <c r="A21" s="7" t="s">
        <v>119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50EC9DC28FEB84E8772A9ADEDC09552" ma:contentTypeVersion="14" ma:contentTypeDescription="Create a new document." ma:contentTypeScope="" ma:versionID="9adf6d63978f55f1afb20ba8e23806b6">
  <xsd:schema xmlns:xsd="http://www.w3.org/2001/XMLSchema" xmlns:xs="http://www.w3.org/2001/XMLSchema" xmlns:p="http://schemas.microsoft.com/office/2006/metadata/properties" xmlns:ns3="43b5c514-35a4-416e-aff7-df25cf72a503" xmlns:ns4="ab6efe54-1113-4d03-9a9b-53d2d06840d9" targetNamespace="http://schemas.microsoft.com/office/2006/metadata/properties" ma:root="true" ma:fieldsID="d5514b6ca1c366bc5c606047de09048a" ns3:_="" ns4:_="">
    <xsd:import namespace="43b5c514-35a4-416e-aff7-df25cf72a503"/>
    <xsd:import namespace="ab6efe54-1113-4d03-9a9b-53d2d06840d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b5c514-35a4-416e-aff7-df25cf72a50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6efe54-1113-4d03-9a9b-53d2d06840d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E7B296-D478-4ADE-95BA-B797A31ECDD4}">
  <ds:schemaRefs>
    <ds:schemaRef ds:uri="http://schemas.microsoft.com/office/2006/documentManagement/types"/>
    <ds:schemaRef ds:uri="http://schemas.openxmlformats.org/package/2006/metadata/core-properties"/>
    <ds:schemaRef ds:uri="43b5c514-35a4-416e-aff7-df25cf72a503"/>
    <ds:schemaRef ds:uri="http://purl.org/dc/elements/1.1/"/>
    <ds:schemaRef ds:uri="http://schemas.microsoft.com/office/2006/metadata/properties"/>
    <ds:schemaRef ds:uri="http://purl.org/dc/dcmitype/"/>
    <ds:schemaRef ds:uri="http://purl.org/dc/terms/"/>
    <ds:schemaRef ds:uri="http://schemas.microsoft.com/office/infopath/2007/PartnerControls"/>
    <ds:schemaRef ds:uri="ab6efe54-1113-4d03-9a9b-53d2d06840d9"/>
    <ds:schemaRef ds:uri="http://www.w3.org/XML/1998/namespace"/>
  </ds:schemaRefs>
</ds:datastoreItem>
</file>

<file path=customXml/itemProps2.xml><?xml version="1.0" encoding="utf-8"?>
<ds:datastoreItem xmlns:ds="http://schemas.openxmlformats.org/officeDocument/2006/customXml" ds:itemID="{610EE3D8-0098-4DAD-B8F5-5D4E98ECF7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b5c514-35a4-416e-aff7-df25cf72a503"/>
    <ds:schemaRef ds:uri="ab6efe54-1113-4d03-9a9b-53d2d06840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1F961C-9900-4BD9-9A9A-31E6E74AE1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Diana Córdoba Vargas</cp:lastModifiedBy>
  <cp:revision/>
  <dcterms:created xsi:type="dcterms:W3CDTF">2020-03-24T23:12:47Z</dcterms:created>
  <dcterms:modified xsi:type="dcterms:W3CDTF">2023-12-06T19:40:02Z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0x010100850EC9DC28FEB84E8772A9ADEDC09552</vt:lpwstr>
  </property>
</Properties>
</file>