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hidePivotFieldList="1" defaultThemeVersion="124226"/>
  <mc:AlternateContent xmlns:mc="http://schemas.openxmlformats.org/markup-compatibility/2006">
    <mc:Choice Requires="x15">
      <x15ac:absPath xmlns:x15ac="http://schemas.microsoft.com/office/spreadsheetml/2010/11/ac" url="https://itceduco-my.sharepoint.com/personal/apoyocontrolinterno_itc_edu_co/Documents/CI DIANA/2022/Riesgos/"/>
    </mc:Choice>
  </mc:AlternateContent>
  <xr:revisionPtr revIDLastSave="46" documentId="11_48C5C2724370E505CD37700FDBBAC5C180D66250" xr6:coauthVersionLast="47" xr6:coauthVersionMax="47" xr10:uidLastSave="{125A9BFA-7725-4559-B14C-F1CDEB9014B8}"/>
  <bookViews>
    <workbookView xWindow="-120" yWindow="-120" windowWidth="20730" windowHeight="11040" tabRatio="882" activeTab="1" xr2:uid="{00000000-000D-0000-FFFF-FFFF00000000}"/>
  </bookViews>
  <sheets>
    <sheet name="Intructivo" sheetId="20" r:id="rId1"/>
    <sheet name="Mapa final" sheetId="1" r:id="rId2"/>
    <sheet name="Listas" sheetId="21" state="hidden"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9"/>
  <pivotCaches>
    <pivotCache cacheId="0"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1" i="1" l="1"/>
  <c r="AC14" i="1"/>
  <c r="Y13" i="1" l="1"/>
  <c r="V13" i="1"/>
  <c r="O13" i="1"/>
  <c r="P13" i="1" s="1"/>
  <c r="Q13" i="1" s="1"/>
  <c r="L13" i="1"/>
  <c r="L19" i="1"/>
  <c r="AG13" i="1" l="1"/>
  <c r="AF13" i="1" s="1"/>
  <c r="R13" i="1"/>
  <c r="AC13" i="1"/>
  <c r="M13" i="1"/>
  <c r="Y11" i="1"/>
  <c r="Y12" i="1"/>
  <c r="V12" i="1"/>
  <c r="L12" i="1"/>
  <c r="M12" i="1" s="1"/>
  <c r="AD13" i="1" l="1"/>
  <c r="AH13" i="1" s="1"/>
  <c r="AE13" i="1"/>
  <c r="AC12" i="1"/>
  <c r="AD12" i="1" l="1"/>
  <c r="AE12" i="1"/>
  <c r="O12" i="1" l="1"/>
  <c r="P12" i="1" s="1"/>
  <c r="Q12" i="1" l="1"/>
  <c r="AG12" i="1" s="1"/>
  <c r="AF12" i="1" s="1"/>
  <c r="AH12" i="1" s="1"/>
  <c r="R12" i="1"/>
  <c r="F221" i="13"/>
  <c r="F211" i="13"/>
  <c r="F212" i="13"/>
  <c r="F213" i="13"/>
  <c r="F214" i="13"/>
  <c r="F215" i="13"/>
  <c r="F216" i="13"/>
  <c r="F217" i="13"/>
  <c r="F218" i="13"/>
  <c r="F219" i="13"/>
  <c r="F220" i="13"/>
  <c r="F210" i="13"/>
  <c r="B221" i="13" a="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L11" i="1" l="1"/>
  <c r="M11" i="1" l="1"/>
  <c r="AC11" i="1" s="1"/>
  <c r="AD11" i="1" l="1"/>
  <c r="AE11" i="1"/>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O11" i="1" l="1"/>
  <c r="P11"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R11" i="1"/>
  <c r="R38" i="18"/>
  <c r="AJ38" i="18"/>
  <c r="L38" i="18"/>
  <c r="AD6" i="18"/>
  <c r="R6" i="18"/>
  <c r="AJ30" i="18"/>
  <c r="R30" i="18"/>
  <c r="AD22" i="18"/>
  <c r="AJ14" i="18"/>
  <c r="AJ22" i="18"/>
  <c r="AD14" i="18"/>
  <c r="X38" i="18"/>
  <c r="X14" i="18"/>
  <c r="R22" i="18"/>
  <c r="X22" i="18"/>
  <c r="Q11"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AG11" i="1" l="1"/>
  <c r="AF11" i="1" s="1"/>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J47" i="19"/>
  <c r="V27" i="19"/>
  <c r="AH7" i="19"/>
  <c r="P47" i="19"/>
  <c r="AB27" i="19"/>
  <c r="J17" i="19"/>
  <c r="V47" i="19"/>
  <c r="J37" i="19"/>
  <c r="AH11" i="1"/>
  <c r="AB37" i="19"/>
  <c r="J27" i="19"/>
  <c r="V7" i="19"/>
  <c r="AH37" i="19"/>
  <c r="P27" i="19"/>
  <c r="AB7" i="19"/>
  <c r="P17" i="19"/>
  <c r="V17" i="19"/>
  <c r="AH47" i="19"/>
  <c r="P37" i="19"/>
  <c r="AB17" i="19"/>
  <c r="J7" i="19"/>
  <c r="V37" i="19"/>
  <c r="AH17" i="19"/>
  <c r="P7" i="19"/>
  <c r="AH27" i="19"/>
  <c r="AB4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<sst xmlns="http://schemas.openxmlformats.org/spreadsheetml/2006/main" count="470" uniqueCount="300">
  <si>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</si>
  <si>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</si>
  <si>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</si>
  <si>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</si>
  <si>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</si>
  <si>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</si>
  <si>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</si>
  <si>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</si>
  <si>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</si>
  <si>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</si>
  <si>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</si>
  <si>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</si>
  <si>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</si>
  <si>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</si>
  <si>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</si>
  <si>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</si>
  <si>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</si>
  <si>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</si>
  <si>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</si>
  <si>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</si>
  <si>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</si>
  <si>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</si>
  <si>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</si>
  <si>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</si>
  <si>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</si>
  <si>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</si>
  <si>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</si>
  <si>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</si>
  <si>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</si>
  <si>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</si>
  <si>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</si>
  <si>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</si>
  <si>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</si>
  <si>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</si>
  <si>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</si>
  <si>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</si>
  <si>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</si>
  <si>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</si>
  <si>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</si>
  <si>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</si>
  <si>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</si>
  <si>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</si>
  <si>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</si>
  <si>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</si>
  <si>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</si>
  <si>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</si>
  <si>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</si>
  <si>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</si>
  <si>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</si>
  <si>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</si>
  <si>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</si>
  <si>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</si>
  <si>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</si>
  <si>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</si>
  <si>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</si>
  <si>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</si>
  <si>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</si>
  <si>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</si>
  <si>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</si>
  <si>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</si>
  <si>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</si>
  <si>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</si>
  <si>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</si>
  <si>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</si>
  <si>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</si>
  <si>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</si>
  <si>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</si>
  <si>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</si>
  <si>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</si>
  <si>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</si>
  <si>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</si>
  <si>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</si>
  <si>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</si>
  <si>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</si>
  <si>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</si>
  <si>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</si>
  <si>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</si>
  <si>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</si>
  <si>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</si>
  <si>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</si>
  <si>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</si>
  <si>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</si>
  <si>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</si>
  <si>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</si>
  <si>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</si>
  <si>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</si>
  <si>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</si>
  <si>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</si>
  <si>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</si>
  <si>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</si>
  <si>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</si>
  <si>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</si>
  <si>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</si>
  <si>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</si>
  <si>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</si>
  <si>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</si>
  <si>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</si>
  <si>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</si>
  <si>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</si>
  <si>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</si>
  <si>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</si>
  <si>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</si>
  <si>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</si>
  <si>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</si>
  <si>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</si>
  <si>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</si>
  <si>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</si>
  <si>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</si>
  <si>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</si>
  <si>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</si>
  <si>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</si>
  <si>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</si>
  <si>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</si>
  <si>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</si>
  <si>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</si>
  <si>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</si>
  <si>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</si>
  <si>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</si>
  <si>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</si>
  <si>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</si>
  <si>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</si>
  <si>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</si>
  <si>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</si>
  <si>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</si>
  <si>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</si>
  <si>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</si>
  <si>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</si>
  <si>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</si>
  <si>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</si>
  <si>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</si>
  <si>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</si>
  <si>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</si>
  <si>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</si>
  <si>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</si>
  <si>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</si>
  <si>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</si>
  <si>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</si>
  <si>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</si>
  <si>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</si>
  <si>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</si>
  <si>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</si>
  <si>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</si>
  <si>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</si>
  <si>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</si>
  <si>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</si>
  <si>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</si>
  <si>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</si>
  <si>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</si>
  <si>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</si>
  <si>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</si>
  <si>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</si>
  <si>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</si>
  <si>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</si>
  <si>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</si>
  <si>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</si>
  <si>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</si>
  <si>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</si>
  <si>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</si>
  <si>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</si>
  <si>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</si>
  <si>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</si>
  <si>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</si>
  <si>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</si>
  <si>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</si>
  <si>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</si>
  <si>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</si>
  <si>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</si>
  <si>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</si>
  <si>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</si>
  <si>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</si>
  <si>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</si>
  <si>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</si>
  <si>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</si>
  <si>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</si>
  <si>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</si>
  <si>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</si>
  <si>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</si>
  <si>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</si>
  <si>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</si>
  <si>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</si>
  <si>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</si>
  <si>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</si>
  <si>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</si>
  <si>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</si>
  <si>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</si>
  <si>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</si>
  <si>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</si>
  <si>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</si>
  <si>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</si>
  <si>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</si>
  <si>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</si>
  <si>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</si>
  <si>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</si>
  <si>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</si>
  <si>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</si>
  <si>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</si>
  <si>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</si>
  <si>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</si>
  <si>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</si>
  <si>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</si>
  <si>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</si>
  <si>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</si>
  <si>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</si>
  <si>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</si>
  <si>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</si>
  <si>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</si>
  <si>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</si>
  <si>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</si>
  <si>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</si>
  <si>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</si>
  <si>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</si>
  <si>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El riesgo afecta la imagen de la entidad con efecto publicitario sostenido a nivel de sector administrativo, nivel departamental o municipal</t>
  </si>
  <si>
    <t>Soportes del Control</t>
  </si>
  <si>
    <t>Escuela Tecnológica
Instituto Técnico Central</t>
  </si>
  <si>
    <t>MAPA Y PLAN DE TRATAMIENTO DE RIESGOS</t>
  </si>
  <si>
    <t>CÓDIGO:   GDC-FO-09</t>
  </si>
  <si>
    <t>PÁGINA:    1 de 1</t>
  </si>
  <si>
    <t>CLASIF. DE CONFIDENCIALIDAD</t>
  </si>
  <si>
    <t>IPB</t>
  </si>
  <si>
    <t>CLASIF. DE INTEGRIDAD</t>
  </si>
  <si>
    <t>A</t>
  </si>
  <si>
    <t>CLASIF. DE DISPONIBILIDAD</t>
  </si>
  <si>
    <t>VERSIÓN:  7</t>
  </si>
  <si>
    <t>VIGENCIA: ENERO 25 DE 2022</t>
  </si>
  <si>
    <t>Seguimiento
1º línea de defensa
(Abril)</t>
  </si>
  <si>
    <t>Seguimiento
2º línea de defensa
(Agosto)</t>
  </si>
  <si>
    <t>Seguimiento
3º línea de defensa
(Noviembre)</t>
  </si>
  <si>
    <t xml:space="preserve">Tipo </t>
  </si>
  <si>
    <t>Corrupción</t>
  </si>
  <si>
    <t>Estratégico</t>
  </si>
  <si>
    <t>Financiero</t>
  </si>
  <si>
    <t>Gestión</t>
  </si>
  <si>
    <t>Seguridad digital</t>
  </si>
  <si>
    <t>SST</t>
  </si>
  <si>
    <t>Tecnológico</t>
  </si>
  <si>
    <t>Ambiental</t>
  </si>
  <si>
    <t>Factor</t>
  </si>
  <si>
    <t>Evento externo</t>
  </si>
  <si>
    <t>Infraestructura</t>
  </si>
  <si>
    <t>Procesos</t>
  </si>
  <si>
    <t>Talento humano</t>
  </si>
  <si>
    <t>Tecnología</t>
  </si>
  <si>
    <t>Activo de información</t>
  </si>
  <si>
    <t>Hardware</t>
  </si>
  <si>
    <t>Software</t>
  </si>
  <si>
    <t>Servicios</t>
  </si>
  <si>
    <t>Documental</t>
  </si>
  <si>
    <t>NA</t>
  </si>
  <si>
    <t>Confidencialidad</t>
  </si>
  <si>
    <t>Disponibilidad</t>
  </si>
  <si>
    <t>Integridad</t>
  </si>
  <si>
    <t>Criterio</t>
  </si>
  <si>
    <t>Activo de información afectado</t>
  </si>
  <si>
    <t>Criterio afectado</t>
  </si>
  <si>
    <t>DIRECCIONAMIENTO INSTITUCIONAL</t>
  </si>
  <si>
    <t>Definir planes, programas y proyectos que garanticen el cumplimiento de la misión, visión, políticas y objetivos de la Escuela Tecnológica Instituto Técnico Central enmarcados en la normatividad vigente y en la planeación estratégica con miras de fortalecer el crecimiento de la institución a nivel nacional e internacional; favoreciendo la calidad y la formación integral e intercultural de nuestros educandos.</t>
  </si>
  <si>
    <t>Desde la Formulación de planes, programas y proyectos hasta el seguimiento de la evaluación institucional.</t>
  </si>
  <si>
    <r>
      <rPr>
        <b/>
        <sz val="14"/>
        <rFont val="Arial Narrow"/>
        <family val="2"/>
      </rPr>
      <t>LIDER DEL PROCESO:</t>
    </r>
    <r>
      <rPr>
        <sz val="14"/>
        <rFont val="Arial Narrow"/>
        <family val="2"/>
      </rPr>
      <t xml:space="preserve"> Hno Ariosto Ardila Silva</t>
    </r>
  </si>
  <si>
    <t>40%</t>
  </si>
  <si>
    <t>Posibilidad de afectación económica y reputacion por recibir o solicitar cualquier dádiva o beneficio a nombre propio o de terceros al formular proyectos direccionados que no respondan a ninguna necesidad.</t>
  </si>
  <si>
    <t>Crear necesidades que no concuerdan con la realidad institucional.</t>
  </si>
  <si>
    <t>Discrecionalidad de la alta dirección para formular proyectos</t>
  </si>
  <si>
    <t>Formular actividades de los proyectos de inversión registrados en el banco nacional de programas y proyectos de la Nación que correspondan a necesidades misionales o de apoyo para la operación de la ETITC.</t>
  </si>
  <si>
    <t>Actividades de proyectos de la ETITC en plataforma SUIFP con presupuesto vigente.</t>
  </si>
  <si>
    <t>Jefe Oficina Asesora de Planeación</t>
  </si>
  <si>
    <t>Jefe Oficina Asesora de Planeación
Contratista de apoyo a la OAP</t>
  </si>
  <si>
    <t>Durante la vigencia</t>
  </si>
  <si>
    <t>Discreción de la alta dirección de distribuir los recursos para cada proyecto y/o dependencia.</t>
  </si>
  <si>
    <t>Error humano involuntario al asignar recursos a las áreas.
No recibir plan de necesidades de las áreas</t>
  </si>
  <si>
    <t>Plan de necesidades consolidado
Plan de acción</t>
  </si>
  <si>
    <t>Diciembre - Enero</t>
  </si>
  <si>
    <t>Disminución de ingresos de matrículas en IBTI y PES.</t>
  </si>
  <si>
    <t>Proyectar ingresos propios en el anteproyecto de presupuesto acorde a la evolución de matrículas/ingresos de la ETITC.</t>
  </si>
  <si>
    <t>Documentos de soporte del anteproyecto de presupuesto</t>
  </si>
  <si>
    <t>Febrero</t>
  </si>
  <si>
    <t>Baja gestión de los responsables del proyecto</t>
  </si>
  <si>
    <t xml:space="preserve">Verificar la entrega oportuna y la completitud de la información de los proyectos registrados en el formato seguimiento al Plan de acción y generar una presentación del PDI 2021-2024, que es presentado en el Cómite del Sistema de Gestión del Plan de Desarrollo Institucional, el proceso de autoevaluación con fines de acreditación institucional en alta calidad.
</t>
  </si>
  <si>
    <t>Seguimiento al plan de acción y presentación realizada</t>
  </si>
  <si>
    <t>Trimestralmente</t>
  </si>
  <si>
    <t>En ejecución</t>
  </si>
  <si>
    <r>
      <t xml:space="preserve">La ETITC cuenta con tres (3) proyectos de inversión registrados y con presupuesto vigente en SUIFP, a saber:
</t>
    </r>
    <r>
      <rPr>
        <b/>
        <sz val="11"/>
        <color theme="1"/>
        <rFont val="Arial Narrow"/>
        <family val="2"/>
      </rPr>
      <t xml:space="preserve">1) Divulgación Asistencia Técnica y Capacitación de la Comunidad Educativa de la Escuela Tecnológica Instituto Técnico Central Bogotá: </t>
    </r>
    <r>
      <rPr>
        <sz val="11"/>
        <color theme="1"/>
        <rFont val="Arial Narrow"/>
        <family val="2"/>
      </rPr>
      <t>Cuenta con un presupuesto vigente de $ 1.370.000.000, y diez (10) actividades, cada una corresponde a una necesidad de la ETITC.</t>
    </r>
    <r>
      <rPr>
        <b/>
        <sz val="11"/>
        <color theme="1"/>
        <rFont val="Arial Narrow"/>
        <family val="2"/>
      </rPr>
      <t xml:space="preserve">
2) Diseño Organización y puesta en marcha del sistema de investigación de la ETITC Bogotá: </t>
    </r>
    <r>
      <rPr>
        <sz val="11"/>
        <color theme="1"/>
        <rFont val="Arial Narrow"/>
        <family val="2"/>
      </rPr>
      <t>Cuenta con un presupuesto vigente de $ 1.000.000.000, y seis (6) actividades, cada una corresponde a una necesidad de la ETITC.</t>
    </r>
    <r>
      <rPr>
        <b/>
        <sz val="11"/>
        <color theme="1"/>
        <rFont val="Arial Narrow"/>
        <family val="2"/>
      </rPr>
      <t xml:space="preserve">
3) Adquisición Dotación, Reposición, Remodelación, Adecuación y recuperación de la Planta Física e Infraestructura Tecnológica de la Escuela Tecnológica Instituto Técnico Central Bogotá: </t>
    </r>
    <r>
      <rPr>
        <sz val="11"/>
        <color theme="1"/>
        <rFont val="Arial Narrow"/>
        <family val="2"/>
      </rPr>
      <t>Cuenta con un presupuesto vigente de $ 12.662.898.194, y nueve (9) actividades, cada una corresponde a una necesidad de la ETITC.
El detalle de cada actividad se puede consultar en:
https://spi.dnp.gov.co/</t>
    </r>
  </si>
  <si>
    <r>
      <t xml:space="preserve">El presupuesto asignado a las dependencias se prioriza con base en el plan de necesidades que entregan al finalizar la vigencia anterior, a continuación se presenta el plan de necesidades, y posterior al ejercicio de priorización, la asignación de presupuesto para actividades de plan de acción:
</t>
    </r>
    <r>
      <rPr>
        <b/>
        <sz val="11"/>
        <color theme="1"/>
        <rFont val="Arial Narrow"/>
        <family val="2"/>
      </rPr>
      <t xml:space="preserve">Plan de necesidades 2022:
</t>
    </r>
    <r>
      <rPr>
        <sz val="11"/>
        <color theme="1"/>
        <rFont val="Arial Narrow"/>
        <family val="2"/>
      </rPr>
      <t>https://www.etitc.edu.co/archives/plannecesidad2022v1.xlsx</t>
    </r>
    <r>
      <rPr>
        <b/>
        <sz val="11"/>
        <color theme="1"/>
        <rFont val="Arial Narrow"/>
        <family val="2"/>
      </rPr>
      <t xml:space="preserve">
Plan de acción 2022: </t>
    </r>
    <r>
      <rPr>
        <sz val="11"/>
        <color theme="1"/>
        <rFont val="Arial Narrow"/>
        <family val="2"/>
      </rPr>
      <t>https://www.etitc.edu.co/archives/plandeaccion22.xlsx</t>
    </r>
  </si>
  <si>
    <t>El anteproyecto de ingresos y gastos 2023 se enviaron al Ministerio de Hacienda y Crédito Público, en marzo, acorde al cronograma establecido por dicha entidad, en los archivos remitidos, se encuentran los documentos de soporte, donde se presenta el comportamiento histórico de ingreso propio de la ETITC, que, en su mayoría se refiere al comportamiento de matrículas de educación superior y bachillerato, así como servicios de extensión y proyección social.</t>
  </si>
  <si>
    <t>Ejecutado</t>
  </si>
  <si>
    <t>Para el periodo reportado, se hizo seguimiento al plan de acción con corte al 1º trimestre de 2022, donde se verifica el avance de las metas del PDI 2021-2024, el seguimiento se puede consultar en:
https://www.etitc.edu.co/archives/seguimientopamar22.xlsx</t>
  </si>
  <si>
    <r>
      <t xml:space="preserve">El reporte continúa con el seguimiento realizado por parte de la primera línea de defensa; la ETITC cuenta con tres (3) proyectos de inversión registrados y con presupuesto vigente en SUIFP, sin embargo, aumentaron los recursos asignados a los proyectos desde el primer seguimiento realizado, con ocasión de la incorporación de recursos por concepto de Plan de Formento a la Calidad, a saber:
</t>
    </r>
    <r>
      <rPr>
        <b/>
        <sz val="11"/>
        <color theme="1"/>
        <rFont val="Arial Narrow"/>
        <family val="2"/>
      </rPr>
      <t xml:space="preserve">1) Divulgación Asistencia Técnica y Capacitación de la Comunidad Educativa de la Escuela Tecnológica Instituto Técnico Central Bogotá: </t>
    </r>
    <r>
      <rPr>
        <sz val="11"/>
        <color theme="1"/>
        <rFont val="Arial Narrow"/>
        <family val="2"/>
      </rPr>
      <t>Cuenta con un presupuesto vigente de $ 1.370.000.000, y diez (10) actividades, cada una corresponde a una necesidad de la ETITC.</t>
    </r>
    <r>
      <rPr>
        <b/>
        <sz val="11"/>
        <color theme="1"/>
        <rFont val="Arial Narrow"/>
        <family val="2"/>
      </rPr>
      <t xml:space="preserve">
2) Diseño Organización y puesta en marcha del sistema de investigación de la ETITC Bogotá: </t>
    </r>
    <r>
      <rPr>
        <sz val="11"/>
        <color theme="1"/>
        <rFont val="Arial Narrow"/>
        <family val="2"/>
      </rPr>
      <t>Cuenta con un presupuesto vigente de $ 1.150.000.000, y seis (6) actividades, cada una corresponde a una necesidad de la ETITC.</t>
    </r>
    <r>
      <rPr>
        <b/>
        <sz val="11"/>
        <color theme="1"/>
        <rFont val="Arial Narrow"/>
        <family val="2"/>
      </rPr>
      <t xml:space="preserve">
3) Adquisición Dotación, Reposición, Remodelación, Adecuación y recuperación de la Planta Física e Infraestructura Tecnológica de la Escuela Tecnológica Instituto Técnico Central Bogotá: </t>
    </r>
    <r>
      <rPr>
        <sz val="11"/>
        <color theme="1"/>
        <rFont val="Arial Narrow"/>
        <family val="2"/>
      </rPr>
      <t>Cuenta con un presupuesto vigente de $ 12.662.898.194, y nueve (9) actividades, cada una corresponde a una necesidad de la ETITC.
El detalle de cada actividad se puede consultar en:
https://spi.dnp.gov.co/</t>
    </r>
  </si>
  <si>
    <t>Posibilidad de afectación económica y reputacional debido a recibir dádivas o beneficios a nombre propio o de terceros por la asignación y distribución de los recursos  financieros.</t>
  </si>
  <si>
    <t>Verificar que el presupuesto asignado para cada dependencia se realice según el Plan de Acción de cada una y el Plan de Necesidades Institucional.
Cada proyecto debe tener el presupuesto para su ejecución y este será el recurso asignado.</t>
  </si>
  <si>
    <r>
      <t xml:space="preserve">Se continúa con el seguimiento realizado por la segunda línea de defensa: el presupuesto asignado a las dependencias se prioriza con base en el plan de necesidades que entregan al finalizar la vigencia anterior, a continuación se presenta el plan de necesidades, y posterior al ejercicio de priorización, la asignación de presupuesto para actividades de plan de acción:
</t>
    </r>
    <r>
      <rPr>
        <b/>
        <sz val="11"/>
        <color theme="1"/>
        <rFont val="Arial Narrow"/>
        <family val="2"/>
      </rPr>
      <t xml:space="preserve">Plan de necesidades 2022:
</t>
    </r>
    <r>
      <rPr>
        <sz val="11"/>
        <color theme="1"/>
        <rFont val="Arial Narrow"/>
        <family val="2"/>
      </rPr>
      <t>https://www.etitc.edu.co/archives/plannecesidad2022v1.xlsx</t>
    </r>
    <r>
      <rPr>
        <b/>
        <sz val="11"/>
        <color theme="1"/>
        <rFont val="Arial Narrow"/>
        <family val="2"/>
      </rPr>
      <t xml:space="preserve">
Plan de acción 2022: </t>
    </r>
    <r>
      <rPr>
        <sz val="11"/>
        <color theme="1"/>
        <rFont val="Arial Narrow"/>
        <family val="2"/>
      </rPr>
      <t>https://www.etitc.edu.co/archives/plandeaccion22.xlsx</t>
    </r>
  </si>
  <si>
    <t>Programar el recaudo de recursos propios de manera errónea.</t>
  </si>
  <si>
    <t>Posibilidad de afectación económica al programar el recaudo de recursos propios de manera errónea debido a disminución de ingresos de matrículas en IBTI y PES.</t>
  </si>
  <si>
    <t>Se continúa con el seguimiento realizado por la segunda línea de defensa:
El anteproyecto de ingresos y gastos 2023 se envió al Ministerio de Hacienda y Crédito Público, en marzo, acorde al cronograma establecido por dicha entidad, en los archivos remitidos, se encuentran los documentos de soporte, donde se presenta el comportamiento histórico de ingreso propio de la ETITC, que, en su mayoría se refiere al comportamiento de matrículas de educación superior y bachillerato, así como servicios de extensión y proyección social.</t>
  </si>
  <si>
    <t>Posibilidad de afectación reputacional por incumplir las metas en el PDI 2021-2024 para la vigencia 2022, debido la baja gestión de los responsables del proyecto</t>
  </si>
  <si>
    <t>No se cumplen las metas previstas en el PDI 2021-2024, para la vigencia 2022</t>
  </si>
  <si>
    <t>Para el periodo reportado, se hizo seguimiento al plan de acción con corte al 2º trimestre de 2022, donde se verifica el avance de las metas del PDI 2021-2024, el seguimiento se puede consultar en:
https://www.etitc.edu.co/archives/seguimientopajun22.xlsx</t>
  </si>
  <si>
    <t>Fecha de actualización 09/11/2022</t>
  </si>
  <si>
    <t>Se observa que mediante el seguimiento realizado por el profesional de planeación al plan de accion con corte a septiembre 2022 se tiene un avance del 40.5% en el trimestre, reportado en el sistema Kawak, adicionalmente, el avance fue presentado el 9 de noviembre en el comite Institucional de Gestion y Desempeño, se observa que algunas áreas han iniciado la ejecución de contratos para el último semestre de la vigencia, el cual tiene seguimiento programado para el mes de diciembre con su respectivo cierre. No obstantes, no se observa la publicación de este seguimiento en el micrositio del boton Transparencia, información que debe estar a disposición del ciudadano.</t>
  </si>
  <si>
    <t>Se observa que en la plataforma SUIFP se encuentran tres proyectos registrados, de los cuales se presentan: 1) Divulgación Asistencia Técnica y Capacitación de la Comunidad Educativa de la Escuela Tecnológica Instituto Técnico Central Bogotá: Cuenta con un presupuesto a la fecha de $728 millones el cual cuenta con diez actividades a desarrollar, así mismo, el proyecto 2) Diseño Organización y puesta en marcha del sistema de investigación de la ETITC Bogotá: Cuenta con un presupuesto a la fecha de $ 637 millones,  y 3) Adquisición Dotación, Reposición, Remodelación, Adecuación y recuperación de la Planta Física e Infraestructura Tecnológica de la Escuela Tecnológica Instituto Técnico Central Bogotá: Cuenta con un presupuesto a la fecha de $ 10. 390 millones, adicionalmente, se observó que el formulador corresponde al profesional de planeación encargado de realizar el seguimiento y verificación de la ejecución de los proyectos antes mencionados en dicha plataforma y el detalle fue consultado en el enlace https://spi.dnp.gov.co/. Actividades que contribuyen con la mitigación del riesgo identificado.</t>
  </si>
  <si>
    <t>Se evidencio que el plan de necesidades es elaborado a partir de la información que envía cada área mediante la descripción de requerimientos a la Oficina de Planeación, en donde es consolidado para la siguiente vigencia, de igual modo, la Oficina Asesora de Planeación prioriza por techos presupuestales y analiza la información de acuerdo a lo solicitado identificando la realidad de la necesidad, a partir de ello es consolidado y es así como se obtiene el plan anual de adquisiciones en Secop II, en el plan de acción se observa la asignación de presupuesto, de acuerdo a cada caso se realizan traslados. No se observan soportes de asignación ni traslados, únicamente el formato de plan de acción con recursos que no tienen seguimiento presupuestal. La acción de control requiere ser fortalecida, toda vez que no se cuenta con evidencias que soporten las actividades ejecutadas.</t>
  </si>
  <si>
    <t>Se observan las diapositivas de la presentación realizada al consejo Directivo desarrollado en el mes de marzo de 2022 sobre el anteproyecto de presupuesto que debe ser aprobado por este órgano, en el que se exponen los valores de 2022 y la proyección al 2023, con el fin de controlar el riesgo identificado se presentan y justifican cada uno de los valores en la matriz suministradas por Minhacienda a las Entidades, de acuerdo al comportamiento en la tendencia de las matrículas estiman el aumento en los costos pecuniarios, una vez realizadas estas actividades y siendo aprobado por el Consejo fue remitido por medio de correo electrónico a Minhacienda de acuerdo con las evidencias suministradas, asctividad que contribuye con la mitigación del riesgo identificado.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</si>
</sst>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67"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22"/>
      <color rgb="FF000000"/>
      <name val="Arial Narrow"/>
      <family val="2"/>
    </font>
    <font>
      <b/>
      <sz val="12"/>
      <color rgb="FF000000"/>
      <name val="Arial"/>
      <family val="2"/>
    </font>
    <font>
      <b/>
      <sz val="18"/>
      <color theme="0"/>
      <name val="Arial Narrow"/>
      <family val="2"/>
    </font>
    <font>
      <b/>
      <sz val="12"/>
      <color theme="0"/>
      <name val="Arial Narrow"/>
      <family val="2"/>
    </font>
    <font>
      <b/>
      <sz val="12"/>
      <name val="Arial"/>
      <family val="2"/>
    </font>
    <font>
      <sz val="6"/>
      <color theme="1"/>
      <name val="Arial"/>
      <family val="2"/>
    </font>
    <font>
      <sz val="14"/>
      <name val="Arial Narrow"/>
      <family val="2"/>
    </font>
    <font>
      <b/>
      <sz val="14"/>
      <color rgb="FF000000"/>
      <name val="Arial"/>
      <family val="2"/>
    </font>
    <font>
      <sz val="14"/>
      <color rgb="FF000000"/>
      <name val="Arial"/>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69">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s>
  <cellStyleXfs count="6">
    <xf numFmtId="0" fontId="0" fillId="0" borderId="0"/>
    <xf numFmtId="9" fontId="14" fillId="0" borderId="0" applyFont="0" applyFill="0" applyBorder="0" applyAlignment="0" applyProtection="0"/>
    <xf numFmtId="0" fontId="46" fillId="0" borderId="0"/>
    <xf numFmtId="0" fontId="47" fillId="0" borderId="0"/>
    <xf numFmtId="0" fontId="5" fillId="0" borderId="0"/>
    <xf numFmtId="43" fontId="14" fillId="0" borderId="0" applyFont="0" applyFill="0" applyBorder="0" applyAlignment="0" applyProtection="0"/>
  </cellStyleXfs>
  <cellXfs count="376">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4" xfId="0" applyFont="1" applyFill="1" applyBorder="1" applyAlignment="1">
      <alignment horizontal="center" vertical="center" wrapText="1" readingOrder="1"/>
    </xf>
    <xf numFmtId="0" fontId="10" fillId="0" borderId="4" xfId="0" applyFont="1" applyBorder="1" applyAlignment="1">
      <alignment horizontal="justify" vertical="center" wrapText="1" readingOrder="1"/>
    </xf>
    <xf numFmtId="9" fontId="10" fillId="0" borderId="4"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4" fillId="3" borderId="0" xfId="0" applyFont="1" applyFill="1" applyAlignment="1">
      <alignment horizontal="center" vertical="center"/>
    </xf>
    <xf numFmtId="0" fontId="27" fillId="0" borderId="0" xfId="0" applyFont="1" applyAlignment="1">
      <alignment vertical="center"/>
    </xf>
    <xf numFmtId="0" fontId="28" fillId="0" borderId="0" xfId="0" applyFont="1"/>
    <xf numFmtId="0" fontId="26" fillId="0" borderId="0" xfId="0" applyFont="1"/>
    <xf numFmtId="0" fontId="0" fillId="0" borderId="0" xfId="0" pivotButton="1"/>
    <xf numFmtId="0" fontId="12" fillId="0" borderId="0" xfId="0" applyFont="1" applyAlignment="1">
      <alignment horizontal="justify" vertical="center" wrapText="1" readingOrder="1"/>
    </xf>
    <xf numFmtId="0" fontId="29" fillId="0" borderId="0" xfId="0" applyFont="1"/>
    <xf numFmtId="0" fontId="31" fillId="6" borderId="0" xfId="0" applyFont="1" applyFill="1" applyAlignment="1">
      <alignment horizontal="center" vertical="center" wrapText="1" readingOrder="1"/>
    </xf>
    <xf numFmtId="0" fontId="32" fillId="0" borderId="4" xfId="0" applyFont="1" applyBorder="1" applyAlignment="1">
      <alignment horizontal="justify" vertical="center" wrapText="1" readingOrder="1"/>
    </xf>
    <xf numFmtId="0" fontId="32" fillId="0" borderId="1" xfId="0" applyFont="1" applyBorder="1" applyAlignment="1">
      <alignment horizontal="justify" vertical="center" wrapText="1" readingOrder="1"/>
    </xf>
    <xf numFmtId="0" fontId="32" fillId="5" borderId="4" xfId="0" applyFont="1" applyFill="1" applyBorder="1" applyAlignment="1">
      <alignment horizontal="center" vertical="center" wrapText="1" readingOrder="1"/>
    </xf>
    <xf numFmtId="0" fontId="32" fillId="7" borderId="1" xfId="0" applyFont="1" applyFill="1" applyBorder="1" applyAlignment="1">
      <alignment horizontal="center" vertical="center" wrapText="1" readingOrder="1"/>
    </xf>
    <xf numFmtId="0" fontId="32" fillId="4" borderId="1" xfId="0" applyFont="1" applyFill="1" applyBorder="1" applyAlignment="1">
      <alignment horizontal="center" vertical="center" wrapText="1" readingOrder="1"/>
    </xf>
    <xf numFmtId="0" fontId="32" fillId="8" borderId="1" xfId="0" applyFont="1" applyFill="1" applyBorder="1" applyAlignment="1">
      <alignment horizontal="center" vertical="center" wrapText="1" readingOrder="1"/>
    </xf>
    <xf numFmtId="0" fontId="33" fillId="9" borderId="1" xfId="0" applyFont="1" applyFill="1" applyBorder="1" applyAlignment="1">
      <alignment horizontal="center" vertical="center" wrapText="1" readingOrder="1"/>
    </xf>
    <xf numFmtId="0" fontId="32" fillId="0" borderId="4" xfId="0" applyFont="1" applyBorder="1" applyAlignment="1">
      <alignment horizontal="center" vertical="center" wrapText="1" readingOrder="1"/>
    </xf>
    <xf numFmtId="0" fontId="32" fillId="0" borderId="1" xfId="0" applyFont="1" applyBorder="1" applyAlignment="1">
      <alignment horizontal="center" vertical="center" wrapText="1" readingOrder="1"/>
    </xf>
    <xf numFmtId="0" fontId="19" fillId="11" borderId="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11"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23" fillId="13" borderId="12" xfId="0" applyFont="1" applyFill="1" applyBorder="1" applyAlignment="1" applyProtection="1">
      <alignment horizontal="center" wrapText="1" readingOrder="1"/>
      <protection hidden="1"/>
    </xf>
    <xf numFmtId="0" fontId="0" fillId="3" borderId="0" xfId="0" applyFill="1"/>
    <xf numFmtId="0" fontId="48" fillId="3" borderId="39" xfId="2" applyFont="1" applyFill="1" applyBorder="1"/>
    <xf numFmtId="0" fontId="48" fillId="3" borderId="40" xfId="2" applyFont="1" applyFill="1" applyBorder="1"/>
    <xf numFmtId="0" fontId="48" fillId="3" borderId="41" xfId="2" applyFont="1" applyFill="1" applyBorder="1"/>
    <xf numFmtId="0" fontId="16" fillId="3" borderId="0" xfId="0" applyFont="1" applyFill="1" applyAlignment="1">
      <alignment vertical="center"/>
    </xf>
    <xf numFmtId="0" fontId="5" fillId="3" borderId="0" xfId="0" applyFont="1" applyFill="1"/>
    <xf numFmtId="0" fontId="35" fillId="3" borderId="0" xfId="0" applyFont="1" applyFill="1"/>
    <xf numFmtId="0" fontId="36" fillId="3" borderId="22" xfId="0" applyFont="1" applyFill="1" applyBorder="1" applyAlignment="1">
      <alignment horizontal="center" vertical="center" wrapText="1" readingOrder="1"/>
    </xf>
    <xf numFmtId="0" fontId="37" fillId="3" borderId="22" xfId="0" applyFont="1" applyFill="1" applyBorder="1" applyAlignment="1">
      <alignment horizontal="justify" vertical="center" wrapText="1" readingOrder="1"/>
    </xf>
    <xf numFmtId="9" fontId="36" fillId="3" borderId="31" xfId="0" applyNumberFormat="1" applyFont="1" applyFill="1" applyBorder="1" applyAlignment="1">
      <alignment horizontal="center" vertical="center" wrapText="1" readingOrder="1"/>
    </xf>
    <xf numFmtId="0" fontId="36" fillId="3" borderId="21" xfId="0" applyFont="1" applyFill="1" applyBorder="1" applyAlignment="1">
      <alignment horizontal="center" vertical="center" wrapText="1" readingOrder="1"/>
    </xf>
    <xf numFmtId="0" fontId="37" fillId="3" borderId="21" xfId="0" applyFont="1" applyFill="1" applyBorder="1" applyAlignment="1">
      <alignment horizontal="justify" vertical="center" wrapText="1" readingOrder="1"/>
    </xf>
    <xf numFmtId="9" fontId="36" fillId="3" borderId="26" xfId="0" applyNumberFormat="1" applyFont="1" applyFill="1" applyBorder="1" applyAlignment="1">
      <alignment horizontal="center" vertical="center" wrapText="1" readingOrder="1"/>
    </xf>
    <xf numFmtId="0" fontId="37" fillId="3" borderId="26" xfId="0" applyFont="1" applyFill="1" applyBorder="1" applyAlignment="1">
      <alignment horizontal="center" vertical="center" wrapText="1" readingOrder="1"/>
    </xf>
    <xf numFmtId="0" fontId="36" fillId="3" borderId="28" xfId="0" applyFont="1" applyFill="1" applyBorder="1" applyAlignment="1">
      <alignment horizontal="center" vertical="center" wrapText="1" readingOrder="1"/>
    </xf>
    <xf numFmtId="0" fontId="37" fillId="3" borderId="28" xfId="0" applyFont="1" applyFill="1" applyBorder="1" applyAlignment="1">
      <alignment horizontal="justify" vertical="center" wrapText="1" readingOrder="1"/>
    </xf>
    <xf numFmtId="0" fontId="37" fillId="3" borderId="29" xfId="0" applyFont="1" applyFill="1" applyBorder="1" applyAlignment="1">
      <alignment horizontal="center" vertical="center" wrapText="1" readingOrder="1"/>
    </xf>
    <xf numFmtId="0" fontId="45" fillId="3" borderId="0" xfId="0" applyFont="1" applyFill="1"/>
    <xf numFmtId="0" fontId="36" fillId="15" borderId="33" xfId="0" applyFont="1" applyFill="1" applyBorder="1" applyAlignment="1">
      <alignment horizontal="center" vertical="center" wrapText="1" readingOrder="1"/>
    </xf>
    <xf numFmtId="0" fontId="36" fillId="15" borderId="34" xfId="0" applyFont="1" applyFill="1" applyBorder="1" applyAlignment="1">
      <alignment horizontal="center" vertical="center" wrapText="1" readingOrder="1"/>
    </xf>
    <xf numFmtId="0" fontId="13" fillId="3" borderId="0" xfId="0" applyFont="1" applyFill="1"/>
    <xf numFmtId="0" fontId="30"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8" fillId="3" borderId="7" xfId="2" applyFont="1" applyFill="1" applyBorder="1"/>
    <xf numFmtId="0" fontId="53" fillId="3" borderId="0" xfId="0" applyFont="1" applyFill="1" applyAlignment="1">
      <alignment horizontal="left" vertical="center" wrapText="1"/>
    </xf>
    <xf numFmtId="0" fontId="54" fillId="3" borderId="0" xfId="0" applyFont="1" applyFill="1" applyAlignment="1">
      <alignment horizontal="left" vertical="top" wrapText="1"/>
    </xf>
    <xf numFmtId="0" fontId="48" fillId="3" borderId="0" xfId="2" applyFont="1" applyFill="1"/>
    <xf numFmtId="0" fontId="48" fillId="3" borderId="8" xfId="2" applyFont="1" applyFill="1" applyBorder="1"/>
    <xf numFmtId="0" fontId="48" fillId="3" borderId="9" xfId="2" applyFont="1" applyFill="1" applyBorder="1"/>
    <xf numFmtId="0" fontId="48" fillId="3" borderId="11" xfId="2" applyFont="1" applyFill="1" applyBorder="1"/>
    <xf numFmtId="0" fontId="48" fillId="3" borderId="10" xfId="2" applyFont="1" applyFill="1" applyBorder="1"/>
    <xf numFmtId="0" fontId="52" fillId="3" borderId="0" xfId="2" applyFont="1" applyFill="1" applyAlignment="1">
      <alignment horizontal="left" vertical="center" wrapText="1"/>
    </xf>
    <xf numFmtId="0" fontId="48" fillId="3" borderId="0" xfId="2" applyFont="1" applyFill="1" applyAlignment="1">
      <alignment horizontal="left" vertical="center" wrapText="1"/>
    </xf>
    <xf numFmtId="0" fontId="48" fillId="3" borderId="0" xfId="2" quotePrefix="1" applyFont="1" applyFill="1" applyAlignment="1">
      <alignment horizontal="left" vertical="center" wrapText="1"/>
    </xf>
    <xf numFmtId="0" fontId="50" fillId="3" borderId="7" xfId="2" quotePrefix="1" applyFont="1" applyFill="1" applyBorder="1" applyAlignment="1">
      <alignment horizontal="left" vertical="top" wrapText="1"/>
    </xf>
    <xf numFmtId="0" fontId="51" fillId="3" borderId="0" xfId="2" quotePrefix="1" applyFont="1" applyFill="1" applyAlignment="1">
      <alignment horizontal="left" vertical="top" wrapText="1"/>
    </xf>
    <xf numFmtId="0" fontId="51" fillId="3" borderId="8" xfId="2" quotePrefix="1" applyFont="1" applyFill="1" applyBorder="1" applyAlignment="1">
      <alignment horizontal="left" vertical="top" wrapText="1"/>
    </xf>
    <xf numFmtId="0" fontId="1" fillId="0" borderId="3" xfId="0" applyFont="1" applyBorder="1" applyAlignment="1">
      <alignment horizontal="center" vertical="center"/>
    </xf>
    <xf numFmtId="0" fontId="1" fillId="0" borderId="21" xfId="0" applyFont="1" applyBorder="1" applyAlignment="1">
      <alignment horizontal="center" vertical="center"/>
    </xf>
    <xf numFmtId="0" fontId="1" fillId="0" borderId="21"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protection locked="0"/>
    </xf>
    <xf numFmtId="0" fontId="4" fillId="0" borderId="21" xfId="0"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locked="0"/>
    </xf>
    <xf numFmtId="0" fontId="4" fillId="0" borderId="21" xfId="0" applyFont="1" applyBorder="1" applyAlignment="1" applyProtection="1">
      <alignment horizontal="center" vertical="center"/>
      <protection hidden="1"/>
    </xf>
    <xf numFmtId="0" fontId="6" fillId="0" borderId="21" xfId="0" applyFont="1" applyBorder="1" applyAlignment="1" applyProtection="1">
      <alignment horizontal="justify" vertical="top" wrapText="1"/>
      <protection locked="0"/>
    </xf>
    <xf numFmtId="0" fontId="6" fillId="0" borderId="21" xfId="0" applyFont="1" applyBorder="1" applyAlignment="1" applyProtection="1">
      <alignment horizontal="left" vertical="top" wrapText="1"/>
      <protection locked="0"/>
    </xf>
    <xf numFmtId="0" fontId="1" fillId="0" borderId="21" xfId="0" applyFont="1" applyBorder="1" applyAlignment="1" applyProtection="1">
      <alignment horizontal="center" vertical="center"/>
      <protection hidden="1"/>
    </xf>
    <xf numFmtId="0" fontId="1" fillId="0" borderId="21" xfId="0" applyFont="1" applyBorder="1" applyAlignment="1" applyProtection="1">
      <alignment horizontal="center" vertical="top" textRotation="90"/>
      <protection locked="0"/>
    </xf>
    <xf numFmtId="9" fontId="1" fillId="0" borderId="21" xfId="0" applyNumberFormat="1" applyFont="1" applyBorder="1" applyAlignment="1" applyProtection="1">
      <alignment horizontal="center" vertical="top"/>
      <protection hidden="1"/>
    </xf>
    <xf numFmtId="164" fontId="1" fillId="0" borderId="21" xfId="1" applyNumberFormat="1" applyFont="1" applyBorder="1" applyAlignment="1">
      <alignment horizontal="center" vertical="top"/>
    </xf>
    <xf numFmtId="0" fontId="4" fillId="0" borderId="21" xfId="0" applyFont="1" applyBorder="1" applyAlignment="1" applyProtection="1">
      <alignment horizontal="center" vertical="top" textRotation="90" wrapText="1"/>
      <protection hidden="1"/>
    </xf>
    <xf numFmtId="9" fontId="1" fillId="0" borderId="21" xfId="0" applyNumberFormat="1" applyFont="1" applyBorder="1" applyAlignment="1" applyProtection="1">
      <alignment horizontal="center" vertical="center"/>
      <protection hidden="1"/>
    </xf>
    <xf numFmtId="0" fontId="4" fillId="0" borderId="21" xfId="0" applyFont="1" applyBorder="1" applyAlignment="1" applyProtection="1">
      <alignment horizontal="center" vertical="top" textRotation="90"/>
      <protection hidden="1"/>
    </xf>
    <xf numFmtId="14" fontId="1" fillId="0" borderId="21" xfId="0" applyNumberFormat="1" applyFont="1" applyBorder="1" applyAlignment="1" applyProtection="1">
      <alignment horizontal="center" vertical="center"/>
      <protection locked="0"/>
    </xf>
    <xf numFmtId="0" fontId="46" fillId="0" borderId="7" xfId="0" applyFont="1" applyBorder="1" applyAlignment="1">
      <alignment vertical="center" wrapText="1"/>
    </xf>
    <xf numFmtId="0" fontId="46" fillId="0" borderId="0" xfId="0" applyFont="1" applyAlignment="1">
      <alignment vertical="center" wrapText="1"/>
    </xf>
    <xf numFmtId="0" fontId="0" fillId="0" borderId="0" xfId="0" applyAlignment="1">
      <alignment horizontal="center"/>
    </xf>
    <xf numFmtId="0" fontId="0" fillId="0" borderId="0" xfId="0" applyAlignment="1">
      <alignment horizontal="center" wrapText="1"/>
    </xf>
    <xf numFmtId="0" fontId="62" fillId="0" borderId="0" xfId="0" applyFont="1" applyAlignment="1">
      <alignment horizontal="center" vertical="center" wrapText="1"/>
    </xf>
    <xf numFmtId="0" fontId="46" fillId="0" borderId="0" xfId="0" applyFont="1" applyAlignment="1">
      <alignment horizontal="center" vertical="center" wrapText="1"/>
    </xf>
    <xf numFmtId="0" fontId="46" fillId="0" borderId="0" xfId="0" applyFont="1" applyAlignment="1">
      <alignment horizontal="left" vertical="center" wrapText="1"/>
    </xf>
    <xf numFmtId="0" fontId="63" fillId="0" borderId="0" xfId="0" applyFont="1" applyAlignment="1">
      <alignment horizontal="center"/>
    </xf>
    <xf numFmtId="0" fontId="66" fillId="0" borderId="0" xfId="0" applyFont="1" applyAlignment="1">
      <alignment horizontal="center" vertical="center" wrapText="1"/>
    </xf>
    <xf numFmtId="0" fontId="0" fillId="0" borderId="0" xfId="0" applyAlignment="1">
      <alignment wrapText="1"/>
    </xf>
    <xf numFmtId="0" fontId="0" fillId="0" borderId="0" xfId="0" applyAlignment="1">
      <alignment vertical="center"/>
    </xf>
    <xf numFmtId="0" fontId="66" fillId="0" borderId="0" xfId="0" applyFont="1" applyAlignment="1">
      <alignment vertical="center" wrapText="1"/>
    </xf>
    <xf numFmtId="0" fontId="66" fillId="0" borderId="68" xfId="0" applyFont="1" applyBorder="1" applyAlignment="1">
      <alignment horizontal="center" vertical="center" wrapText="1"/>
    </xf>
    <xf numFmtId="0" fontId="65" fillId="0" borderId="68" xfId="0" applyFont="1" applyBorder="1" applyAlignment="1">
      <alignment vertical="center" wrapText="1"/>
    </xf>
    <xf numFmtId="0" fontId="1" fillId="0" borderId="2" xfId="0" applyFont="1" applyBorder="1" applyAlignment="1">
      <alignment horizontal="center" vertical="center"/>
    </xf>
    <xf numFmtId="9" fontId="1" fillId="0" borderId="21" xfId="0" applyNumberFormat="1" applyFont="1" applyBorder="1" applyAlignment="1" applyProtection="1">
      <alignment horizontal="center" vertical="top" wrapText="1"/>
      <protection hidden="1"/>
    </xf>
    <xf numFmtId="0" fontId="61" fillId="7" borderId="21" xfId="0" applyFont="1" applyFill="1" applyBorder="1" applyAlignment="1">
      <alignment horizontal="center" vertical="center" textRotation="90"/>
    </xf>
    <xf numFmtId="9" fontId="1" fillId="0" borderId="21" xfId="0" applyNumberFormat="1" applyFont="1" applyBorder="1" applyAlignment="1" applyProtection="1">
      <alignment vertical="top" wrapText="1"/>
      <protection hidden="1"/>
    </xf>
    <xf numFmtId="0" fontId="1" fillId="0" borderId="21" xfId="0" applyFont="1" applyBorder="1" applyAlignment="1" applyProtection="1">
      <alignment horizontal="center" vertical="top" wrapText="1"/>
      <protection locked="0"/>
    </xf>
    <xf numFmtId="0" fontId="2" fillId="0" borderId="21" xfId="0" applyFont="1" applyBorder="1" applyAlignment="1" applyProtection="1">
      <alignment horizontal="center" vertical="top" wrapText="1"/>
      <protection locked="0"/>
    </xf>
    <xf numFmtId="0" fontId="1" fillId="0" borderId="21" xfId="0" applyFont="1" applyBorder="1" applyAlignment="1" applyProtection="1">
      <alignment horizontal="center" vertical="top"/>
      <protection locked="0"/>
    </xf>
    <xf numFmtId="0" fontId="4" fillId="0" borderId="21" xfId="0" applyFont="1" applyBorder="1" applyAlignment="1" applyProtection="1">
      <alignment horizontal="center" vertical="top" wrapText="1"/>
      <protection hidden="1"/>
    </xf>
    <xf numFmtId="9" fontId="1" fillId="0" borderId="21" xfId="0" applyNumberFormat="1" applyFont="1" applyBorder="1" applyAlignment="1" applyProtection="1">
      <alignment horizontal="center" vertical="top" wrapText="1"/>
      <protection locked="0"/>
    </xf>
    <xf numFmtId="0" fontId="4" fillId="0" borderId="21" xfId="0" applyFont="1" applyBorder="1" applyAlignment="1" applyProtection="1">
      <alignment horizontal="center" vertical="top"/>
      <protection hidden="1"/>
    </xf>
    <xf numFmtId="0" fontId="1" fillId="0" borderId="21" xfId="0" applyFont="1" applyBorder="1" applyAlignment="1">
      <alignment horizontal="center" vertical="top"/>
    </xf>
    <xf numFmtId="0" fontId="1" fillId="0" borderId="21" xfId="0" applyFont="1" applyBorder="1" applyAlignment="1" applyProtection="1">
      <alignment horizontal="center" vertical="top"/>
      <protection hidden="1"/>
    </xf>
    <xf numFmtId="43" fontId="1" fillId="3" borderId="0" xfId="5" applyFont="1" applyFill="1"/>
    <xf numFmtId="14" fontId="1" fillId="0" borderId="21" xfId="0" applyNumberFormat="1" applyFont="1" applyBorder="1" applyAlignment="1" applyProtection="1">
      <alignment horizontal="center" vertical="center" wrapText="1"/>
      <protection locked="0"/>
    </xf>
    <xf numFmtId="0" fontId="1" fillId="0" borderId="2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pplyAlignment="1">
      <alignment horizontal="center" vertical="center" wrapText="1"/>
    </xf>
    <xf numFmtId="0" fontId="1" fillId="0" borderId="21" xfId="0" applyFont="1" applyBorder="1" applyAlignment="1" applyProtection="1">
      <alignment horizontal="left" vertical="center" wrapText="1"/>
      <protection locked="0"/>
    </xf>
    <xf numFmtId="0" fontId="54" fillId="3" borderId="52" xfId="2" applyFont="1" applyFill="1" applyBorder="1" applyAlignment="1">
      <alignment horizontal="justify" vertical="center" wrapText="1"/>
    </xf>
    <xf numFmtId="0" fontId="54" fillId="3" borderId="53" xfId="2" applyFont="1" applyFill="1" applyBorder="1" applyAlignment="1">
      <alignment horizontal="justify" vertical="center" wrapText="1"/>
    </xf>
    <xf numFmtId="0" fontId="53" fillId="3" borderId="59" xfId="0" applyFont="1" applyFill="1" applyBorder="1" applyAlignment="1">
      <alignment horizontal="left" vertical="center" wrapText="1"/>
    </xf>
    <xf numFmtId="0" fontId="53" fillId="3" borderId="60" xfId="0" applyFont="1" applyFill="1" applyBorder="1" applyAlignment="1">
      <alignment horizontal="left" vertical="center" wrapText="1"/>
    </xf>
    <xf numFmtId="0" fontId="53" fillId="3" borderId="46" xfId="3" applyFont="1" applyFill="1" applyBorder="1" applyAlignment="1">
      <alignment horizontal="left" vertical="top" wrapText="1" readingOrder="1"/>
    </xf>
    <xf numFmtId="0" fontId="53" fillId="3" borderId="47" xfId="3" applyFont="1" applyFill="1" applyBorder="1" applyAlignment="1">
      <alignment horizontal="left" vertical="top" wrapText="1" readingOrder="1"/>
    </xf>
    <xf numFmtId="0" fontId="54" fillId="3" borderId="48" xfId="2" applyFont="1" applyFill="1" applyBorder="1" applyAlignment="1">
      <alignment horizontal="justify" vertical="center" wrapText="1"/>
    </xf>
    <xf numFmtId="0" fontId="54" fillId="3" borderId="49" xfId="2" applyFont="1" applyFill="1" applyBorder="1" applyAlignment="1">
      <alignment horizontal="justify" vertical="center" wrapText="1"/>
    </xf>
    <xf numFmtId="0" fontId="53" fillId="3" borderId="50" xfId="0" applyFont="1" applyFill="1" applyBorder="1" applyAlignment="1">
      <alignment horizontal="left" vertical="center" wrapText="1"/>
    </xf>
    <xf numFmtId="0" fontId="53" fillId="3" borderId="51" xfId="0" applyFont="1" applyFill="1" applyBorder="1" applyAlignment="1">
      <alignment horizontal="left" vertical="center" wrapText="1"/>
    </xf>
    <xf numFmtId="0" fontId="48" fillId="3" borderId="7" xfId="2" applyFont="1" applyFill="1" applyBorder="1" applyAlignment="1">
      <alignment horizontal="left" vertical="top" wrapText="1"/>
    </xf>
    <xf numFmtId="0" fontId="48" fillId="3" borderId="0" xfId="2" applyFont="1" applyFill="1" applyAlignment="1">
      <alignment horizontal="left" vertical="top" wrapText="1"/>
    </xf>
    <xf numFmtId="0" fontId="48" fillId="3" borderId="8" xfId="2" applyFont="1" applyFill="1" applyBorder="1" applyAlignment="1">
      <alignment horizontal="left" vertical="top" wrapText="1"/>
    </xf>
    <xf numFmtId="0" fontId="53" fillId="3" borderId="61" xfId="0" applyFont="1" applyFill="1" applyBorder="1" applyAlignment="1">
      <alignment horizontal="left" vertical="center" wrapText="1"/>
    </xf>
    <xf numFmtId="0" fontId="53" fillId="3" borderId="62" xfId="0" applyFont="1" applyFill="1" applyBorder="1" applyAlignment="1">
      <alignment horizontal="left" vertical="center" wrapText="1"/>
    </xf>
    <xf numFmtId="0" fontId="54" fillId="3" borderId="54" xfId="0" applyFont="1" applyFill="1" applyBorder="1" applyAlignment="1">
      <alignment horizontal="justify" vertical="center" wrapText="1"/>
    </xf>
    <xf numFmtId="0" fontId="54" fillId="3" borderId="55" xfId="0" applyFont="1" applyFill="1" applyBorder="1" applyAlignment="1">
      <alignment horizontal="justify" vertical="center" wrapText="1"/>
    </xf>
    <xf numFmtId="0" fontId="49" fillId="14" borderId="36" xfId="2" applyFont="1" applyFill="1" applyBorder="1" applyAlignment="1">
      <alignment horizontal="center" vertical="center" wrapText="1"/>
    </xf>
    <xf numFmtId="0" fontId="49" fillId="14" borderId="37" xfId="2" applyFont="1" applyFill="1" applyBorder="1" applyAlignment="1">
      <alignment horizontal="center" vertical="center" wrapText="1"/>
    </xf>
    <xf numFmtId="0" fontId="49" fillId="14" borderId="38" xfId="2" applyFont="1" applyFill="1" applyBorder="1" applyAlignment="1">
      <alignment horizontal="center" vertical="center" wrapText="1"/>
    </xf>
    <xf numFmtId="0" fontId="48" fillId="0" borderId="7" xfId="2" quotePrefix="1" applyFont="1" applyBorder="1" applyAlignment="1">
      <alignment horizontal="left" vertical="center" wrapText="1"/>
    </xf>
    <xf numFmtId="0" fontId="48" fillId="0" borderId="0" xfId="2" quotePrefix="1" applyFont="1" applyAlignment="1">
      <alignment horizontal="left" vertical="center" wrapText="1"/>
    </xf>
    <xf numFmtId="0" fontId="48" fillId="0" borderId="8" xfId="2" quotePrefix="1" applyFont="1" applyBorder="1" applyAlignment="1">
      <alignment horizontal="left" vertical="center" wrapText="1"/>
    </xf>
    <xf numFmtId="0" fontId="48" fillId="0" borderId="56" xfId="2" quotePrefix="1" applyFont="1" applyBorder="1" applyAlignment="1">
      <alignment horizontal="left" vertical="center" wrapText="1"/>
    </xf>
    <xf numFmtId="0" fontId="48" fillId="0" borderId="57" xfId="2" quotePrefix="1" applyFont="1" applyBorder="1" applyAlignment="1">
      <alignment horizontal="left" vertical="center" wrapText="1"/>
    </xf>
    <xf numFmtId="0" fontId="48" fillId="0" borderId="58" xfId="2" quotePrefix="1" applyFont="1" applyBorder="1" applyAlignment="1">
      <alignment horizontal="left" vertical="center" wrapText="1"/>
    </xf>
    <xf numFmtId="0" fontId="50" fillId="3" borderId="39" xfId="2" quotePrefix="1" applyFont="1" applyFill="1" applyBorder="1" applyAlignment="1">
      <alignment horizontal="left" vertical="top" wrapText="1"/>
    </xf>
    <xf numFmtId="0" fontId="51" fillId="3" borderId="40" xfId="2" quotePrefix="1" applyFont="1" applyFill="1" applyBorder="1" applyAlignment="1">
      <alignment horizontal="left" vertical="top" wrapText="1"/>
    </xf>
    <xf numFmtId="0" fontId="51" fillId="3" borderId="41" xfId="2" quotePrefix="1" applyFont="1" applyFill="1" applyBorder="1" applyAlignment="1">
      <alignment horizontal="left" vertical="top" wrapText="1"/>
    </xf>
    <xf numFmtId="0" fontId="48" fillId="0" borderId="7" xfId="2" quotePrefix="1" applyFont="1" applyBorder="1" applyAlignment="1">
      <alignment horizontal="left" vertical="top" wrapText="1"/>
    </xf>
    <xf numFmtId="0" fontId="48" fillId="0" borderId="0" xfId="2" quotePrefix="1" applyFont="1" applyAlignment="1">
      <alignment horizontal="left" vertical="top" wrapText="1"/>
    </xf>
    <xf numFmtId="0" fontId="48" fillId="0" borderId="8" xfId="2" quotePrefix="1" applyFont="1" applyBorder="1" applyAlignment="1">
      <alignment horizontal="left" vertical="top" wrapText="1"/>
    </xf>
    <xf numFmtId="0" fontId="53" fillId="14" borderId="42" xfId="3" applyFont="1" applyFill="1" applyBorder="1" applyAlignment="1">
      <alignment horizontal="center" vertical="center" wrapText="1"/>
    </xf>
    <xf numFmtId="0" fontId="53" fillId="14" borderId="43" xfId="3" applyFont="1" applyFill="1" applyBorder="1" applyAlignment="1">
      <alignment horizontal="center" vertical="center" wrapText="1"/>
    </xf>
    <xf numFmtId="0" fontId="53" fillId="14" borderId="44" xfId="2" applyFont="1" applyFill="1" applyBorder="1" applyAlignment="1">
      <alignment horizontal="center" vertical="center"/>
    </xf>
    <xf numFmtId="0" fontId="53" fillId="14" borderId="45" xfId="2" applyFont="1" applyFill="1" applyBorder="1" applyAlignment="1">
      <alignment horizontal="center" vertical="center"/>
    </xf>
    <xf numFmtId="0" fontId="2" fillId="3" borderId="56" xfId="2" quotePrefix="1" applyFont="1" applyFill="1" applyBorder="1" applyAlignment="1">
      <alignment horizontal="justify" vertical="center" wrapText="1"/>
    </xf>
    <xf numFmtId="0" fontId="2" fillId="3" borderId="57" xfId="2" quotePrefix="1" applyFont="1" applyFill="1" applyBorder="1" applyAlignment="1">
      <alignment horizontal="justify" vertical="center" wrapText="1"/>
    </xf>
    <xf numFmtId="0" fontId="2" fillId="3" borderId="58" xfId="2" quotePrefix="1" applyFont="1" applyFill="1" applyBorder="1" applyAlignment="1">
      <alignment horizontal="justify" vertical="center" wrapText="1"/>
    </xf>
    <xf numFmtId="0" fontId="61" fillId="7" borderId="21" xfId="0" applyFont="1" applyFill="1" applyBorder="1" applyAlignment="1">
      <alignment horizontal="center" vertical="center"/>
    </xf>
    <xf numFmtId="0" fontId="61" fillId="7" borderId="21" xfId="0" applyFont="1" applyFill="1" applyBorder="1" applyAlignment="1">
      <alignment horizontal="center" vertical="center" wrapText="1"/>
    </xf>
    <xf numFmtId="0" fontId="60" fillId="7" borderId="66" xfId="0" applyFont="1" applyFill="1" applyBorder="1" applyAlignment="1">
      <alignment horizontal="center" vertical="center"/>
    </xf>
    <xf numFmtId="0" fontId="60" fillId="7" borderId="67" xfId="0" applyFont="1" applyFill="1" applyBorder="1" applyAlignment="1">
      <alignment horizontal="center" vertical="center"/>
    </xf>
    <xf numFmtId="0" fontId="61" fillId="7" borderId="21" xfId="0" applyFont="1" applyFill="1" applyBorder="1" applyAlignment="1">
      <alignment horizontal="center" vertical="center" textRotation="90" wrapText="1"/>
    </xf>
    <xf numFmtId="0" fontId="65" fillId="0" borderId="68" xfId="0" applyFont="1" applyBorder="1" applyAlignment="1">
      <alignment horizontal="center" vertical="center" wrapText="1"/>
    </xf>
    <xf numFmtId="0" fontId="66" fillId="0" borderId="68" xfId="0" applyFont="1" applyBorder="1" applyAlignment="1">
      <alignment horizontal="center" vertical="center" wrapText="1"/>
    </xf>
    <xf numFmtId="0" fontId="49" fillId="0" borderId="66" xfId="0" applyFont="1" applyBorder="1" applyAlignment="1">
      <alignment horizontal="left" vertical="center" wrapText="1"/>
    </xf>
    <xf numFmtId="0" fontId="49" fillId="0" borderId="65" xfId="0" applyFont="1" applyBorder="1" applyAlignment="1">
      <alignment horizontal="left" vertical="center" wrapText="1"/>
    </xf>
    <xf numFmtId="0" fontId="49" fillId="0" borderId="67" xfId="0" applyFont="1" applyBorder="1" applyAlignment="1">
      <alignment horizontal="left" vertical="center" wrapText="1"/>
    </xf>
    <xf numFmtId="0" fontId="1" fillId="0" borderId="2" xfId="0" applyFont="1" applyBorder="1" applyAlignment="1">
      <alignment horizontal="left" vertical="center" wrapText="1"/>
    </xf>
    <xf numFmtId="0" fontId="1" fillId="0" borderId="63" xfId="0" applyFont="1" applyBorder="1" applyAlignment="1">
      <alignment horizontal="left" vertical="center" wrapText="1"/>
    </xf>
    <xf numFmtId="0" fontId="1" fillId="0" borderId="64" xfId="0" applyFont="1" applyBorder="1" applyAlignment="1">
      <alignment horizontal="left" vertical="center" wrapText="1"/>
    </xf>
    <xf numFmtId="0" fontId="64" fillId="0" borderId="21" xfId="0" applyFont="1" applyBorder="1" applyAlignment="1">
      <alignment horizontal="left" vertical="center" wrapText="1"/>
    </xf>
    <xf numFmtId="0" fontId="59" fillId="0" borderId="21" xfId="0" applyFont="1" applyBorder="1" applyAlignment="1" applyProtection="1">
      <alignment horizontal="center" wrapText="1"/>
      <protection locked="0"/>
    </xf>
    <xf numFmtId="0" fontId="61" fillId="7" borderId="21" xfId="0" applyFont="1" applyFill="1" applyBorder="1" applyAlignment="1">
      <alignment horizontal="center" vertical="center" textRotation="90"/>
    </xf>
    <xf numFmtId="0" fontId="58" fillId="0" borderId="21" xfId="0" applyFont="1" applyBorder="1" applyAlignment="1" applyProtection="1">
      <alignment horizontal="center" vertical="center"/>
      <protection locked="0"/>
    </xf>
    <xf numFmtId="0" fontId="57" fillId="0" borderId="21" xfId="0" applyFont="1" applyBorder="1" applyAlignment="1">
      <alignment horizontal="left" vertical="center"/>
    </xf>
    <xf numFmtId="0" fontId="62" fillId="0" borderId="66" xfId="0" applyFont="1" applyBorder="1" applyAlignment="1">
      <alignment horizontal="left" vertical="center"/>
    </xf>
    <xf numFmtId="0" fontId="62" fillId="0" borderId="65" xfId="0" applyFont="1" applyBorder="1" applyAlignment="1">
      <alignment horizontal="left" vertical="center"/>
    </xf>
    <xf numFmtId="0" fontId="62" fillId="0" borderId="67" xfId="0" applyFont="1" applyBorder="1" applyAlignment="1">
      <alignment horizontal="left" vertical="center"/>
    </xf>
    <xf numFmtId="0" fontId="62" fillId="0" borderId="66" xfId="0" applyFont="1" applyBorder="1" applyAlignment="1">
      <alignment horizontal="left" vertical="center" wrapText="1"/>
    </xf>
    <xf numFmtId="0" fontId="18" fillId="10" borderId="0" xfId="0" applyFont="1" applyFill="1" applyAlignment="1">
      <alignment horizontal="center" vertical="center" textRotation="90" wrapText="1" readingOrder="1"/>
    </xf>
    <xf numFmtId="0" fontId="18" fillId="10" borderId="8" xfId="0" applyFont="1" applyFill="1" applyBorder="1" applyAlignment="1">
      <alignment horizontal="center" vertical="center" textRotation="90"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2" borderId="19" xfId="0" applyFont="1" applyFill="1" applyBorder="1" applyAlignment="1">
      <alignment horizontal="center" vertical="center" wrapText="1" readingOrder="1"/>
    </xf>
    <xf numFmtId="0" fontId="21" fillId="12" borderId="20"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1" borderId="19" xfId="0" applyFont="1" applyFill="1" applyBorder="1" applyAlignment="1">
      <alignment horizontal="center" vertical="center" wrapText="1" readingOrder="1"/>
    </xf>
    <xf numFmtId="0" fontId="21" fillId="11" borderId="20"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13" borderId="19" xfId="0" applyFont="1" applyFill="1" applyBorder="1" applyAlignment="1">
      <alignment horizontal="center" vertical="center" wrapText="1" readingOrder="1"/>
    </xf>
    <xf numFmtId="0" fontId="21" fillId="13" borderId="20"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17"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21" fillId="5" borderId="19" xfId="0" applyFont="1" applyFill="1" applyBorder="1" applyAlignment="1">
      <alignment horizontal="center" vertical="center" wrapText="1" readingOrder="1"/>
    </xf>
    <xf numFmtId="0" fontId="21" fillId="5" borderId="20" xfId="0" applyFont="1" applyFill="1" applyBorder="1" applyAlignment="1">
      <alignment horizontal="center" vertical="center" wrapText="1" readingOrder="1"/>
    </xf>
    <xf numFmtId="0" fontId="17" fillId="0" borderId="5" xfId="0" applyFont="1" applyBorder="1" applyAlignment="1">
      <alignment horizontal="center" vertical="center" wrapText="1"/>
    </xf>
    <xf numFmtId="0" fontId="17" fillId="0" borderId="12"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17" fillId="0" borderId="10" xfId="0" applyFont="1" applyBorder="1" applyAlignment="1">
      <alignment horizontal="center" vertical="center"/>
    </xf>
    <xf numFmtId="0" fontId="20" fillId="11" borderId="0" xfId="0" applyFont="1" applyFill="1" applyAlignment="1" applyProtection="1">
      <alignment horizontal="center" vertic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1" borderId="5"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1" borderId="7" xfId="0" applyFont="1" applyFill="1" applyBorder="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12" xfId="0" applyFont="1" applyBorder="1" applyAlignment="1">
      <alignment horizontal="center" vertical="center" wrapText="1"/>
    </xf>
    <xf numFmtId="0" fontId="20" fillId="11" borderId="9" xfId="0" applyFont="1" applyFill="1" applyBorder="1" applyAlignment="1" applyProtection="1">
      <alignment horizontal="center" vertical="center" wrapText="1" readingOrder="1"/>
      <protection hidden="1"/>
    </xf>
    <xf numFmtId="0" fontId="20" fillId="11" borderId="11"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11"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13" borderId="11"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7" xfId="0" applyFont="1" applyFill="1" applyBorder="1" applyAlignment="1" applyProtection="1">
      <alignment horizontal="center" wrapText="1" readingOrder="1"/>
      <protection hidden="1"/>
    </xf>
    <xf numFmtId="0" fontId="20" fillId="5" borderId="9" xfId="0" applyFont="1" applyFill="1" applyBorder="1" applyAlignment="1" applyProtection="1">
      <alignment horizontal="center" wrapText="1" readingOrder="1"/>
      <protection hidden="1"/>
    </xf>
    <xf numFmtId="0" fontId="20" fillId="5" borderId="11"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20" fillId="5" borderId="5"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5" fillId="0" borderId="0" xfId="0" applyFont="1" applyAlignment="1">
      <alignment horizontal="center" vertical="center" wrapText="1"/>
    </xf>
    <xf numFmtId="0" fontId="41" fillId="11" borderId="13" xfId="0" applyFont="1" applyFill="1" applyBorder="1" applyAlignment="1">
      <alignment horizontal="center" vertical="center" wrapText="1" readingOrder="1"/>
    </xf>
    <xf numFmtId="0" fontId="41" fillId="11" borderId="14" xfId="0" applyFont="1" applyFill="1" applyBorder="1" applyAlignment="1">
      <alignment horizontal="center" vertical="center" wrapText="1" readingOrder="1"/>
    </xf>
    <xf numFmtId="0" fontId="41" fillId="11" borderId="15" xfId="0" applyFont="1" applyFill="1" applyBorder="1" applyAlignment="1">
      <alignment horizontal="center" vertical="center" wrapText="1" readingOrder="1"/>
    </xf>
    <xf numFmtId="0" fontId="41" fillId="11" borderId="16" xfId="0" applyFont="1" applyFill="1" applyBorder="1" applyAlignment="1">
      <alignment horizontal="center" vertical="center" wrapText="1" readingOrder="1"/>
    </xf>
    <xf numFmtId="0" fontId="41" fillId="11" borderId="0" xfId="0" applyFont="1" applyFill="1" applyAlignment="1">
      <alignment horizontal="center" vertical="center" wrapText="1" readingOrder="1"/>
    </xf>
    <xf numFmtId="0" fontId="41" fillId="11" borderId="17" xfId="0" applyFont="1" applyFill="1" applyBorder="1" applyAlignment="1">
      <alignment horizontal="center" vertical="center" wrapText="1" readingOrder="1"/>
    </xf>
    <xf numFmtId="0" fontId="41" fillId="11" borderId="18" xfId="0" applyFont="1" applyFill="1" applyBorder="1" applyAlignment="1">
      <alignment horizontal="center" vertical="center" wrapText="1" readingOrder="1"/>
    </xf>
    <xf numFmtId="0" fontId="41" fillId="11" borderId="19" xfId="0" applyFont="1" applyFill="1" applyBorder="1" applyAlignment="1">
      <alignment horizontal="center" vertical="center" wrapText="1" readingOrder="1"/>
    </xf>
    <xf numFmtId="0" fontId="41" fillId="11" borderId="20" xfId="0" applyFont="1" applyFill="1" applyBorder="1" applyAlignment="1">
      <alignment horizontal="center" vertical="center" wrapText="1" readingOrder="1"/>
    </xf>
    <xf numFmtId="0" fontId="42" fillId="0" borderId="5" xfId="0" applyFont="1" applyBorder="1" applyAlignment="1">
      <alignment horizontal="center" vertical="center" wrapText="1"/>
    </xf>
    <xf numFmtId="0" fontId="42" fillId="0" borderId="12" xfId="0" applyFont="1" applyBorder="1" applyAlignment="1">
      <alignment horizontal="center" vertical="center"/>
    </xf>
    <xf numFmtId="0" fontId="42" fillId="0" borderId="7" xfId="0" applyFont="1" applyBorder="1" applyAlignment="1">
      <alignment horizontal="center" vertical="center" wrapText="1"/>
    </xf>
    <xf numFmtId="0" fontId="42" fillId="0" borderId="0" xfId="0" applyFont="1" applyAlignment="1">
      <alignment horizontal="center" vertical="center"/>
    </xf>
    <xf numFmtId="0" fontId="42" fillId="0" borderId="7" xfId="0" applyFont="1" applyBorder="1" applyAlignment="1">
      <alignment horizontal="center" vertical="center"/>
    </xf>
    <xf numFmtId="0" fontId="42" fillId="0" borderId="9" xfId="0" applyFont="1" applyBorder="1" applyAlignment="1">
      <alignment horizontal="center" vertical="center"/>
    </xf>
    <xf numFmtId="0" fontId="42" fillId="0" borderId="11" xfId="0" applyFont="1" applyBorder="1" applyAlignment="1">
      <alignment horizontal="center" vertical="center"/>
    </xf>
    <xf numFmtId="0" fontId="41" fillId="12" borderId="13" xfId="0" applyFont="1" applyFill="1" applyBorder="1" applyAlignment="1">
      <alignment horizontal="center" vertical="center" wrapText="1" readingOrder="1"/>
    </xf>
    <xf numFmtId="0" fontId="41" fillId="12" borderId="14" xfId="0" applyFont="1" applyFill="1" applyBorder="1" applyAlignment="1">
      <alignment horizontal="center" vertical="center" wrapText="1" readingOrder="1"/>
    </xf>
    <xf numFmtId="0" fontId="41" fillId="12" borderId="15" xfId="0" applyFont="1" applyFill="1" applyBorder="1" applyAlignment="1">
      <alignment horizontal="center" vertical="center" wrapText="1" readingOrder="1"/>
    </xf>
    <xf numFmtId="0" fontId="41" fillId="12" borderId="16" xfId="0" applyFont="1" applyFill="1" applyBorder="1" applyAlignment="1">
      <alignment horizontal="center" vertical="center" wrapText="1" readingOrder="1"/>
    </xf>
    <xf numFmtId="0" fontId="41" fillId="12" borderId="0" xfId="0" applyFont="1" applyFill="1" applyAlignment="1">
      <alignment horizontal="center" vertical="center" wrapText="1" readingOrder="1"/>
    </xf>
    <xf numFmtId="0" fontId="41" fillId="12" borderId="17" xfId="0" applyFont="1" applyFill="1" applyBorder="1" applyAlignment="1">
      <alignment horizontal="center" vertical="center" wrapText="1" readingOrder="1"/>
    </xf>
    <xf numFmtId="0" fontId="41" fillId="12" borderId="18" xfId="0" applyFont="1" applyFill="1" applyBorder="1" applyAlignment="1">
      <alignment horizontal="center" vertical="center" wrapText="1" readingOrder="1"/>
    </xf>
    <xf numFmtId="0" fontId="41" fillId="12" borderId="19" xfId="0" applyFont="1" applyFill="1" applyBorder="1" applyAlignment="1">
      <alignment horizontal="center" vertical="center" wrapText="1" readingOrder="1"/>
    </xf>
    <xf numFmtId="0" fontId="41" fillId="12" borderId="20" xfId="0" applyFont="1" applyFill="1" applyBorder="1" applyAlignment="1">
      <alignment horizontal="center" vertical="center" wrapText="1" readingOrder="1"/>
    </xf>
    <xf numFmtId="0" fontId="40" fillId="0" borderId="0" xfId="0" applyFont="1" applyAlignment="1">
      <alignment horizontal="center" vertical="center" wrapText="1"/>
    </xf>
    <xf numFmtId="0" fontId="22" fillId="0" borderId="0" xfId="0" applyFont="1" applyAlignment="1">
      <alignment horizontal="center" vertical="center" wrapText="1"/>
    </xf>
    <xf numFmtId="0" fontId="42" fillId="0" borderId="6" xfId="0" applyFont="1" applyBorder="1" applyAlignment="1">
      <alignment horizontal="center" vertical="center"/>
    </xf>
    <xf numFmtId="0" fontId="42" fillId="0" borderId="8" xfId="0" applyFont="1" applyBorder="1" applyAlignment="1">
      <alignment horizontal="center" vertical="center"/>
    </xf>
    <xf numFmtId="0" fontId="42" fillId="0" borderId="10" xfId="0" applyFont="1" applyBorder="1" applyAlignment="1">
      <alignment horizontal="center" vertical="center"/>
    </xf>
    <xf numFmtId="0" fontId="41" fillId="5" borderId="13" xfId="0" applyFont="1" applyFill="1" applyBorder="1" applyAlignment="1">
      <alignment horizontal="center" vertical="center" wrapText="1" readingOrder="1"/>
    </xf>
    <xf numFmtId="0" fontId="41" fillId="5" borderId="14" xfId="0" applyFont="1" applyFill="1" applyBorder="1" applyAlignment="1">
      <alignment horizontal="center" vertical="center" wrapText="1" readingOrder="1"/>
    </xf>
    <xf numFmtId="0" fontId="41" fillId="5" borderId="15" xfId="0" applyFont="1" applyFill="1" applyBorder="1" applyAlignment="1">
      <alignment horizontal="center" vertical="center" wrapText="1" readingOrder="1"/>
    </xf>
    <xf numFmtId="0" fontId="41" fillId="5" borderId="16" xfId="0" applyFont="1" applyFill="1" applyBorder="1" applyAlignment="1">
      <alignment horizontal="center" vertical="center" wrapText="1" readingOrder="1"/>
    </xf>
    <xf numFmtId="0" fontId="41" fillId="5" borderId="0" xfId="0" applyFont="1" applyFill="1" applyAlignment="1">
      <alignment horizontal="center" vertical="center" wrapText="1" readingOrder="1"/>
    </xf>
    <xf numFmtId="0" fontId="41" fillId="5" borderId="17" xfId="0" applyFont="1" applyFill="1" applyBorder="1" applyAlignment="1">
      <alignment horizontal="center" vertical="center" wrapText="1" readingOrder="1"/>
    </xf>
    <xf numFmtId="0" fontId="41" fillId="5" borderId="18" xfId="0" applyFont="1" applyFill="1" applyBorder="1" applyAlignment="1">
      <alignment horizontal="center" vertical="center" wrapText="1" readingOrder="1"/>
    </xf>
    <xf numFmtId="0" fontId="41" fillId="5" borderId="19" xfId="0" applyFont="1" applyFill="1" applyBorder="1" applyAlignment="1">
      <alignment horizontal="center" vertical="center" wrapText="1" readingOrder="1"/>
    </xf>
    <xf numFmtId="0" fontId="41" fillId="5" borderId="20" xfId="0" applyFont="1" applyFill="1" applyBorder="1" applyAlignment="1">
      <alignment horizontal="center" vertical="center" wrapText="1" readingOrder="1"/>
    </xf>
    <xf numFmtId="0" fontId="41" fillId="13" borderId="13" xfId="0" applyFont="1" applyFill="1" applyBorder="1" applyAlignment="1">
      <alignment horizontal="center" vertical="center" wrapText="1" readingOrder="1"/>
    </xf>
    <xf numFmtId="0" fontId="41" fillId="13" borderId="14" xfId="0" applyFont="1" applyFill="1" applyBorder="1" applyAlignment="1">
      <alignment horizontal="center" vertical="center" wrapText="1" readingOrder="1"/>
    </xf>
    <xf numFmtId="0" fontId="41" fillId="13" borderId="15" xfId="0" applyFont="1" applyFill="1" applyBorder="1" applyAlignment="1">
      <alignment horizontal="center" vertical="center" wrapText="1" readingOrder="1"/>
    </xf>
    <xf numFmtId="0" fontId="41" fillId="13" borderId="16" xfId="0" applyFont="1" applyFill="1" applyBorder="1" applyAlignment="1">
      <alignment horizontal="center" vertical="center" wrapText="1" readingOrder="1"/>
    </xf>
    <xf numFmtId="0" fontId="41" fillId="13" borderId="0" xfId="0" applyFont="1" applyFill="1" applyAlignment="1">
      <alignment horizontal="center" vertical="center" wrapText="1" readingOrder="1"/>
    </xf>
    <xf numFmtId="0" fontId="41" fillId="13" borderId="17" xfId="0" applyFont="1" applyFill="1" applyBorder="1" applyAlignment="1">
      <alignment horizontal="center" vertical="center" wrapText="1" readingOrder="1"/>
    </xf>
    <xf numFmtId="0" fontId="41" fillId="13" borderId="18" xfId="0" applyFont="1" applyFill="1" applyBorder="1" applyAlignment="1">
      <alignment horizontal="center" vertical="center" wrapText="1" readingOrder="1"/>
    </xf>
    <xf numFmtId="0" fontId="41" fillId="13" borderId="19" xfId="0" applyFont="1" applyFill="1" applyBorder="1" applyAlignment="1">
      <alignment horizontal="center" vertical="center" wrapText="1" readingOrder="1"/>
    </xf>
    <xf numFmtId="0" fontId="41" fillId="13" borderId="20" xfId="0" applyFont="1" applyFill="1" applyBorder="1" applyAlignment="1">
      <alignment horizontal="center" vertical="center" wrapText="1" readingOrder="1"/>
    </xf>
    <xf numFmtId="0" fontId="42" fillId="0" borderId="12" xfId="0" applyFont="1" applyBorder="1" applyAlignment="1">
      <alignment horizontal="center" vertical="center" wrapText="1"/>
    </xf>
    <xf numFmtId="0" fontId="24" fillId="0" borderId="0" xfId="0" applyFont="1" applyAlignment="1">
      <alignment horizontal="center" vertical="center"/>
    </xf>
    <xf numFmtId="0" fontId="44" fillId="0" borderId="0" xfId="0" applyFont="1" applyAlignment="1">
      <alignment horizontal="center" vertical="center"/>
    </xf>
    <xf numFmtId="0" fontId="39" fillId="15" borderId="23" xfId="0" applyFont="1" applyFill="1" applyBorder="1" applyAlignment="1">
      <alignment horizontal="center" vertical="center" wrapText="1" readingOrder="1"/>
    </xf>
    <xf numFmtId="0" fontId="39" fillId="15" borderId="24" xfId="0" applyFont="1" applyFill="1" applyBorder="1" applyAlignment="1">
      <alignment horizontal="center" vertical="center" wrapText="1" readingOrder="1"/>
    </xf>
    <xf numFmtId="0" fontId="39" fillId="15" borderId="35" xfId="0" applyFont="1" applyFill="1" applyBorder="1" applyAlignment="1">
      <alignment horizontal="center" vertical="center" wrapText="1" readingOrder="1"/>
    </xf>
    <xf numFmtId="0" fontId="34" fillId="3" borderId="0" xfId="0" applyFont="1" applyFill="1" applyAlignment="1">
      <alignment horizontal="justify" vertical="center" wrapText="1"/>
    </xf>
    <xf numFmtId="0" fontId="36" fillId="15" borderId="32" xfId="0" applyFont="1" applyFill="1" applyBorder="1" applyAlignment="1">
      <alignment horizontal="center" vertical="center" wrapText="1" readingOrder="1"/>
    </xf>
    <xf numFmtId="0" fontId="36" fillId="15" borderId="33" xfId="0" applyFont="1" applyFill="1" applyBorder="1" applyAlignment="1">
      <alignment horizontal="center" vertical="center" wrapText="1" readingOrder="1"/>
    </xf>
    <xf numFmtId="0" fontId="36" fillId="3" borderId="30" xfId="0" applyFont="1" applyFill="1" applyBorder="1" applyAlignment="1">
      <alignment horizontal="center" vertical="center" wrapText="1" readingOrder="1"/>
    </xf>
    <xf numFmtId="0" fontId="36" fillId="3" borderId="25" xfId="0" applyFont="1" applyFill="1" applyBorder="1" applyAlignment="1">
      <alignment horizontal="center" vertical="center" wrapText="1" readingOrder="1"/>
    </xf>
    <xf numFmtId="0" fontId="36" fillId="3" borderId="22" xfId="0" applyFont="1" applyFill="1" applyBorder="1" applyAlignment="1">
      <alignment horizontal="center" vertical="center" wrapText="1" readingOrder="1"/>
    </xf>
    <xf numFmtId="0" fontId="36" fillId="3" borderId="21" xfId="0" applyFont="1" applyFill="1" applyBorder="1" applyAlignment="1">
      <alignment horizontal="center" vertical="center" wrapText="1" readingOrder="1"/>
    </xf>
    <xf numFmtId="0" fontId="36" fillId="3" borderId="27" xfId="0" applyFont="1" applyFill="1" applyBorder="1" applyAlignment="1">
      <alignment horizontal="center" vertical="center" wrapText="1" readingOrder="1"/>
    </xf>
    <xf numFmtId="0" fontId="36" fillId="3" borderId="28" xfId="0" applyFont="1" applyFill="1" applyBorder="1" applyAlignment="1">
      <alignment horizontal="center" vertical="center" wrapText="1" readingOrder="1"/>
    </xf>
  </cellXfs>
  <cellStyles count="6">
    <cellStyle name="Millares" xfId="5" builtinId="3"/>
    <cellStyle name="Normal" xfId="0" builtinId="0"/>
    <cellStyle name="Normal - Style1 2" xfId="2" xr:uid="{00000000-0005-0000-0000-000002000000}"/>
    <cellStyle name="Normal 2" xfId="4" xr:uid="{00000000-0005-0000-0000-000003000000}"/>
    <cellStyle name="Normal 2 2" xfId="3" xr:uid="{00000000-0005-0000-0000-000004000000}"/>
    <cellStyle name="Porcentaje" xfId="1" builtinId="5"/>
  </cellStyles>
  <dxfs count="126">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809203</xdr:colOff>
      <xdr:row>0</xdr:row>
      <xdr:rowOff>66303</xdr:rowOff>
    </xdr:from>
    <xdr:to>
      <xdr:col>2</xdr:col>
      <xdr:colOff>795821</xdr:colOff>
      <xdr:row>1</xdr:row>
      <xdr:rowOff>333663</xdr:rowOff>
    </xdr:to>
    <xdr:pic>
      <xdr:nvPicPr>
        <xdr:cNvPr id="2" name="Imagen 1">
          <a:extLst>
            <a:ext uri="{FF2B5EF4-FFF2-40B4-BE49-F238E27FC236}">
              <a16:creationId xmlns:a16="http://schemas.microsoft.com/office/drawing/2014/main" id="{984BFBA8-C276-4663-946C-ED9384D7E96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4889" y="66303"/>
          <a:ext cx="813932" cy="757217"/>
        </a:xfrm>
        <a:prstGeom prst="rect">
          <a:avLst/>
        </a:prstGeom>
        <a:no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30" zoomScale="130" zoomScaleNormal="130" workbookViewId="0">
      <selection activeCell="C25" sqref="C25:D25"/>
    </sheetView>
  </sheetViews>
  <sheetFormatPr baseColWidth="10" defaultColWidth="11.42578125" defaultRowHeight="15" x14ac:dyDescent="0.25"/>
  <cols>
    <col min="1" max="1" width="2.7109375" style="75" customWidth="1"/>
    <col min="2" max="3" width="24.7109375" style="75" customWidth="1"/>
    <col min="4" max="4" width="16" style="75" customWidth="1"/>
    <col min="5" max="5" width="24.7109375" style="75" customWidth="1"/>
    <col min="6" max="6" width="27.7109375" style="75" customWidth="1"/>
    <col min="7" max="8" width="24.7109375" style="75" customWidth="1"/>
    <col min="9" max="16384" width="11.42578125" style="75"/>
  </cols>
  <sheetData>
    <row r="1" spans="2:8" ht="15.75" thickBot="1" x14ac:dyDescent="0.3"/>
    <row r="2" spans="2:8" ht="18" x14ac:dyDescent="0.25">
      <c r="B2" s="183" t="s">
        <v>163</v>
      </c>
      <c r="C2" s="184"/>
      <c r="D2" s="184"/>
      <c r="E2" s="184"/>
      <c r="F2" s="184"/>
      <c r="G2" s="184"/>
      <c r="H2" s="185"/>
    </row>
    <row r="3" spans="2:8" x14ac:dyDescent="0.25">
      <c r="B3" s="76"/>
      <c r="C3" s="77"/>
      <c r="D3" s="77"/>
      <c r="E3" s="77"/>
      <c r="F3" s="77"/>
      <c r="G3" s="77"/>
      <c r="H3" s="78"/>
    </row>
    <row r="4" spans="2:8" ht="63" customHeight="1" x14ac:dyDescent="0.25">
      <c r="B4" s="186" t="s">
        <v>206</v>
      </c>
      <c r="C4" s="187"/>
      <c r="D4" s="187"/>
      <c r="E4" s="187"/>
      <c r="F4" s="187"/>
      <c r="G4" s="187"/>
      <c r="H4" s="188"/>
    </row>
    <row r="5" spans="2:8" ht="63" customHeight="1" x14ac:dyDescent="0.25">
      <c r="B5" s="189"/>
      <c r="C5" s="190"/>
      <c r="D5" s="190"/>
      <c r="E5" s="190"/>
      <c r="F5" s="190"/>
      <c r="G5" s="190"/>
      <c r="H5" s="191"/>
    </row>
    <row r="6" spans="2:8" ht="16.5" x14ac:dyDescent="0.25">
      <c r="B6" s="192" t="s">
        <v>161</v>
      </c>
      <c r="C6" s="193"/>
      <c r="D6" s="193"/>
      <c r="E6" s="193"/>
      <c r="F6" s="193"/>
      <c r="G6" s="193"/>
      <c r="H6" s="194"/>
    </row>
    <row r="7" spans="2:8" ht="95.25" customHeight="1" x14ac:dyDescent="0.25">
      <c r="B7" s="202" t="s">
        <v>166</v>
      </c>
      <c r="C7" s="203"/>
      <c r="D7" s="203"/>
      <c r="E7" s="203"/>
      <c r="F7" s="203"/>
      <c r="G7" s="203"/>
      <c r="H7" s="204"/>
    </row>
    <row r="8" spans="2:8" ht="16.5" x14ac:dyDescent="0.25">
      <c r="B8" s="112"/>
      <c r="C8" s="113"/>
      <c r="D8" s="113"/>
      <c r="E8" s="113"/>
      <c r="F8" s="113"/>
      <c r="G8" s="113"/>
      <c r="H8" s="114"/>
    </row>
    <row r="9" spans="2:8" ht="16.5" customHeight="1" x14ac:dyDescent="0.25">
      <c r="B9" s="195" t="s">
        <v>199</v>
      </c>
      <c r="C9" s="196"/>
      <c r="D9" s="196"/>
      <c r="E9" s="196"/>
      <c r="F9" s="196"/>
      <c r="G9" s="196"/>
      <c r="H9" s="197"/>
    </row>
    <row r="10" spans="2:8" ht="44.25" customHeight="1" x14ac:dyDescent="0.25">
      <c r="B10" s="195"/>
      <c r="C10" s="196"/>
      <c r="D10" s="196"/>
      <c r="E10" s="196"/>
      <c r="F10" s="196"/>
      <c r="G10" s="196"/>
      <c r="H10" s="197"/>
    </row>
    <row r="11" spans="2:8" ht="15.75" thickBot="1" x14ac:dyDescent="0.3">
      <c r="B11" s="101"/>
      <c r="C11" s="104"/>
      <c r="D11" s="109"/>
      <c r="E11" s="110"/>
      <c r="F11" s="110"/>
      <c r="G11" s="111"/>
      <c r="H11" s="105"/>
    </row>
    <row r="12" spans="2:8" ht="15.75" thickTop="1" x14ac:dyDescent="0.25">
      <c r="B12" s="101"/>
      <c r="C12" s="198" t="s">
        <v>162</v>
      </c>
      <c r="D12" s="199"/>
      <c r="E12" s="200" t="s">
        <v>200</v>
      </c>
      <c r="F12" s="201"/>
      <c r="G12" s="104"/>
      <c r="H12" s="105"/>
    </row>
    <row r="13" spans="2:8" ht="35.25" customHeight="1" x14ac:dyDescent="0.25">
      <c r="B13" s="101"/>
      <c r="C13" s="170" t="s">
        <v>193</v>
      </c>
      <c r="D13" s="171"/>
      <c r="E13" s="172" t="s">
        <v>198</v>
      </c>
      <c r="F13" s="173"/>
      <c r="G13" s="104"/>
      <c r="H13" s="105"/>
    </row>
    <row r="14" spans="2:8" ht="17.25" customHeight="1" x14ac:dyDescent="0.25">
      <c r="B14" s="101"/>
      <c r="C14" s="170" t="s">
        <v>194</v>
      </c>
      <c r="D14" s="171"/>
      <c r="E14" s="172" t="s">
        <v>196</v>
      </c>
      <c r="F14" s="173"/>
      <c r="G14" s="104"/>
      <c r="H14" s="105"/>
    </row>
    <row r="15" spans="2:8" ht="19.5" customHeight="1" x14ac:dyDescent="0.25">
      <c r="B15" s="101"/>
      <c r="C15" s="170" t="s">
        <v>195</v>
      </c>
      <c r="D15" s="171"/>
      <c r="E15" s="172" t="s">
        <v>197</v>
      </c>
      <c r="F15" s="173"/>
      <c r="G15" s="104"/>
      <c r="H15" s="105"/>
    </row>
    <row r="16" spans="2:8" ht="69.75" customHeight="1" x14ac:dyDescent="0.25">
      <c r="B16" s="101"/>
      <c r="C16" s="170" t="s">
        <v>164</v>
      </c>
      <c r="D16" s="171"/>
      <c r="E16" s="172" t="s">
        <v>165</v>
      </c>
      <c r="F16" s="173"/>
      <c r="G16" s="104"/>
      <c r="H16" s="105"/>
    </row>
    <row r="17" spans="2:8" ht="34.5" customHeight="1" x14ac:dyDescent="0.25">
      <c r="B17" s="101"/>
      <c r="C17" s="174" t="s">
        <v>2</v>
      </c>
      <c r="D17" s="175"/>
      <c r="E17" s="166" t="s">
        <v>207</v>
      </c>
      <c r="F17" s="167"/>
      <c r="G17" s="104"/>
      <c r="H17" s="105"/>
    </row>
    <row r="18" spans="2:8" ht="27.75" customHeight="1" x14ac:dyDescent="0.25">
      <c r="B18" s="101"/>
      <c r="C18" s="174" t="s">
        <v>3</v>
      </c>
      <c r="D18" s="175"/>
      <c r="E18" s="166" t="s">
        <v>208</v>
      </c>
      <c r="F18" s="167"/>
      <c r="G18" s="104"/>
      <c r="H18" s="105"/>
    </row>
    <row r="19" spans="2:8" ht="28.5" customHeight="1" x14ac:dyDescent="0.25">
      <c r="B19" s="101"/>
      <c r="C19" s="174" t="s">
        <v>41</v>
      </c>
      <c r="D19" s="175"/>
      <c r="E19" s="166" t="s">
        <v>209</v>
      </c>
      <c r="F19" s="167"/>
      <c r="G19" s="104"/>
      <c r="H19" s="105"/>
    </row>
    <row r="20" spans="2:8" ht="72.75" customHeight="1" x14ac:dyDescent="0.25">
      <c r="B20" s="101"/>
      <c r="C20" s="174" t="s">
        <v>1</v>
      </c>
      <c r="D20" s="175"/>
      <c r="E20" s="166" t="s">
        <v>210</v>
      </c>
      <c r="F20" s="167"/>
      <c r="G20" s="104"/>
      <c r="H20" s="105"/>
    </row>
    <row r="21" spans="2:8" ht="64.5" customHeight="1" x14ac:dyDescent="0.25">
      <c r="B21" s="101"/>
      <c r="C21" s="174" t="s">
        <v>49</v>
      </c>
      <c r="D21" s="175"/>
      <c r="E21" s="166" t="s">
        <v>168</v>
      </c>
      <c r="F21" s="167"/>
      <c r="G21" s="104"/>
      <c r="H21" s="105"/>
    </row>
    <row r="22" spans="2:8" ht="71.25" customHeight="1" x14ac:dyDescent="0.25">
      <c r="B22" s="101"/>
      <c r="C22" s="174" t="s">
        <v>167</v>
      </c>
      <c r="D22" s="175"/>
      <c r="E22" s="166" t="s">
        <v>169</v>
      </c>
      <c r="F22" s="167"/>
      <c r="G22" s="104"/>
      <c r="H22" s="105"/>
    </row>
    <row r="23" spans="2:8" ht="55.5" customHeight="1" x14ac:dyDescent="0.25">
      <c r="B23" s="101"/>
      <c r="C23" s="168" t="s">
        <v>170</v>
      </c>
      <c r="D23" s="169"/>
      <c r="E23" s="166" t="s">
        <v>171</v>
      </c>
      <c r="F23" s="167"/>
      <c r="G23" s="104"/>
      <c r="H23" s="105"/>
    </row>
    <row r="24" spans="2:8" ht="42" customHeight="1" x14ac:dyDescent="0.25">
      <c r="B24" s="101"/>
      <c r="C24" s="168" t="s">
        <v>47</v>
      </c>
      <c r="D24" s="169"/>
      <c r="E24" s="166" t="s">
        <v>172</v>
      </c>
      <c r="F24" s="167"/>
      <c r="G24" s="104"/>
      <c r="H24" s="105"/>
    </row>
    <row r="25" spans="2:8" ht="59.25" customHeight="1" x14ac:dyDescent="0.25">
      <c r="B25" s="101"/>
      <c r="C25" s="168" t="s">
        <v>160</v>
      </c>
      <c r="D25" s="169"/>
      <c r="E25" s="166" t="s">
        <v>173</v>
      </c>
      <c r="F25" s="167"/>
      <c r="G25" s="104"/>
      <c r="H25" s="105"/>
    </row>
    <row r="26" spans="2:8" ht="23.25" customHeight="1" x14ac:dyDescent="0.25">
      <c r="B26" s="101"/>
      <c r="C26" s="168" t="s">
        <v>12</v>
      </c>
      <c r="D26" s="169"/>
      <c r="E26" s="166" t="s">
        <v>174</v>
      </c>
      <c r="F26" s="167"/>
      <c r="G26" s="104"/>
      <c r="H26" s="105"/>
    </row>
    <row r="27" spans="2:8" ht="30.75" customHeight="1" x14ac:dyDescent="0.25">
      <c r="B27" s="101"/>
      <c r="C27" s="168" t="s">
        <v>178</v>
      </c>
      <c r="D27" s="169"/>
      <c r="E27" s="166" t="s">
        <v>175</v>
      </c>
      <c r="F27" s="167"/>
      <c r="G27" s="104"/>
      <c r="H27" s="105"/>
    </row>
    <row r="28" spans="2:8" ht="35.25" customHeight="1" x14ac:dyDescent="0.25">
      <c r="B28" s="101"/>
      <c r="C28" s="168" t="s">
        <v>179</v>
      </c>
      <c r="D28" s="169"/>
      <c r="E28" s="166" t="s">
        <v>176</v>
      </c>
      <c r="F28" s="167"/>
      <c r="G28" s="104"/>
      <c r="H28" s="105"/>
    </row>
    <row r="29" spans="2:8" ht="33" customHeight="1" x14ac:dyDescent="0.25">
      <c r="B29" s="101"/>
      <c r="C29" s="168" t="s">
        <v>179</v>
      </c>
      <c r="D29" s="169"/>
      <c r="E29" s="166" t="s">
        <v>176</v>
      </c>
      <c r="F29" s="167"/>
      <c r="G29" s="104"/>
      <c r="H29" s="105"/>
    </row>
    <row r="30" spans="2:8" ht="30" customHeight="1" x14ac:dyDescent="0.25">
      <c r="B30" s="101"/>
      <c r="C30" s="168" t="s">
        <v>180</v>
      </c>
      <c r="D30" s="169"/>
      <c r="E30" s="166" t="s">
        <v>177</v>
      </c>
      <c r="F30" s="167"/>
      <c r="G30" s="104"/>
      <c r="H30" s="105"/>
    </row>
    <row r="31" spans="2:8" ht="35.25" customHeight="1" x14ac:dyDescent="0.25">
      <c r="B31" s="101"/>
      <c r="C31" s="168" t="s">
        <v>181</v>
      </c>
      <c r="D31" s="169"/>
      <c r="E31" s="166" t="s">
        <v>182</v>
      </c>
      <c r="F31" s="167"/>
      <c r="G31" s="104"/>
      <c r="H31" s="105"/>
    </row>
    <row r="32" spans="2:8" ht="31.5" customHeight="1" x14ac:dyDescent="0.25">
      <c r="B32" s="101"/>
      <c r="C32" s="168" t="s">
        <v>183</v>
      </c>
      <c r="D32" s="169"/>
      <c r="E32" s="166" t="s">
        <v>184</v>
      </c>
      <c r="F32" s="167"/>
      <c r="G32" s="104"/>
      <c r="H32" s="105"/>
    </row>
    <row r="33" spans="2:8" ht="35.25" customHeight="1" x14ac:dyDescent="0.25">
      <c r="B33" s="101"/>
      <c r="C33" s="168" t="s">
        <v>185</v>
      </c>
      <c r="D33" s="169"/>
      <c r="E33" s="166" t="s">
        <v>186</v>
      </c>
      <c r="F33" s="167"/>
      <c r="G33" s="104"/>
      <c r="H33" s="105"/>
    </row>
    <row r="34" spans="2:8" ht="59.25" customHeight="1" x14ac:dyDescent="0.25">
      <c r="B34" s="101"/>
      <c r="C34" s="168" t="s">
        <v>187</v>
      </c>
      <c r="D34" s="169"/>
      <c r="E34" s="166" t="s">
        <v>188</v>
      </c>
      <c r="F34" s="167"/>
      <c r="G34" s="104"/>
      <c r="H34" s="105"/>
    </row>
    <row r="35" spans="2:8" ht="29.25" customHeight="1" x14ac:dyDescent="0.25">
      <c r="B35" s="101"/>
      <c r="C35" s="168" t="s">
        <v>29</v>
      </c>
      <c r="D35" s="169"/>
      <c r="E35" s="166" t="s">
        <v>189</v>
      </c>
      <c r="F35" s="167"/>
      <c r="G35" s="104"/>
      <c r="H35" s="105"/>
    </row>
    <row r="36" spans="2:8" ht="82.5" customHeight="1" x14ac:dyDescent="0.25">
      <c r="B36" s="101"/>
      <c r="C36" s="168" t="s">
        <v>191</v>
      </c>
      <c r="D36" s="169"/>
      <c r="E36" s="166" t="s">
        <v>190</v>
      </c>
      <c r="F36" s="167"/>
      <c r="G36" s="104"/>
      <c r="H36" s="105"/>
    </row>
    <row r="37" spans="2:8" ht="46.5" customHeight="1" x14ac:dyDescent="0.25">
      <c r="B37" s="101"/>
      <c r="C37" s="168" t="s">
        <v>38</v>
      </c>
      <c r="D37" s="169"/>
      <c r="E37" s="166" t="s">
        <v>192</v>
      </c>
      <c r="F37" s="167"/>
      <c r="G37" s="104"/>
      <c r="H37" s="105"/>
    </row>
    <row r="38" spans="2:8" ht="6.75" customHeight="1" thickBot="1" x14ac:dyDescent="0.3">
      <c r="B38" s="101"/>
      <c r="C38" s="179"/>
      <c r="D38" s="180"/>
      <c r="E38" s="181"/>
      <c r="F38" s="182"/>
      <c r="G38" s="104"/>
      <c r="H38" s="105"/>
    </row>
    <row r="39" spans="2:8" ht="15.75" thickTop="1" x14ac:dyDescent="0.25">
      <c r="B39" s="101"/>
      <c r="C39" s="102"/>
      <c r="D39" s="102"/>
      <c r="E39" s="103"/>
      <c r="F39" s="103"/>
      <c r="G39" s="104"/>
      <c r="H39" s="105"/>
    </row>
    <row r="40" spans="2:8" ht="21" customHeight="1" x14ac:dyDescent="0.25">
      <c r="B40" s="176" t="s">
        <v>201</v>
      </c>
      <c r="C40" s="177"/>
      <c r="D40" s="177"/>
      <c r="E40" s="177"/>
      <c r="F40" s="177"/>
      <c r="G40" s="177"/>
      <c r="H40" s="178"/>
    </row>
    <row r="41" spans="2:8" ht="20.25" customHeight="1" x14ac:dyDescent="0.25">
      <c r="B41" s="176" t="s">
        <v>202</v>
      </c>
      <c r="C41" s="177"/>
      <c r="D41" s="177"/>
      <c r="E41" s="177"/>
      <c r="F41" s="177"/>
      <c r="G41" s="177"/>
      <c r="H41" s="178"/>
    </row>
    <row r="42" spans="2:8" ht="20.25" customHeight="1" x14ac:dyDescent="0.25">
      <c r="B42" s="176" t="s">
        <v>203</v>
      </c>
      <c r="C42" s="177"/>
      <c r="D42" s="177"/>
      <c r="E42" s="177"/>
      <c r="F42" s="177"/>
      <c r="G42" s="177"/>
      <c r="H42" s="178"/>
    </row>
    <row r="43" spans="2:8" ht="20.25" customHeight="1" x14ac:dyDescent="0.25">
      <c r="B43" s="176" t="s">
        <v>204</v>
      </c>
      <c r="C43" s="177"/>
      <c r="D43" s="177"/>
      <c r="E43" s="177"/>
      <c r="F43" s="177"/>
      <c r="G43" s="177"/>
      <c r="H43" s="178"/>
    </row>
    <row r="44" spans="2:8" x14ac:dyDescent="0.25">
      <c r="B44" s="176" t="s">
        <v>205</v>
      </c>
      <c r="C44" s="177"/>
      <c r="D44" s="177"/>
      <c r="E44" s="177"/>
      <c r="F44" s="177"/>
      <c r="G44" s="177"/>
      <c r="H44" s="178"/>
    </row>
    <row r="45" spans="2:8" ht="15.75" thickBot="1" x14ac:dyDescent="0.3">
      <c r="B45" s="106"/>
      <c r="C45" s="107"/>
      <c r="D45" s="107"/>
      <c r="E45" s="107"/>
      <c r="F45" s="107"/>
      <c r="G45" s="107"/>
      <c r="H45" s="108"/>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7109375" style="6" customWidth="1"/>
    <col min="2" max="16384" width="11.42578125" style="6"/>
  </cols>
  <sheetData>
    <row r="3" spans="1:1" x14ac:dyDescent="0.2">
      <c r="A3" s="7" t="s">
        <v>14</v>
      </c>
    </row>
    <row r="4" spans="1:1" x14ac:dyDescent="0.2">
      <c r="A4" s="7" t="s">
        <v>15</v>
      </c>
    </row>
    <row r="5" spans="1:1" x14ac:dyDescent="0.2">
      <c r="A5" s="7" t="s">
        <v>16</v>
      </c>
    </row>
    <row r="6" spans="1:1" x14ac:dyDescent="0.2">
      <c r="A6" s="7" t="s">
        <v>10</v>
      </c>
    </row>
    <row r="7" spans="1:1" x14ac:dyDescent="0.2">
      <c r="A7" s="7" t="s">
        <v>9</v>
      </c>
    </row>
    <row r="8" spans="1:1" x14ac:dyDescent="0.2">
      <c r="A8" s="7" t="s">
        <v>19</v>
      </c>
    </row>
    <row r="9" spans="1:1" x14ac:dyDescent="0.2">
      <c r="A9" s="7" t="s">
        <v>20</v>
      </c>
    </row>
    <row r="10" spans="1:1" x14ac:dyDescent="0.2">
      <c r="A10" s="7" t="s">
        <v>22</v>
      </c>
    </row>
    <row r="11" spans="1:1" x14ac:dyDescent="0.2">
      <c r="A11" s="7" t="s">
        <v>23</v>
      </c>
    </row>
    <row r="12" spans="1:1" x14ac:dyDescent="0.2">
      <c r="A12" s="7" t="s">
        <v>25</v>
      </c>
    </row>
    <row r="13" spans="1:1" x14ac:dyDescent="0.2">
      <c r="A13" s="7" t="s">
        <v>26</v>
      </c>
    </row>
    <row r="14" spans="1:1" x14ac:dyDescent="0.2">
      <c r="A14" s="7" t="s">
        <v>27</v>
      </c>
    </row>
    <row r="16" spans="1:1" x14ac:dyDescent="0.2">
      <c r="A16" s="7" t="s">
        <v>30</v>
      </c>
    </row>
    <row r="17" spans="1:1" x14ac:dyDescent="0.2">
      <c r="A17" s="7" t="s">
        <v>31</v>
      </c>
    </row>
    <row r="18" spans="1:1" x14ac:dyDescent="0.2">
      <c r="A18" s="7" t="s">
        <v>32</v>
      </c>
    </row>
    <row r="20" spans="1:1" x14ac:dyDescent="0.2">
      <c r="A20" s="7" t="s">
        <v>39</v>
      </c>
    </row>
    <row r="21" spans="1:1" x14ac:dyDescent="0.2">
      <c r="A21" s="7"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A21"/>
  <sheetViews>
    <sheetView showGridLines="0" tabSelected="1" topLeftCell="E15" zoomScale="99" zoomScaleNormal="85" workbookViewId="0">
      <selection activeCell="K22" sqref="K22"/>
    </sheetView>
  </sheetViews>
  <sheetFormatPr baseColWidth="10" defaultColWidth="11.42578125" defaultRowHeight="16.5" x14ac:dyDescent="0.3"/>
  <cols>
    <col min="1" max="1" width="4.7109375" style="2" customWidth="1"/>
    <col min="2" max="2" width="12" style="2" customWidth="1"/>
    <col min="3" max="3" width="12" style="164" customWidth="1"/>
    <col min="4" max="4" width="14.140625" style="2" customWidth="1"/>
    <col min="5" max="5" width="13.140625" style="2" customWidth="1"/>
    <col min="6" max="6" width="16.140625" style="2" customWidth="1"/>
    <col min="7" max="7" width="32.42578125" style="1" customWidth="1"/>
    <col min="8" max="10" width="19" style="4" customWidth="1"/>
    <col min="11" max="11" width="17.7109375" style="1" customWidth="1"/>
    <col min="12" max="12" width="16.42578125" style="1" customWidth="1"/>
    <col min="13" max="13" width="6.28515625" style="1" bestFit="1" customWidth="1"/>
    <col min="14" max="14" width="27.28515625" style="1" bestFit="1" customWidth="1"/>
    <col min="15" max="15" width="30.42578125" style="1" hidden="1" customWidth="1"/>
    <col min="16" max="16" width="17.42578125" style="1" customWidth="1"/>
    <col min="17" max="17" width="6.28515625" style="1" bestFit="1" customWidth="1"/>
    <col min="18" max="18" width="16" style="1" customWidth="1"/>
    <col min="19" max="19" width="5.7109375" style="1" customWidth="1"/>
    <col min="20" max="21" width="31" style="1" customWidth="1"/>
    <col min="22" max="22" width="15.140625" style="1" customWidth="1"/>
    <col min="23" max="23" width="6.7109375" style="1" customWidth="1"/>
    <col min="24" max="24" width="5" style="1" customWidth="1"/>
    <col min="25" max="25" width="5.42578125" style="1" customWidth="1"/>
    <col min="26" max="26" width="7.140625" style="1" customWidth="1"/>
    <col min="27" max="27" width="6.7109375" style="1" customWidth="1"/>
    <col min="28" max="28" width="7.42578125" style="1" customWidth="1"/>
    <col min="29" max="29" width="38.28515625" style="1" customWidth="1"/>
    <col min="30" max="30" width="8.7109375" style="1" customWidth="1"/>
    <col min="31" max="31" width="10.42578125" style="1" customWidth="1"/>
    <col min="32" max="32" width="9.28515625" style="1" customWidth="1"/>
    <col min="33" max="33" width="9.140625" style="1" customWidth="1"/>
    <col min="34" max="34" width="8.42578125" style="1" customWidth="1"/>
    <col min="35" max="35" width="7.28515625" style="1" customWidth="1"/>
    <col min="36" max="36" width="23" style="1" customWidth="1"/>
    <col min="37" max="37" width="18.7109375" style="1" customWidth="1"/>
    <col min="38" max="38" width="16.7109375" style="1" customWidth="1"/>
    <col min="39" max="39" width="14.7109375" style="1" customWidth="1"/>
    <col min="40" max="40" width="46.5703125" style="1" customWidth="1"/>
    <col min="41" max="41" width="21" style="1" customWidth="1"/>
    <col min="42" max="42" width="15" style="1" customWidth="1"/>
    <col min="43" max="43" width="60.85546875" style="1" customWidth="1"/>
    <col min="44" max="44" width="20.7109375" style="1" customWidth="1"/>
    <col min="45" max="45" width="15.42578125" style="1" customWidth="1"/>
    <col min="46" max="46" width="63.42578125" style="1" customWidth="1"/>
    <col min="47" max="47" width="17.28515625" style="1" customWidth="1"/>
    <col min="48" max="50" width="11.42578125" style="1"/>
    <col min="51" max="51" width="13.5703125" style="1" bestFit="1" customWidth="1"/>
    <col min="52" max="16384" width="11.42578125" style="1"/>
  </cols>
  <sheetData>
    <row r="1" spans="1:53" ht="38.450000000000003" customHeight="1" x14ac:dyDescent="0.3">
      <c r="A1" s="219" t="s">
        <v>213</v>
      </c>
      <c r="B1" s="219"/>
      <c r="C1" s="219"/>
      <c r="D1" s="219"/>
      <c r="E1" s="221" t="s">
        <v>214</v>
      </c>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c r="AH1" s="221"/>
      <c r="AI1" s="221"/>
      <c r="AJ1" s="221"/>
      <c r="AK1" s="221"/>
      <c r="AL1" s="221"/>
      <c r="AM1" s="221"/>
      <c r="AN1" s="221"/>
      <c r="AO1" s="221"/>
      <c r="AP1" s="221"/>
      <c r="AQ1" s="221"/>
      <c r="AR1" s="221"/>
      <c r="AS1" s="221"/>
      <c r="AT1" s="222" t="s">
        <v>215</v>
      </c>
      <c r="AU1" s="222"/>
    </row>
    <row r="2" spans="1:53" ht="33.6" customHeight="1" x14ac:dyDescent="0.3">
      <c r="A2" s="219"/>
      <c r="B2" s="219"/>
      <c r="C2" s="219"/>
      <c r="D2" s="219"/>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221"/>
      <c r="AK2" s="221"/>
      <c r="AL2" s="221"/>
      <c r="AM2" s="221"/>
      <c r="AN2" s="221"/>
      <c r="AO2" s="221"/>
      <c r="AP2" s="221"/>
      <c r="AQ2" s="221"/>
      <c r="AR2" s="221"/>
      <c r="AS2" s="221"/>
      <c r="AT2" s="222" t="s">
        <v>222</v>
      </c>
      <c r="AU2" s="222"/>
    </row>
    <row r="3" spans="1:53" ht="13.9" customHeight="1" x14ac:dyDescent="0.3">
      <c r="A3" s="219"/>
      <c r="B3" s="219"/>
      <c r="C3" s="219"/>
      <c r="D3" s="219"/>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c r="AH3" s="221"/>
      <c r="AI3" s="221"/>
      <c r="AJ3" s="221"/>
      <c r="AK3" s="221"/>
      <c r="AL3" s="221"/>
      <c r="AM3" s="221"/>
      <c r="AN3" s="221"/>
      <c r="AO3" s="221"/>
      <c r="AP3" s="221"/>
      <c r="AQ3" s="221"/>
      <c r="AR3" s="221"/>
      <c r="AS3" s="221"/>
      <c r="AT3" s="222" t="s">
        <v>223</v>
      </c>
      <c r="AU3" s="222"/>
    </row>
    <row r="4" spans="1:53" ht="13.9" customHeight="1" x14ac:dyDescent="0.3">
      <c r="A4" s="219"/>
      <c r="B4" s="219"/>
      <c r="C4" s="219"/>
      <c r="D4" s="219"/>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221"/>
      <c r="AJ4" s="221"/>
      <c r="AK4" s="221"/>
      <c r="AL4" s="221"/>
      <c r="AM4" s="221"/>
      <c r="AN4" s="221"/>
      <c r="AO4" s="221"/>
      <c r="AP4" s="221"/>
      <c r="AQ4" s="221"/>
      <c r="AR4" s="221"/>
      <c r="AS4" s="221"/>
      <c r="AT4" s="222" t="s">
        <v>216</v>
      </c>
      <c r="AU4" s="222"/>
    </row>
    <row r="5" spans="1:53" ht="26.25" customHeight="1" x14ac:dyDescent="0.3">
      <c r="A5" s="207" t="s">
        <v>42</v>
      </c>
      <c r="B5" s="208"/>
      <c r="C5" s="223" t="s">
        <v>254</v>
      </c>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c r="AH5" s="224"/>
      <c r="AI5" s="224"/>
      <c r="AJ5" s="224"/>
      <c r="AK5" s="224"/>
      <c r="AL5" s="224"/>
      <c r="AM5" s="224"/>
      <c r="AN5" s="224"/>
      <c r="AO5" s="224"/>
      <c r="AP5" s="224"/>
      <c r="AQ5" s="224"/>
      <c r="AR5" s="224"/>
      <c r="AS5" s="224"/>
      <c r="AT5" s="224"/>
      <c r="AU5" s="225"/>
      <c r="AV5" s="5"/>
      <c r="AW5" s="5"/>
      <c r="AX5" s="5"/>
      <c r="AY5" s="5"/>
      <c r="AZ5" s="5"/>
      <c r="BA5" s="5"/>
    </row>
    <row r="6" spans="1:53" ht="30" customHeight="1" x14ac:dyDescent="0.3">
      <c r="A6" s="207" t="s">
        <v>129</v>
      </c>
      <c r="B6" s="208"/>
      <c r="C6" s="226" t="s">
        <v>255</v>
      </c>
      <c r="D6" s="224"/>
      <c r="E6" s="224"/>
      <c r="F6" s="224"/>
      <c r="G6" s="224"/>
      <c r="H6" s="224"/>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24"/>
      <c r="AI6" s="224"/>
      <c r="AJ6" s="224"/>
      <c r="AK6" s="224"/>
      <c r="AL6" s="224"/>
      <c r="AM6" s="224"/>
      <c r="AN6" s="224"/>
      <c r="AO6" s="224"/>
      <c r="AP6" s="224"/>
      <c r="AQ6" s="224"/>
      <c r="AR6" s="224"/>
      <c r="AS6" s="224"/>
      <c r="AT6" s="224"/>
      <c r="AU6" s="225"/>
      <c r="AV6" s="5"/>
      <c r="AW6" s="5"/>
      <c r="AX6" s="5"/>
      <c r="AY6" s="5"/>
      <c r="AZ6" s="5"/>
      <c r="BA6" s="5"/>
    </row>
    <row r="7" spans="1:53" ht="24" customHeight="1" x14ac:dyDescent="0.3">
      <c r="A7" s="207" t="s">
        <v>43</v>
      </c>
      <c r="B7" s="208"/>
      <c r="C7" s="223" t="s">
        <v>256</v>
      </c>
      <c r="D7" s="224"/>
      <c r="E7" s="224"/>
      <c r="F7" s="224"/>
      <c r="G7" s="224"/>
      <c r="H7" s="224"/>
      <c r="I7" s="224"/>
      <c r="J7" s="224"/>
      <c r="K7" s="224"/>
      <c r="L7" s="224"/>
      <c r="M7" s="224"/>
      <c r="N7" s="224"/>
      <c r="O7" s="224"/>
      <c r="P7" s="224"/>
      <c r="Q7" s="224"/>
      <c r="R7" s="224"/>
      <c r="S7" s="224"/>
      <c r="T7" s="224"/>
      <c r="U7" s="224"/>
      <c r="V7" s="224"/>
      <c r="W7" s="224"/>
      <c r="X7" s="224"/>
      <c r="Y7" s="224"/>
      <c r="Z7" s="224"/>
      <c r="AA7" s="224"/>
      <c r="AB7" s="224"/>
      <c r="AC7" s="224"/>
      <c r="AD7" s="224"/>
      <c r="AE7" s="224"/>
      <c r="AF7" s="224"/>
      <c r="AG7" s="224"/>
      <c r="AH7" s="224"/>
      <c r="AI7" s="224"/>
      <c r="AJ7" s="224"/>
      <c r="AK7" s="224"/>
      <c r="AL7" s="224"/>
      <c r="AM7" s="224"/>
      <c r="AN7" s="224"/>
      <c r="AO7" s="224"/>
      <c r="AP7" s="224"/>
      <c r="AQ7" s="224"/>
      <c r="AR7" s="224"/>
      <c r="AS7" s="224"/>
      <c r="AT7" s="224"/>
      <c r="AU7" s="225"/>
      <c r="AV7" s="5"/>
      <c r="AW7" s="5"/>
      <c r="AX7" s="5"/>
      <c r="AY7" s="5"/>
      <c r="AZ7" s="5"/>
      <c r="BA7" s="5"/>
    </row>
    <row r="8" spans="1:53" x14ac:dyDescent="0.3">
      <c r="A8" s="205" t="s">
        <v>138</v>
      </c>
      <c r="B8" s="205"/>
      <c r="C8" s="205"/>
      <c r="D8" s="205"/>
      <c r="E8" s="205"/>
      <c r="F8" s="205"/>
      <c r="G8" s="205"/>
      <c r="H8" s="205"/>
      <c r="I8" s="205"/>
      <c r="J8" s="205"/>
      <c r="K8" s="205"/>
      <c r="L8" s="205" t="s">
        <v>139</v>
      </c>
      <c r="M8" s="205"/>
      <c r="N8" s="205"/>
      <c r="O8" s="205"/>
      <c r="P8" s="205"/>
      <c r="Q8" s="205"/>
      <c r="R8" s="205"/>
      <c r="S8" s="205" t="s">
        <v>140</v>
      </c>
      <c r="T8" s="205"/>
      <c r="U8" s="205"/>
      <c r="V8" s="205"/>
      <c r="W8" s="205"/>
      <c r="X8" s="205"/>
      <c r="Y8" s="205"/>
      <c r="Z8" s="205"/>
      <c r="AA8" s="205"/>
      <c r="AB8" s="205"/>
      <c r="AC8" s="205" t="s">
        <v>141</v>
      </c>
      <c r="AD8" s="205"/>
      <c r="AE8" s="205"/>
      <c r="AF8" s="205"/>
      <c r="AG8" s="205"/>
      <c r="AH8" s="205"/>
      <c r="AI8" s="205"/>
      <c r="AJ8" s="205" t="s">
        <v>34</v>
      </c>
      <c r="AK8" s="205"/>
      <c r="AL8" s="205"/>
      <c r="AM8" s="205"/>
      <c r="AN8" s="205"/>
      <c r="AO8" s="205"/>
      <c r="AP8" s="205"/>
      <c r="AQ8" s="205"/>
      <c r="AR8" s="205"/>
      <c r="AS8" s="205"/>
      <c r="AT8" s="205"/>
      <c r="AU8" s="205"/>
      <c r="AV8" s="5"/>
      <c r="AW8" s="5"/>
      <c r="AX8" s="5"/>
      <c r="AY8" s="5"/>
      <c r="AZ8" s="5"/>
      <c r="BA8" s="5"/>
    </row>
    <row r="9" spans="1:53" ht="16.5" customHeight="1" x14ac:dyDescent="0.3">
      <c r="A9" s="220" t="s">
        <v>0</v>
      </c>
      <c r="B9" s="205" t="s">
        <v>13</v>
      </c>
      <c r="C9" s="206" t="s">
        <v>236</v>
      </c>
      <c r="D9" s="205" t="s">
        <v>2</v>
      </c>
      <c r="E9" s="206" t="s">
        <v>3</v>
      </c>
      <c r="F9" s="206" t="s">
        <v>41</v>
      </c>
      <c r="G9" s="205" t="s">
        <v>1</v>
      </c>
      <c r="H9" s="206" t="s">
        <v>49</v>
      </c>
      <c r="I9" s="206" t="s">
        <v>252</v>
      </c>
      <c r="J9" s="206" t="s">
        <v>253</v>
      </c>
      <c r="K9" s="206" t="s">
        <v>134</v>
      </c>
      <c r="L9" s="206" t="s">
        <v>33</v>
      </c>
      <c r="M9" s="205" t="s">
        <v>5</v>
      </c>
      <c r="N9" s="206" t="s">
        <v>86</v>
      </c>
      <c r="O9" s="206" t="s">
        <v>91</v>
      </c>
      <c r="P9" s="206" t="s">
        <v>44</v>
      </c>
      <c r="Q9" s="205" t="s">
        <v>5</v>
      </c>
      <c r="R9" s="206" t="s">
        <v>47</v>
      </c>
      <c r="S9" s="209" t="s">
        <v>11</v>
      </c>
      <c r="T9" s="206" t="s">
        <v>160</v>
      </c>
      <c r="U9" s="206" t="s">
        <v>212</v>
      </c>
      <c r="V9" s="206" t="s">
        <v>12</v>
      </c>
      <c r="W9" s="206" t="s">
        <v>8</v>
      </c>
      <c r="X9" s="206"/>
      <c r="Y9" s="206"/>
      <c r="Z9" s="206"/>
      <c r="AA9" s="206"/>
      <c r="AB9" s="206"/>
      <c r="AC9" s="209" t="s">
        <v>137</v>
      </c>
      <c r="AD9" s="209" t="s">
        <v>45</v>
      </c>
      <c r="AE9" s="209" t="s">
        <v>5</v>
      </c>
      <c r="AF9" s="209" t="s">
        <v>46</v>
      </c>
      <c r="AG9" s="209" t="s">
        <v>5</v>
      </c>
      <c r="AH9" s="209" t="s">
        <v>48</v>
      </c>
      <c r="AI9" s="209" t="s">
        <v>29</v>
      </c>
      <c r="AJ9" s="206" t="s">
        <v>34</v>
      </c>
      <c r="AK9" s="206" t="s">
        <v>35</v>
      </c>
      <c r="AL9" s="206" t="s">
        <v>36</v>
      </c>
      <c r="AM9" s="206" t="s">
        <v>37</v>
      </c>
      <c r="AN9" s="206" t="s">
        <v>224</v>
      </c>
      <c r="AO9" s="206" t="s">
        <v>38</v>
      </c>
      <c r="AP9" s="206" t="s">
        <v>37</v>
      </c>
      <c r="AQ9" s="206" t="s">
        <v>225</v>
      </c>
      <c r="AR9" s="206" t="s">
        <v>38</v>
      </c>
      <c r="AS9" s="206" t="s">
        <v>37</v>
      </c>
      <c r="AT9" s="206" t="s">
        <v>226</v>
      </c>
      <c r="AU9" s="206" t="s">
        <v>38</v>
      </c>
      <c r="AV9" s="5"/>
      <c r="AW9" s="5"/>
      <c r="AX9" s="5"/>
      <c r="AY9" s="5"/>
      <c r="AZ9" s="5"/>
      <c r="BA9" s="5"/>
    </row>
    <row r="10" spans="1:53" s="3" customFormat="1" ht="94.5" customHeight="1" x14ac:dyDescent="0.25">
      <c r="A10" s="220"/>
      <c r="B10" s="205"/>
      <c r="C10" s="206"/>
      <c r="D10" s="205"/>
      <c r="E10" s="206"/>
      <c r="F10" s="206"/>
      <c r="G10" s="205"/>
      <c r="H10" s="206"/>
      <c r="I10" s="206"/>
      <c r="J10" s="206"/>
      <c r="K10" s="206"/>
      <c r="L10" s="206"/>
      <c r="M10" s="205"/>
      <c r="N10" s="206"/>
      <c r="O10" s="206"/>
      <c r="P10" s="205"/>
      <c r="Q10" s="205"/>
      <c r="R10" s="206"/>
      <c r="S10" s="209"/>
      <c r="T10" s="206"/>
      <c r="U10" s="206"/>
      <c r="V10" s="206"/>
      <c r="W10" s="150" t="s">
        <v>13</v>
      </c>
      <c r="X10" s="150" t="s">
        <v>17</v>
      </c>
      <c r="Y10" s="150" t="s">
        <v>28</v>
      </c>
      <c r="Z10" s="150" t="s">
        <v>18</v>
      </c>
      <c r="AA10" s="150" t="s">
        <v>21</v>
      </c>
      <c r="AB10" s="150" t="s">
        <v>24</v>
      </c>
      <c r="AC10" s="209"/>
      <c r="AD10" s="209"/>
      <c r="AE10" s="209"/>
      <c r="AF10" s="209"/>
      <c r="AG10" s="209"/>
      <c r="AH10" s="209"/>
      <c r="AI10" s="209"/>
      <c r="AJ10" s="206"/>
      <c r="AK10" s="206"/>
      <c r="AL10" s="206"/>
      <c r="AM10" s="206"/>
      <c r="AN10" s="206"/>
      <c r="AO10" s="206"/>
      <c r="AP10" s="206"/>
      <c r="AQ10" s="206"/>
      <c r="AR10" s="206"/>
      <c r="AS10" s="206"/>
      <c r="AT10" s="206"/>
      <c r="AU10" s="206"/>
      <c r="AV10" s="21"/>
      <c r="AW10" s="21"/>
      <c r="AX10" s="21"/>
      <c r="AY10" s="21"/>
      <c r="AZ10" s="21"/>
      <c r="BA10" s="21"/>
    </row>
    <row r="11" spans="1:53" ht="324.60000000000002" customHeight="1" x14ac:dyDescent="0.3">
      <c r="A11" s="116">
        <v>1</v>
      </c>
      <c r="B11" s="116" t="s">
        <v>228</v>
      </c>
      <c r="C11" s="162" t="s">
        <v>240</v>
      </c>
      <c r="D11" s="117" t="s">
        <v>133</v>
      </c>
      <c r="E11" s="117" t="s">
        <v>260</v>
      </c>
      <c r="F11" s="117" t="s">
        <v>261</v>
      </c>
      <c r="G11" s="118" t="s">
        <v>259</v>
      </c>
      <c r="H11" s="117" t="s">
        <v>124</v>
      </c>
      <c r="I11" s="117" t="s">
        <v>245</v>
      </c>
      <c r="J11" s="117" t="s">
        <v>247</v>
      </c>
      <c r="K11" s="119">
        <v>2</v>
      </c>
      <c r="L11" s="120" t="str">
        <f>IF(K11&lt;=0,"",IF(K11&lt;=2,"Muy Baja",IF(K11&lt;=24,"Baja",IF(K11&lt;=500,"Media",IF(K11&lt;=5000,"Alta","Muy Alta")))))</f>
        <v>Muy Baja</v>
      </c>
      <c r="M11" s="121">
        <f>IF(L11="","",IF(L11="Muy Baja",0.2,IF(L11="Baja",0.4,IF(L11="Media",0.6,IF(L11="Alta",0.8,IF(L11="Muy Alta",1,))))))</f>
        <v>0.2</v>
      </c>
      <c r="N11" s="122" t="s">
        <v>149</v>
      </c>
      <c r="O11" s="151" t="str">
        <f>IF(NOT(ISERROR(MATCH(N11,'Tabla Impacto'!$B$221:$B$223,0))),'Tabla Impacto'!$F$223&amp;"Por favor no seleccionar los criterios de impacto(Afectación Económica o presupuestal y Pérdida Reputacional)",N11)</f>
        <v xml:space="preserve">     Mayor a 500 SMLMV </v>
      </c>
      <c r="P11" s="120" t="str">
        <f>IF(OR(O11='Tabla Impacto'!$C$11,O11='Tabla Impacto'!$D$11),"Leve",IF(OR(O11='Tabla Impacto'!$C$12,O11='Tabla Impacto'!$D$12),"Menor",IF(OR(O11='Tabla Impacto'!$C$13,O11='Tabla Impacto'!$D$13),"Moderado",IF(OR(O11='Tabla Impacto'!$C$14,O11='Tabla Impacto'!$D$14),"Mayor",IF(OR(O11='Tabla Impacto'!$C$15,O11='Tabla Impacto'!$D$15),"Catastrófico","")))))</f>
        <v>Catastrófico</v>
      </c>
      <c r="Q11" s="121">
        <f>IF(P11="","",IF(P11="Leve",0.2,IF(P11="Menor",0.4,IF(P11="Moderado",0.6,IF(P11="Mayor",0.8,IF(P11="Catastrófico",1,))))))</f>
        <v>1</v>
      </c>
      <c r="R11" s="123" t="str">
        <f>IF(OR(AND(L11="Muy Baja",P11="Leve"),AND(L11="Muy Baja",P11="Menor"),AND(L11="Baja",P11="Leve")),"Bajo",IF(OR(AND(L11="Muy baja",P11="Moderado"),AND(L11="Baja",P11="Menor"),AND(L11="Baja",P11="Moderado"),AND(L11="Media",P11="Leve"),AND(L11="Media",P11="Menor"),AND(L11="Media",P11="Moderado"),AND(L11="Alta",P11="Leve"),AND(L11="Alta",P11="Menor")),"Moderado",IF(OR(AND(L11="Muy Baja",P11="Mayor"),AND(L11="Baja",P11="Mayor"),AND(L11="Media",P11="Mayor"),AND(L11="Alta",P11="Moderado"),AND(L11="Alta",P11="Mayor"),AND(L11="Muy Alta",P11="Leve"),AND(L11="Muy Alta",P11="Menor"),AND(L11="Muy Alta",P11="Moderado"),AND(L11="Muy Alta",P11="Mayor")),"Alto",IF(OR(AND(L11="Muy Baja",P11="Catastrófico"),AND(L11="Baja",P11="Catastrófico"),AND(L11="Media",P11="Catastrófico"),AND(L11="Alta",P11="Catastrófico"),AND(L11="Muy Alta",P11="Catastrófico")),"Extremo",""))))</f>
        <v>Extremo</v>
      </c>
      <c r="S11" s="116">
        <v>1</v>
      </c>
      <c r="T11" s="124" t="s">
        <v>262</v>
      </c>
      <c r="U11" s="125" t="s">
        <v>263</v>
      </c>
      <c r="V11" s="126" t="str">
        <f>IF(OR(W11="Preventivo",W11="Detectivo"),"Probabilidad",IF(W11="Correctivo","Impacto",""))</f>
        <v>Probabilidad</v>
      </c>
      <c r="W11" s="127" t="s">
        <v>14</v>
      </c>
      <c r="X11" s="127" t="s">
        <v>9</v>
      </c>
      <c r="Y11" s="128" t="str">
        <f>IF(AND(W11="Preventivo",X11="Automático"),"50%",IF(AND(W11="Preventivo",X11="Manual"),"40%",IF(AND(W11="Detectivo",X11="Automático"),"40%",IF(AND(W11="Detectivo",X11="Manual"),"30%",IF(AND(W11="Correctivo",X11="Automático"),"35%",IF(AND(W11="Correctivo",X11="Manual"),"25%",""))))))</f>
        <v>40%</v>
      </c>
      <c r="Z11" s="127" t="s">
        <v>19</v>
      </c>
      <c r="AA11" s="127" t="s">
        <v>22</v>
      </c>
      <c r="AB11" s="127" t="s">
        <v>118</v>
      </c>
      <c r="AC11" s="129">
        <f>IFERROR(IF(V11="Probabilidad",(M11-(+M11*Y11)),IF(V11="Impacto",M11,"")),"")</f>
        <v>0.12</v>
      </c>
      <c r="AD11" s="130" t="str">
        <f>IFERROR(IF(AC11="","",IF(AC11&lt;=0.2,"Muy Baja",IF(AC11&lt;=0.4,"Baja",IF(AC11&lt;=0.6,"Media",IF(AC11&lt;=0.8,"Alta","Muy Alta"))))),"")</f>
        <v>Muy Baja</v>
      </c>
      <c r="AE11" s="131">
        <f>+AC11</f>
        <v>0.12</v>
      </c>
      <c r="AF11" s="130" t="str">
        <f>IFERROR(IF(AG11="","",IF(AG11&lt;=0.2,"Leve",IF(AG11&lt;=0.4,"Menor",IF(AG11&lt;=0.6,"Moderado",IF(AG11&lt;=0.8,"Mayor","Catastrófico"))))),"")</f>
        <v>Catastrófico</v>
      </c>
      <c r="AG11" s="131">
        <f>IFERROR(IF(V11="Impacto",(Q11-(+Q11*Y11)),IF(V11="Probabilidad",Q11,"")),"")</f>
        <v>1</v>
      </c>
      <c r="AH11" s="132" t="str">
        <f>IFERROR(IF(OR(AND(AD11="Muy Baja",AF11="Leve"),AND(AD11="Muy Baja",AF11="Menor"),AND(AD11="Baja",AF11="Leve")),"Bajo",IF(OR(AND(AD11="Muy baja",AF11="Moderado"),AND(AD11="Baja",AF11="Menor"),AND(AD11="Baja",AF11="Moderado"),AND(AD11="Media",AF11="Leve"),AND(AD11="Media",AF11="Menor"),AND(AD11="Media",AF11="Moderado"),AND(AD11="Alta",AF11="Leve"),AND(AD11="Alta",AF11="Menor")),"Moderado",IF(OR(AND(AD11="Muy Baja",AF11="Mayor"),AND(AD11="Baja",AF11="Mayor"),AND(AD11="Media",AF11="Mayor"),AND(AD11="Alta",AF11="Moderado"),AND(AD11="Alta",AF11="Mayor"),AND(AD11="Muy Alta",AF11="Leve"),AND(AD11="Muy Alta",AF11="Menor"),AND(AD11="Muy Alta",AF11="Moderado"),AND(AD11="Muy Alta",AF11="Mayor")),"Alto",IF(OR(AND(AD11="Muy Baja",AF11="Catastrófico"),AND(AD11="Baja",AF11="Catastrófico"),AND(AD11="Media",AF11="Catastrófico"),AND(AD11="Alta",AF11="Catastrófico"),AND(AD11="Muy Alta",AF11="Catastrófico")),"Extremo","")))),"")</f>
        <v>Extremo</v>
      </c>
      <c r="AI11" s="127" t="s">
        <v>32</v>
      </c>
      <c r="AJ11" s="117"/>
      <c r="AK11" s="161" t="s">
        <v>265</v>
      </c>
      <c r="AL11" s="133" t="s">
        <v>266</v>
      </c>
      <c r="AM11" s="133">
        <v>44696</v>
      </c>
      <c r="AN11" s="165" t="s">
        <v>280</v>
      </c>
      <c r="AO11" s="119" t="s">
        <v>279</v>
      </c>
      <c r="AP11" s="133">
        <v>44790</v>
      </c>
      <c r="AQ11" s="165" t="s">
        <v>285</v>
      </c>
      <c r="AR11" s="119" t="s">
        <v>279</v>
      </c>
      <c r="AS11" s="133">
        <v>44874</v>
      </c>
      <c r="AT11" s="165" t="s">
        <v>297</v>
      </c>
      <c r="AU11" s="119" t="s">
        <v>39</v>
      </c>
      <c r="AV11" s="5"/>
      <c r="AW11" s="5"/>
      <c r="AX11" s="5"/>
      <c r="AY11" s="160"/>
      <c r="AZ11" s="5"/>
      <c r="BA11" s="5"/>
    </row>
    <row r="12" spans="1:53" ht="234" customHeight="1" x14ac:dyDescent="0.3">
      <c r="A12" s="116">
        <v>2</v>
      </c>
      <c r="B12" s="116" t="s">
        <v>228</v>
      </c>
      <c r="C12" s="162" t="s">
        <v>240</v>
      </c>
      <c r="D12" s="117" t="s">
        <v>133</v>
      </c>
      <c r="E12" s="117" t="s">
        <v>268</v>
      </c>
      <c r="F12" s="117" t="s">
        <v>267</v>
      </c>
      <c r="G12" s="118" t="s">
        <v>286</v>
      </c>
      <c r="H12" s="117" t="s">
        <v>124</v>
      </c>
      <c r="I12" s="117" t="s">
        <v>245</v>
      </c>
      <c r="J12" s="117" t="s">
        <v>247</v>
      </c>
      <c r="K12" s="119">
        <v>2</v>
      </c>
      <c r="L12" s="120" t="str">
        <f>IF(K12&lt;=0,"",IF(K12&lt;=2,"Muy Baja",IF(K12&lt;=24,"Baja",IF(K12&lt;=500,"Media",IF(K12&lt;=5000,"Alta","Muy Alta")))))</f>
        <v>Muy Baja</v>
      </c>
      <c r="M12" s="121">
        <f>IF(L12="","",IF(L12="Muy Baja",0.2,IF(L12="Baja",0.4,IF(L12="Media",0.6,IF(L12="Alta",0.8,IF(L12="Muy Alta",1,))))))</f>
        <v>0.2</v>
      </c>
      <c r="N12" s="122" t="s">
        <v>149</v>
      </c>
      <c r="O12" s="151" t="str">
        <f>IF(NOT(ISERROR(MATCH(N12,_xlfn.ANCHORARRAY(#REF!),0))),#REF!&amp;"Por favor no seleccionar los criterios de impacto",N12)</f>
        <v xml:space="preserve">     Mayor a 500 SMLMV </v>
      </c>
      <c r="P12" s="120" t="str">
        <f>IF(OR(O12='Tabla Impacto'!$C$11,O12='Tabla Impacto'!$D$11),"Leve",IF(OR(O12='Tabla Impacto'!$C$12,O12='Tabla Impacto'!$D$12),"Menor",IF(OR(O12='Tabla Impacto'!$C$13,O12='Tabla Impacto'!$D$13),"Moderado",IF(OR(O12='Tabla Impacto'!$C$14,O12='Tabla Impacto'!$D$14),"Mayor",IF(OR(O12='Tabla Impacto'!$C$15,O12='Tabla Impacto'!$D$15),"Catastrófico","")))))</f>
        <v>Catastrófico</v>
      </c>
      <c r="Q12" s="121">
        <f>IF(P12="","",IF(P12="Leve",0.2,IF(P12="Menor",0.4,IF(P12="Moderado",0.6,IF(P12="Mayor",0.8,IF(P12="Catastrófico",1,))))))</f>
        <v>1</v>
      </c>
      <c r="R12" s="123" t="str">
        <f>IF(OR(AND(L12="Muy Baja",P12="Leve"),AND(L12="Muy Baja",P12="Menor"),AND(L12="Baja",P12="Leve")),"Bajo",IF(OR(AND(L12="Muy baja",P12="Moderado"),AND(L12="Baja",P12="Menor"),AND(L12="Baja",P12="Moderado"),AND(L12="Media",P12="Leve"),AND(L12="Media",P12="Menor"),AND(L12="Media",P12="Moderado"),AND(L12="Alta",P12="Leve"),AND(L12="Alta",P12="Menor")),"Moderado",IF(OR(AND(L12="Muy Baja",P12="Mayor"),AND(L12="Baja",P12="Mayor"),AND(L12="Media",P12="Mayor"),AND(L12="Alta",P12="Moderado"),AND(L12="Alta",P12="Mayor"),AND(L12="Muy Alta",P12="Leve"),AND(L12="Muy Alta",P12="Menor"),AND(L12="Muy Alta",P12="Moderado"),AND(L12="Muy Alta",P12="Mayor")),"Alto",IF(OR(AND(L12="Muy Baja",P12="Catastrófico"),AND(L12="Baja",P12="Catastrófico"),AND(L12="Media",P12="Catastrófico"),AND(L12="Alta",P12="Catastrófico"),AND(L12="Muy Alta",P12="Catastrófico")),"Extremo",""))))</f>
        <v>Extremo</v>
      </c>
      <c r="S12" s="116">
        <v>1</v>
      </c>
      <c r="T12" s="124" t="s">
        <v>287</v>
      </c>
      <c r="U12" s="125" t="s">
        <v>269</v>
      </c>
      <c r="V12" s="126" t="str">
        <f>IF(OR(W12="Preventivo",W12="Detectivo"),"Probabilidad",IF(W12="Correctivo","Impacto",""))</f>
        <v>Probabilidad</v>
      </c>
      <c r="W12" s="127" t="s">
        <v>14</v>
      </c>
      <c r="X12" s="127" t="s">
        <v>9</v>
      </c>
      <c r="Y12" s="128" t="str">
        <f>IF(AND(W12="Preventivo",X12="Automático"),"50%",IF(AND(W12="Preventivo",X12="Manual"),"40%",IF(AND(W12="Detectivo",X12="Automático"),"40%",IF(AND(W12="Detectivo",X12="Manual"),"30%",IF(AND(W12="Correctivo",X12="Automático"),"35%",IF(AND(W12="Correctivo",X12="Manual"),"25%",""))))))</f>
        <v>40%</v>
      </c>
      <c r="Z12" s="127" t="s">
        <v>19</v>
      </c>
      <c r="AA12" s="127" t="s">
        <v>22</v>
      </c>
      <c r="AB12" s="127" t="s">
        <v>118</v>
      </c>
      <c r="AC12" s="129">
        <f>IFERROR(IF(V12="Probabilidad",(M12-(+M12*Y12)),IF(V12="Impacto",M12,"")),"")</f>
        <v>0.12</v>
      </c>
      <c r="AD12" s="130" t="str">
        <f>IFERROR(IF(AC12="","",IF(AC12&lt;=0.2,"Muy Baja",IF(AC12&lt;=0.4,"Baja",IF(AC12&lt;=0.6,"Media",IF(AC12&lt;=0.8,"Alta","Muy Alta"))))),"")</f>
        <v>Muy Baja</v>
      </c>
      <c r="AE12" s="131">
        <f>+AC12</f>
        <v>0.12</v>
      </c>
      <c r="AF12" s="130" t="str">
        <f>IFERROR(IF(AG12="","",IF(AG12&lt;=0.2,"Leve",IF(AG12&lt;=0.4,"Menor",IF(AG12&lt;=0.6,"Moderado",IF(AG12&lt;=0.8,"Mayor","Catastrófico"))))),"")</f>
        <v>Catastrófico</v>
      </c>
      <c r="AG12" s="131">
        <f>IFERROR(IF(V12="Impacto",(Q12-(+Q12*Y12)),IF(V12="Probabilidad",Q12,"")),"")</f>
        <v>1</v>
      </c>
      <c r="AH12" s="132" t="str">
        <f>IFERROR(IF(OR(AND(AD12="Muy Baja",AF12="Leve"),AND(AD12="Muy Baja",AF12="Menor"),AND(AD12="Baja",AF12="Leve")),"Bajo",IF(OR(AND(AD12="Muy baja",AF12="Moderado"),AND(AD12="Baja",AF12="Menor"),AND(AD12="Baja",AF12="Moderado"),AND(AD12="Media",AF12="Leve"),AND(AD12="Media",AF12="Menor"),AND(AD12="Media",AF12="Moderado"),AND(AD12="Alta",AF12="Leve"),AND(AD12="Alta",AF12="Menor")),"Moderado",IF(OR(AND(AD12="Muy Baja",AF12="Mayor"),AND(AD12="Baja",AF12="Mayor"),AND(AD12="Media",AF12="Mayor"),AND(AD12="Alta",AF12="Moderado"),AND(AD12="Alta",AF12="Mayor"),AND(AD12="Muy Alta",AF12="Leve"),AND(AD12="Muy Alta",AF12="Menor"),AND(AD12="Muy Alta",AF12="Moderado"),AND(AD12="Muy Alta",AF12="Mayor")),"Alto",IF(OR(AND(AD12="Muy Baja",AF12="Catastrófico"),AND(AD12="Baja",AF12="Catastrófico"),AND(AD12="Media",AF12="Catastrófico"),AND(AD12="Alta",AF12="Catastrófico"),AND(AD12="Muy Alta",AF12="Catastrófico")),"Extremo","")))),"")</f>
        <v>Extremo</v>
      </c>
      <c r="AI12" s="127" t="s">
        <v>32</v>
      </c>
      <c r="AJ12" s="117"/>
      <c r="AK12" s="161" t="s">
        <v>265</v>
      </c>
      <c r="AL12" s="133" t="s">
        <v>270</v>
      </c>
      <c r="AM12" s="133">
        <v>44696</v>
      </c>
      <c r="AN12" s="165" t="s">
        <v>281</v>
      </c>
      <c r="AO12" s="119" t="s">
        <v>279</v>
      </c>
      <c r="AP12" s="133">
        <v>44790</v>
      </c>
      <c r="AQ12" s="165" t="s">
        <v>288</v>
      </c>
      <c r="AR12" s="119" t="s">
        <v>279</v>
      </c>
      <c r="AS12" s="133">
        <v>44874</v>
      </c>
      <c r="AT12" s="165" t="s">
        <v>298</v>
      </c>
      <c r="AU12" s="119" t="s">
        <v>39</v>
      </c>
      <c r="AV12" s="5"/>
      <c r="AW12" s="5"/>
      <c r="AX12" s="5"/>
      <c r="AY12" s="5"/>
      <c r="AZ12" s="5"/>
      <c r="BA12" s="5"/>
    </row>
    <row r="13" spans="1:53" ht="172.9" customHeight="1" x14ac:dyDescent="0.3">
      <c r="A13" s="116">
        <v>3</v>
      </c>
      <c r="B13" s="116" t="s">
        <v>230</v>
      </c>
      <c r="C13" s="162" t="s">
        <v>240</v>
      </c>
      <c r="D13" s="117" t="s">
        <v>132</v>
      </c>
      <c r="E13" s="117" t="s">
        <v>289</v>
      </c>
      <c r="F13" s="117" t="s">
        <v>271</v>
      </c>
      <c r="G13" s="118" t="s">
        <v>290</v>
      </c>
      <c r="H13" s="117" t="s">
        <v>127</v>
      </c>
      <c r="I13" s="117" t="s">
        <v>247</v>
      </c>
      <c r="J13" s="117" t="s">
        <v>247</v>
      </c>
      <c r="K13" s="119">
        <v>1</v>
      </c>
      <c r="L13" s="120" t="str">
        <f>IF(K13&lt;=0,"",IF(K13&lt;=2,"Muy Baja",IF(K13&lt;=24,"Baja",IF(K13&lt;=500,"Media",IF(K13&lt;=5000,"Alta","Muy Alta")))))</f>
        <v>Muy Baja</v>
      </c>
      <c r="M13" s="121">
        <f>IF(L13="","",IF(L13="Muy Baja",0.2,IF(L13="Baja",0.4,IF(L13="Media",0.6,IF(L13="Alta",0.8,IF(L13="Muy Alta",1,))))))</f>
        <v>0.2</v>
      </c>
      <c r="N13" s="122" t="s">
        <v>148</v>
      </c>
      <c r="O13" s="151" t="str">
        <f>IF(NOT(ISERROR(MATCH(N13,_xlfn.ANCHORARRAY(#REF!),0))),#REF!&amp;"Por favor no seleccionar los criterios de impacto",N13)</f>
        <v xml:space="preserve">     Entre 100 y 500 SMLMV </v>
      </c>
      <c r="P13" s="120" t="str">
        <f>IF(OR(O13='Tabla Impacto'!$C$11,O13='Tabla Impacto'!$D$11),"Leve",IF(OR(O13='Tabla Impacto'!$C$12,O13='Tabla Impacto'!$D$12),"Menor",IF(OR(O13='Tabla Impacto'!$C$13,O13='Tabla Impacto'!$D$13),"Moderado",IF(OR(O13='Tabla Impacto'!$C$14,O13='Tabla Impacto'!$D$14),"Mayor",IF(OR(O13='Tabla Impacto'!$C$15,O13='Tabla Impacto'!$D$15),"Catastrófico","")))))</f>
        <v>Mayor</v>
      </c>
      <c r="Q13" s="121">
        <f>IF(P13="","",IF(P13="Leve",0.2,IF(P13="Menor",0.4,IF(P13="Moderado",0.6,IF(P13="Mayor",0.8,IF(P13="Catastrófico",1,))))))</f>
        <v>0.8</v>
      </c>
      <c r="R13" s="123" t="str">
        <f>IF(OR(AND(L13="Muy Baja",P13="Leve"),AND(L13="Muy Baja",P13="Menor"),AND(L13="Baja",P13="Leve")),"Bajo",IF(OR(AND(L13="Muy baja",P13="Moderado"),AND(L13="Baja",P13="Menor"),AND(L13="Baja",P13="Moderado"),AND(L13="Media",P13="Leve"),AND(L13="Media",P13="Menor"),AND(L13="Media",P13="Moderado"),AND(L13="Alta",P13="Leve"),AND(L13="Alta",P13="Menor")),"Moderado",IF(OR(AND(L13="Muy Baja",P13="Mayor"),AND(L13="Baja",P13="Mayor"),AND(L13="Media",P13="Mayor"),AND(L13="Alta",P13="Moderado"),AND(L13="Alta",P13="Mayor"),AND(L13="Muy Alta",P13="Leve"),AND(L13="Muy Alta",P13="Menor"),AND(L13="Muy Alta",P13="Moderado"),AND(L13="Muy Alta",P13="Mayor")),"Alto",IF(OR(AND(L13="Muy Baja",P13="Catastrófico"),AND(L13="Baja",P13="Catastrófico"),AND(L13="Media",P13="Catastrófico"),AND(L13="Alta",P13="Catastrófico"),AND(L13="Muy Alta",P13="Catastrófico")),"Extremo",""))))</f>
        <v>Alto</v>
      </c>
      <c r="S13" s="116">
        <v>1</v>
      </c>
      <c r="T13" s="124" t="s">
        <v>272</v>
      </c>
      <c r="U13" s="125" t="s">
        <v>273</v>
      </c>
      <c r="V13" s="126" t="str">
        <f>IF(OR(W13="Preventivo",W13="Detectivo"),"Probabilidad",IF(W13="Correctivo","Impacto",""))</f>
        <v>Probabilidad</v>
      </c>
      <c r="W13" s="127" t="s">
        <v>14</v>
      </c>
      <c r="X13" s="127" t="s">
        <v>9</v>
      </c>
      <c r="Y13" s="128" t="str">
        <f>IF(AND(W13="Preventivo",X13="Automático"),"50%",IF(AND(W13="Preventivo",X13="Manual"),"40%",IF(AND(W13="Detectivo",X13="Automático"),"40%",IF(AND(W13="Detectivo",X13="Manual"),"30%",IF(AND(W13="Correctivo",X13="Automático"),"35%",IF(AND(W13="Correctivo",X13="Manual"),"25%",""))))))</f>
        <v>40%</v>
      </c>
      <c r="Z13" s="127" t="s">
        <v>19</v>
      </c>
      <c r="AA13" s="127" t="s">
        <v>22</v>
      </c>
      <c r="AB13" s="127" t="s">
        <v>118</v>
      </c>
      <c r="AC13" s="129">
        <f>IFERROR(IF(V13="Probabilidad",(M13-(+M13*Y13)),IF(V13="Impacto",M13,"")),"")</f>
        <v>0.12</v>
      </c>
      <c r="AD13" s="130" t="str">
        <f>IFERROR(IF(AC13="","",IF(AC13&lt;=0.2,"Muy Baja",IF(AC13&lt;=0.4,"Baja",IF(AC13&lt;=0.6,"Media",IF(AC13&lt;=0.8,"Alta","Muy Alta"))))),"")</f>
        <v>Muy Baja</v>
      </c>
      <c r="AE13" s="131">
        <f>+AC13</f>
        <v>0.12</v>
      </c>
      <c r="AF13" s="130" t="str">
        <f>IFERROR(IF(AG13="","",IF(AG13&lt;=0.2,"Leve",IF(AG13&lt;=0.4,"Menor",IF(AG13&lt;=0.6,"Moderado",IF(AG13&lt;=0.8,"Mayor","Catastrófico"))))),"")</f>
        <v>Mayor</v>
      </c>
      <c r="AG13" s="131">
        <f>IFERROR(IF(V13="Impacto",(Q13-(+Q13*Y13)),IF(V13="Probabilidad",Q13,"")),"")</f>
        <v>0.8</v>
      </c>
      <c r="AH13" s="132" t="str">
        <f>IFERROR(IF(OR(AND(AD13="Muy Baja",AF13="Leve"),AND(AD13="Muy Baja",AF13="Menor"),AND(AD13="Baja",AF13="Leve")),"Bajo",IF(OR(AND(AD13="Muy baja",AF13="Moderado"),AND(AD13="Baja",AF13="Menor"),AND(AD13="Baja",AF13="Moderado"),AND(AD13="Media",AF13="Leve"),AND(AD13="Media",AF13="Menor"),AND(AD13="Media",AF13="Moderado"),AND(AD13="Alta",AF13="Leve"),AND(AD13="Alta",AF13="Menor")),"Moderado",IF(OR(AND(AD13="Muy Baja",AF13="Mayor"),AND(AD13="Baja",AF13="Mayor"),AND(AD13="Media",AF13="Mayor"),AND(AD13="Alta",AF13="Moderado"),AND(AD13="Alta",AF13="Mayor"),AND(AD13="Muy Alta",AF13="Leve"),AND(AD13="Muy Alta",AF13="Menor"),AND(AD13="Muy Alta",AF13="Moderado"),AND(AD13="Muy Alta",AF13="Mayor")),"Alto",IF(OR(AND(AD13="Muy Baja",AF13="Catastrófico"),AND(AD13="Baja",AF13="Catastrófico"),AND(AD13="Media",AF13="Catastrófico"),AND(AD13="Alta",AF13="Catastrófico"),AND(AD13="Muy Alta",AF13="Catastrófico")),"Extremo","")))),"")</f>
        <v>Alto</v>
      </c>
      <c r="AI13" s="127" t="s">
        <v>32</v>
      </c>
      <c r="AJ13" s="117"/>
      <c r="AK13" s="161" t="s">
        <v>264</v>
      </c>
      <c r="AL13" s="133" t="s">
        <v>274</v>
      </c>
      <c r="AM13" s="133">
        <v>44696</v>
      </c>
      <c r="AN13" s="165" t="s">
        <v>282</v>
      </c>
      <c r="AO13" s="119" t="s">
        <v>283</v>
      </c>
      <c r="AP13" s="133">
        <v>44790</v>
      </c>
      <c r="AQ13" s="165" t="s">
        <v>291</v>
      </c>
      <c r="AR13" s="119" t="s">
        <v>283</v>
      </c>
      <c r="AS13" s="133">
        <v>44874</v>
      </c>
      <c r="AT13" s="117" t="s">
        <v>299</v>
      </c>
      <c r="AU13" s="119" t="s">
        <v>39</v>
      </c>
      <c r="AV13" s="5"/>
      <c r="AW13" s="5"/>
      <c r="AX13" s="5"/>
      <c r="AY13" s="5"/>
      <c r="AZ13" s="5"/>
      <c r="BA13" s="5"/>
    </row>
    <row r="14" spans="1:53" ht="172.9" customHeight="1" x14ac:dyDescent="0.3">
      <c r="A14" s="116">
        <v>4</v>
      </c>
      <c r="B14" s="116" t="s">
        <v>229</v>
      </c>
      <c r="C14" s="162" t="s">
        <v>240</v>
      </c>
      <c r="D14" s="117" t="s">
        <v>132</v>
      </c>
      <c r="E14" s="152" t="s">
        <v>293</v>
      </c>
      <c r="F14" s="152" t="s">
        <v>275</v>
      </c>
      <c r="G14" s="153" t="s">
        <v>292</v>
      </c>
      <c r="H14" s="152" t="s">
        <v>122</v>
      </c>
      <c r="I14" s="117" t="s">
        <v>245</v>
      </c>
      <c r="J14" s="117" t="s">
        <v>247</v>
      </c>
      <c r="K14" s="154">
        <v>4</v>
      </c>
      <c r="L14" s="155" t="s">
        <v>106</v>
      </c>
      <c r="M14" s="149">
        <v>0.6</v>
      </c>
      <c r="N14" s="156" t="s">
        <v>152</v>
      </c>
      <c r="O14" s="149" t="s">
        <v>152</v>
      </c>
      <c r="P14" s="155" t="s">
        <v>80</v>
      </c>
      <c r="Q14" s="149">
        <v>0.6</v>
      </c>
      <c r="R14" s="157" t="s">
        <v>80</v>
      </c>
      <c r="S14" s="158">
        <v>1</v>
      </c>
      <c r="T14" s="124" t="s">
        <v>276</v>
      </c>
      <c r="U14" s="125" t="s">
        <v>277</v>
      </c>
      <c r="V14" s="159" t="s">
        <v>4</v>
      </c>
      <c r="W14" s="127" t="s">
        <v>15</v>
      </c>
      <c r="X14" s="127" t="s">
        <v>9</v>
      </c>
      <c r="Y14" s="128" t="s">
        <v>258</v>
      </c>
      <c r="Z14" s="127" t="s">
        <v>19</v>
      </c>
      <c r="AA14" s="127" t="s">
        <v>22</v>
      </c>
      <c r="AB14" s="127" t="s">
        <v>118</v>
      </c>
      <c r="AC14" s="129" t="str">
        <f>IFERROR(IF(V14="Probabilidad",(N14-(+N14*Y14)),IF(V14="Impacto",N14,"")),"")</f>
        <v/>
      </c>
      <c r="AD14" s="130" t="s">
        <v>52</v>
      </c>
      <c r="AE14" s="128">
        <v>0.36</v>
      </c>
      <c r="AF14" s="130" t="s">
        <v>80</v>
      </c>
      <c r="AG14" s="128">
        <v>0.6</v>
      </c>
      <c r="AH14" s="132" t="s">
        <v>80</v>
      </c>
      <c r="AI14" s="127" t="s">
        <v>32</v>
      </c>
      <c r="AJ14" s="152"/>
      <c r="AK14" s="161" t="s">
        <v>265</v>
      </c>
      <c r="AL14" s="133" t="s">
        <v>278</v>
      </c>
      <c r="AM14" s="133">
        <v>44696</v>
      </c>
      <c r="AN14" s="165" t="s">
        <v>284</v>
      </c>
      <c r="AO14" s="119" t="s">
        <v>279</v>
      </c>
      <c r="AP14" s="133">
        <v>44790</v>
      </c>
      <c r="AQ14" s="165" t="s">
        <v>294</v>
      </c>
      <c r="AR14" s="119" t="s">
        <v>279</v>
      </c>
      <c r="AS14" s="133">
        <v>44874</v>
      </c>
      <c r="AT14" s="165" t="s">
        <v>296</v>
      </c>
      <c r="AU14" s="119" t="s">
        <v>39</v>
      </c>
      <c r="AV14" s="5"/>
      <c r="AW14" s="5"/>
      <c r="AX14" s="5"/>
      <c r="AY14" s="5"/>
      <c r="AZ14" s="5"/>
      <c r="BA14" s="5"/>
    </row>
    <row r="15" spans="1:53" ht="49.5" customHeight="1" x14ac:dyDescent="0.3">
      <c r="A15" s="115"/>
      <c r="B15" s="148"/>
      <c r="C15" s="163"/>
      <c r="D15" s="215" t="s">
        <v>130</v>
      </c>
      <c r="E15" s="216"/>
      <c r="F15" s="216"/>
      <c r="G15" s="216"/>
      <c r="H15" s="216"/>
      <c r="I15" s="216"/>
      <c r="J15" s="216"/>
      <c r="K15" s="216"/>
      <c r="L15" s="216"/>
      <c r="M15" s="216"/>
      <c r="N15" s="216"/>
      <c r="O15" s="216"/>
      <c r="P15" s="216"/>
      <c r="Q15" s="216"/>
      <c r="R15" s="216"/>
      <c r="S15" s="216"/>
      <c r="T15" s="216"/>
      <c r="U15" s="216"/>
      <c r="V15" s="216"/>
      <c r="W15" s="216"/>
      <c r="X15" s="216"/>
      <c r="Y15" s="216"/>
      <c r="Z15" s="216"/>
      <c r="AA15" s="216"/>
      <c r="AB15" s="216"/>
      <c r="AC15" s="216"/>
      <c r="AD15" s="216"/>
      <c r="AE15" s="216"/>
      <c r="AF15" s="216"/>
      <c r="AG15" s="216"/>
      <c r="AH15" s="216"/>
      <c r="AI15" s="216"/>
      <c r="AJ15" s="216"/>
      <c r="AK15" s="216"/>
      <c r="AL15" s="216"/>
      <c r="AM15" s="216"/>
      <c r="AN15" s="216"/>
      <c r="AO15" s="217"/>
    </row>
    <row r="17" spans="1:43" x14ac:dyDescent="0.3">
      <c r="A17" s="134"/>
      <c r="B17" s="135"/>
      <c r="C17" s="135"/>
      <c r="D17" s="135"/>
      <c r="E17" s="135"/>
      <c r="F17" s="135"/>
      <c r="G17" s="135"/>
      <c r="H17" s="1"/>
      <c r="I17" s="1"/>
      <c r="J17" s="1"/>
      <c r="L17" s="138"/>
      <c r="M17" s="135"/>
      <c r="N17" s="135"/>
      <c r="O17" s="135"/>
      <c r="P17" s="135"/>
      <c r="Q17" s="135"/>
      <c r="R17" s="135"/>
      <c r="S17" s="135"/>
      <c r="T17" s="135"/>
      <c r="U17" s="135"/>
      <c r="V17" s="139"/>
      <c r="W17" s="139"/>
      <c r="X17" s="135"/>
      <c r="Y17" s="135"/>
      <c r="Z17" s="135"/>
      <c r="AA17" s="135"/>
      <c r="AB17" s="135"/>
      <c r="AC17" s="135"/>
      <c r="AD17" s="135"/>
      <c r="AE17" s="135"/>
      <c r="AF17" s="135"/>
      <c r="AG17" s="135"/>
      <c r="AH17" s="135"/>
      <c r="AI17" s="140"/>
      <c r="AJ17" s="140"/>
      <c r="AK17" s="135"/>
      <c r="AL17" s="135"/>
      <c r="AM17" s="135"/>
      <c r="AN17" s="135"/>
      <c r="AO17" s="135"/>
      <c r="AP17" s="135"/>
      <c r="AQ17" s="135"/>
    </row>
    <row r="18" spans="1:43" ht="18" x14ac:dyDescent="0.3">
      <c r="A18" s="218" t="s">
        <v>257</v>
      </c>
      <c r="B18" s="218"/>
      <c r="C18" s="218"/>
      <c r="D18" s="218"/>
      <c r="E18" s="218"/>
      <c r="F18" s="218"/>
      <c r="G18" s="218"/>
      <c r="H18" s="1"/>
      <c r="I18" s="1"/>
      <c r="J18" s="1"/>
      <c r="K18" s="212" t="s">
        <v>295</v>
      </c>
      <c r="L18" s="213"/>
      <c r="M18" s="213"/>
      <c r="N18" s="214"/>
      <c r="O18" s="135"/>
      <c r="P18" s="135"/>
      <c r="Q18" s="135"/>
      <c r="R18" s="135"/>
      <c r="S18" s="135"/>
      <c r="T18" s="135"/>
      <c r="U18" s="140"/>
      <c r="V18" s="139"/>
      <c r="W18" s="139"/>
      <c r="X18" s="135"/>
      <c r="Y18" s="139"/>
      <c r="Z18" s="139"/>
      <c r="AA18" s="135"/>
      <c r="AB18" s="135"/>
      <c r="AC18" s="135"/>
      <c r="AD18" s="135"/>
      <c r="AE18" s="135"/>
      <c r="AF18" s="135"/>
      <c r="AG18" s="135"/>
      <c r="AH18" s="135"/>
      <c r="AI18" s="135"/>
      <c r="AJ18" s="135"/>
      <c r="AK18" s="135"/>
      <c r="AL18" s="135"/>
      <c r="AM18" s="135"/>
      <c r="AN18" s="135"/>
      <c r="AO18" s="135"/>
      <c r="AP18" s="135"/>
      <c r="AQ18" s="135"/>
    </row>
    <row r="19" spans="1:43" ht="17.25" thickBot="1" x14ac:dyDescent="0.35">
      <c r="A19"/>
      <c r="B19"/>
      <c r="C19" s="143"/>
      <c r="D19"/>
      <c r="E19"/>
      <c r="F19"/>
      <c r="G19"/>
      <c r="H19" s="1"/>
      <c r="I19" s="1"/>
      <c r="J19" s="1"/>
      <c r="L19" s="136" t="str">
        <f>+IFERROR(VLOOKUP(H19,$H$174:$L$178,3,FALSE)*VLOOKUP(K19,$K$174:$L$178,3,FALSE),"")</f>
        <v/>
      </c>
      <c r="M19"/>
      <c r="N19"/>
      <c r="O19"/>
      <c r="P19"/>
      <c r="Q19"/>
      <c r="R19"/>
      <c r="S19"/>
      <c r="T19"/>
      <c r="U19"/>
      <c r="V19" s="136"/>
      <c r="W19" s="137"/>
      <c r="X19"/>
      <c r="Y19" s="137"/>
      <c r="Z19" s="137"/>
      <c r="AA19" s="143"/>
      <c r="AB19" s="143"/>
      <c r="AC19" s="143"/>
      <c r="AD19" s="143"/>
      <c r="AE19" s="141"/>
      <c r="AF19" s="141"/>
      <c r="AG19" s="143"/>
      <c r="AH19" s="144"/>
      <c r="AI19"/>
      <c r="AJ19"/>
      <c r="AK19"/>
      <c r="AL19" s="143"/>
      <c r="AM19"/>
      <c r="AN19" s="143"/>
      <c r="AO19"/>
      <c r="AP19" s="143"/>
      <c r="AQ19"/>
    </row>
    <row r="20" spans="1:43" ht="17.45" customHeight="1" thickTop="1" thickBot="1" x14ac:dyDescent="0.35">
      <c r="A20" s="210" t="s">
        <v>217</v>
      </c>
      <c r="B20" s="210"/>
      <c r="C20" s="210"/>
      <c r="D20" s="210"/>
      <c r="E20" s="210"/>
      <c r="F20" s="210"/>
      <c r="G20" s="146" t="s">
        <v>218</v>
      </c>
      <c r="H20" s="210" t="s">
        <v>219</v>
      </c>
      <c r="I20" s="210"/>
      <c r="J20" s="210"/>
      <c r="K20" s="210"/>
      <c r="L20" s="210"/>
      <c r="M20" s="210"/>
      <c r="N20" s="210"/>
      <c r="O20" s="147"/>
      <c r="P20" s="211" t="s">
        <v>220</v>
      </c>
      <c r="Q20" s="211"/>
      <c r="R20" s="211"/>
      <c r="S20" s="210" t="s">
        <v>221</v>
      </c>
      <c r="T20" s="210"/>
      <c r="U20" s="210"/>
      <c r="V20" s="210"/>
      <c r="W20" s="211">
        <v>1</v>
      </c>
      <c r="X20" s="211"/>
      <c r="Y20" s="211"/>
      <c r="Z20" s="211"/>
      <c r="AA20" s="145"/>
      <c r="AB20" s="145"/>
      <c r="AC20" s="145"/>
      <c r="AD20" s="145"/>
      <c r="AE20" s="145"/>
      <c r="AF20" s="145"/>
      <c r="AG20" s="145"/>
      <c r="AH20" s="145"/>
      <c r="AI20" s="145"/>
      <c r="AJ20" s="145"/>
      <c r="AK20" s="145"/>
      <c r="AL20" s="145"/>
      <c r="AM20" s="145"/>
      <c r="AN20" s="145"/>
      <c r="AO20" s="145"/>
      <c r="AP20" s="145"/>
      <c r="AQ20" s="142"/>
    </row>
    <row r="21" spans="1:43" ht="17.25" thickTop="1" x14ac:dyDescent="0.3"/>
  </sheetData>
  <dataConsolidate/>
  <mergeCells count="67">
    <mergeCell ref="AT1:AU1"/>
    <mergeCell ref="AT2:AU2"/>
    <mergeCell ref="AT3:AU3"/>
    <mergeCell ref="AT4:AU4"/>
    <mergeCell ref="AJ9:AJ10"/>
    <mergeCell ref="C7:AU7"/>
    <mergeCell ref="C6:AU6"/>
    <mergeCell ref="C5:AU5"/>
    <mergeCell ref="I9:I10"/>
    <mergeCell ref="J9:J10"/>
    <mergeCell ref="AI9:AI10"/>
    <mergeCell ref="AH9:AH10"/>
    <mergeCell ref="AG9:AG10"/>
    <mergeCell ref="AC9:AC10"/>
    <mergeCell ref="U9:U10"/>
    <mergeCell ref="AU9:AU10"/>
    <mergeCell ref="A1:D4"/>
    <mergeCell ref="AF9:AF10"/>
    <mergeCell ref="AD9:AD10"/>
    <mergeCell ref="AE9:AE10"/>
    <mergeCell ref="K9:K10"/>
    <mergeCell ref="L9:L10"/>
    <mergeCell ref="M9:M10"/>
    <mergeCell ref="P9:P10"/>
    <mergeCell ref="Q9:Q10"/>
    <mergeCell ref="W9:AB9"/>
    <mergeCell ref="AC8:AI8"/>
    <mergeCell ref="A9:A10"/>
    <mergeCell ref="H9:H10"/>
    <mergeCell ref="E1:AS4"/>
    <mergeCell ref="AP9:AP10"/>
    <mergeCell ref="AQ9:AQ10"/>
    <mergeCell ref="D15:AO15"/>
    <mergeCell ref="A18:G18"/>
    <mergeCell ref="G9:G10"/>
    <mergeCell ref="F9:F10"/>
    <mergeCell ref="E9:E10"/>
    <mergeCell ref="D9:D10"/>
    <mergeCell ref="R9:R10"/>
    <mergeCell ref="N9:N10"/>
    <mergeCell ref="O9:O10"/>
    <mergeCell ref="AO9:AO10"/>
    <mergeCell ref="AN9:AN10"/>
    <mergeCell ref="AM9:AM10"/>
    <mergeCell ref="AL9:AL10"/>
    <mergeCell ref="AK9:AK10"/>
    <mergeCell ref="C9:C10"/>
    <mergeCell ref="S20:V20"/>
    <mergeCell ref="W20:Z20"/>
    <mergeCell ref="A20:F20"/>
    <mergeCell ref="K18:N18"/>
    <mergeCell ref="H20:N20"/>
    <mergeCell ref="P20:R20"/>
    <mergeCell ref="AJ8:AU8"/>
    <mergeCell ref="AR9:AR10"/>
    <mergeCell ref="AS9:AS10"/>
    <mergeCell ref="AT9:AT10"/>
    <mergeCell ref="A5:B5"/>
    <mergeCell ref="A6:B6"/>
    <mergeCell ref="A7:B7"/>
    <mergeCell ref="A8:K8"/>
    <mergeCell ref="L8:R8"/>
    <mergeCell ref="S8:AB8"/>
    <mergeCell ref="S9:S10"/>
    <mergeCell ref="T9:T10"/>
    <mergeCell ref="B9:B10"/>
    <mergeCell ref="V9:V10"/>
  </mergeCells>
  <conditionalFormatting sqref="L11">
    <cfRule type="cellIs" dxfId="125" priority="496" operator="equal">
      <formula>"Muy Alta"</formula>
    </cfRule>
    <cfRule type="cellIs" dxfId="124" priority="497" operator="equal">
      <formula>"Alta"</formula>
    </cfRule>
    <cfRule type="cellIs" dxfId="123" priority="498" operator="equal">
      <formula>"Media"</formula>
    </cfRule>
    <cfRule type="cellIs" dxfId="122" priority="499" operator="equal">
      <formula>"Baja"</formula>
    </cfRule>
    <cfRule type="cellIs" dxfId="121" priority="500" operator="equal">
      <formula>"Muy Baja"</formula>
    </cfRule>
  </conditionalFormatting>
  <conditionalFormatting sqref="P11">
    <cfRule type="cellIs" dxfId="120" priority="491" operator="equal">
      <formula>"Catastrófico"</formula>
    </cfRule>
    <cfRule type="cellIs" dxfId="119" priority="492" operator="equal">
      <formula>"Mayor"</formula>
    </cfRule>
    <cfRule type="cellIs" dxfId="118" priority="493" operator="equal">
      <formula>"Moderado"</formula>
    </cfRule>
    <cfRule type="cellIs" dxfId="117" priority="494" operator="equal">
      <formula>"Menor"</formula>
    </cfRule>
    <cfRule type="cellIs" dxfId="116" priority="495" operator="equal">
      <formula>"Leve"</formula>
    </cfRule>
  </conditionalFormatting>
  <conditionalFormatting sqref="R11">
    <cfRule type="cellIs" dxfId="115" priority="417" operator="equal">
      <formula>"Extremo"</formula>
    </cfRule>
    <cfRule type="cellIs" dxfId="114" priority="418" operator="equal">
      <formula>"Alto"</formula>
    </cfRule>
    <cfRule type="cellIs" dxfId="113" priority="419" operator="equal">
      <formula>"Moderado"</formula>
    </cfRule>
    <cfRule type="cellIs" dxfId="112" priority="420" operator="equal">
      <formula>"Bajo"</formula>
    </cfRule>
  </conditionalFormatting>
  <conditionalFormatting sqref="AD11">
    <cfRule type="cellIs" dxfId="111" priority="412" operator="equal">
      <formula>"Muy Alta"</formula>
    </cfRule>
    <cfRule type="cellIs" dxfId="110" priority="413" operator="equal">
      <formula>"Alta"</formula>
    </cfRule>
    <cfRule type="cellIs" dxfId="109" priority="414" operator="equal">
      <formula>"Media"</formula>
    </cfRule>
    <cfRule type="cellIs" dxfId="108" priority="415" operator="equal">
      <formula>"Baja"</formula>
    </cfRule>
    <cfRule type="cellIs" dxfId="107" priority="416" operator="equal">
      <formula>"Muy Baja"</formula>
    </cfRule>
  </conditionalFormatting>
  <conditionalFormatting sqref="AF11">
    <cfRule type="cellIs" dxfId="106" priority="407" operator="equal">
      <formula>"Catastrófico"</formula>
    </cfRule>
    <cfRule type="cellIs" dxfId="105" priority="408" operator="equal">
      <formula>"Mayor"</formula>
    </cfRule>
    <cfRule type="cellIs" dxfId="104" priority="409" operator="equal">
      <formula>"Moderado"</formula>
    </cfRule>
    <cfRule type="cellIs" dxfId="103" priority="410" operator="equal">
      <formula>"Menor"</formula>
    </cfRule>
    <cfRule type="cellIs" dxfId="102" priority="411" operator="equal">
      <formula>"Leve"</formula>
    </cfRule>
  </conditionalFormatting>
  <conditionalFormatting sqref="AH11">
    <cfRule type="cellIs" dxfId="101" priority="403" operator="equal">
      <formula>"Extremo"</formula>
    </cfRule>
    <cfRule type="cellIs" dxfId="100" priority="404" operator="equal">
      <formula>"Alto"</formula>
    </cfRule>
    <cfRule type="cellIs" dxfId="99" priority="405" operator="equal">
      <formula>"Moderado"</formula>
    </cfRule>
    <cfRule type="cellIs" dxfId="98" priority="406" operator="equal">
      <formula>"Bajo"</formula>
    </cfRule>
  </conditionalFormatting>
  <conditionalFormatting sqref="O11">
    <cfRule type="containsText" dxfId="97" priority="178" operator="containsText" text="❌">
      <formula>NOT(ISERROR(SEARCH("❌",O11)))</formula>
    </cfRule>
  </conditionalFormatting>
  <conditionalFormatting sqref="L12">
    <cfRule type="cellIs" dxfId="96" priority="168" operator="equal">
      <formula>"Muy Alta"</formula>
    </cfRule>
    <cfRule type="cellIs" dxfId="95" priority="169" operator="equal">
      <formula>"Alta"</formula>
    </cfRule>
    <cfRule type="cellIs" dxfId="94" priority="170" operator="equal">
      <formula>"Media"</formula>
    </cfRule>
    <cfRule type="cellIs" dxfId="93" priority="171" operator="equal">
      <formula>"Baja"</formula>
    </cfRule>
    <cfRule type="cellIs" dxfId="92" priority="172" operator="equal">
      <formula>"Muy Baja"</formula>
    </cfRule>
  </conditionalFormatting>
  <conditionalFormatting sqref="P12">
    <cfRule type="cellIs" dxfId="91" priority="163" operator="equal">
      <formula>"Catastrófico"</formula>
    </cfRule>
    <cfRule type="cellIs" dxfId="90" priority="164" operator="equal">
      <formula>"Mayor"</formula>
    </cfRule>
    <cfRule type="cellIs" dxfId="89" priority="165" operator="equal">
      <formula>"Moderado"</formula>
    </cfRule>
    <cfRule type="cellIs" dxfId="88" priority="166" operator="equal">
      <formula>"Menor"</formula>
    </cfRule>
    <cfRule type="cellIs" dxfId="87" priority="167" operator="equal">
      <formula>"Leve"</formula>
    </cfRule>
  </conditionalFormatting>
  <conditionalFormatting sqref="R12">
    <cfRule type="cellIs" dxfId="86" priority="159" operator="equal">
      <formula>"Extremo"</formula>
    </cfRule>
    <cfRule type="cellIs" dxfId="85" priority="160" operator="equal">
      <formula>"Alto"</formula>
    </cfRule>
    <cfRule type="cellIs" dxfId="84" priority="161" operator="equal">
      <formula>"Moderado"</formula>
    </cfRule>
    <cfRule type="cellIs" dxfId="83" priority="162" operator="equal">
      <formula>"Bajo"</formula>
    </cfRule>
  </conditionalFormatting>
  <conditionalFormatting sqref="AD12">
    <cfRule type="cellIs" dxfId="82" priority="154" operator="equal">
      <formula>"Muy Alta"</formula>
    </cfRule>
    <cfRule type="cellIs" dxfId="81" priority="155" operator="equal">
      <formula>"Alta"</formula>
    </cfRule>
    <cfRule type="cellIs" dxfId="80" priority="156" operator="equal">
      <formula>"Media"</formula>
    </cfRule>
    <cfRule type="cellIs" dxfId="79" priority="157" operator="equal">
      <formula>"Baja"</formula>
    </cfRule>
    <cfRule type="cellIs" dxfId="78" priority="158" operator="equal">
      <formula>"Muy Baja"</formula>
    </cfRule>
  </conditionalFormatting>
  <conditionalFormatting sqref="AF12">
    <cfRule type="cellIs" dxfId="77" priority="149" operator="equal">
      <formula>"Catastrófico"</formula>
    </cfRule>
    <cfRule type="cellIs" dxfId="76" priority="150" operator="equal">
      <formula>"Mayor"</formula>
    </cfRule>
    <cfRule type="cellIs" dxfId="75" priority="151" operator="equal">
      <formula>"Moderado"</formula>
    </cfRule>
    <cfRule type="cellIs" dxfId="74" priority="152" operator="equal">
      <formula>"Menor"</formula>
    </cfRule>
    <cfRule type="cellIs" dxfId="73" priority="153" operator="equal">
      <formula>"Leve"</formula>
    </cfRule>
  </conditionalFormatting>
  <conditionalFormatting sqref="AH12">
    <cfRule type="cellIs" dxfId="72" priority="145" operator="equal">
      <formula>"Extremo"</formula>
    </cfRule>
    <cfRule type="cellIs" dxfId="71" priority="146" operator="equal">
      <formula>"Alto"</formula>
    </cfRule>
    <cfRule type="cellIs" dxfId="70" priority="147" operator="equal">
      <formula>"Moderado"</formula>
    </cfRule>
    <cfRule type="cellIs" dxfId="69" priority="148" operator="equal">
      <formula>"Bajo"</formula>
    </cfRule>
  </conditionalFormatting>
  <conditionalFormatting sqref="O12">
    <cfRule type="containsText" dxfId="68" priority="144" operator="containsText" text="❌">
      <formula>NOT(ISERROR(SEARCH("❌",O12)))</formula>
    </cfRule>
  </conditionalFormatting>
  <conditionalFormatting sqref="AE17:AE19">
    <cfRule type="cellIs" dxfId="67" priority="132" stopIfTrue="1" operator="equal">
      <formula>#REF!</formula>
    </cfRule>
    <cfRule type="cellIs" dxfId="66" priority="133" operator="equal">
      <formula>#REF!</formula>
    </cfRule>
    <cfRule type="cellIs" dxfId="65" priority="134" operator="equal">
      <formula>#REF!</formula>
    </cfRule>
  </conditionalFormatting>
  <conditionalFormatting sqref="AF17:AF19">
    <cfRule type="cellIs" dxfId="64" priority="135" stopIfTrue="1" operator="equal">
      <formula>#REF!</formula>
    </cfRule>
    <cfRule type="cellIs" dxfId="63" priority="136" stopIfTrue="1" operator="equal">
      <formula>#REF!</formula>
    </cfRule>
    <cfRule type="cellIs" dxfId="62" priority="137" stopIfTrue="1" operator="equal">
      <formula>#REF!</formula>
    </cfRule>
  </conditionalFormatting>
  <conditionalFormatting sqref="L13">
    <cfRule type="cellIs" dxfId="61" priority="127" operator="equal">
      <formula>"Muy Alta"</formula>
    </cfRule>
    <cfRule type="cellIs" dxfId="60" priority="128" operator="equal">
      <formula>"Alta"</formula>
    </cfRule>
    <cfRule type="cellIs" dxfId="59" priority="129" operator="equal">
      <formula>"Media"</formula>
    </cfRule>
    <cfRule type="cellIs" dxfId="58" priority="130" operator="equal">
      <formula>"Baja"</formula>
    </cfRule>
    <cfRule type="cellIs" dxfId="57" priority="131" operator="equal">
      <formula>"Muy Baja"</formula>
    </cfRule>
  </conditionalFormatting>
  <conditionalFormatting sqref="P13">
    <cfRule type="cellIs" dxfId="56" priority="122" operator="equal">
      <formula>"Catastrófico"</formula>
    </cfRule>
    <cfRule type="cellIs" dxfId="55" priority="123" operator="equal">
      <formula>"Mayor"</formula>
    </cfRule>
    <cfRule type="cellIs" dxfId="54" priority="124" operator="equal">
      <formula>"Moderado"</formula>
    </cfRule>
    <cfRule type="cellIs" dxfId="53" priority="125" operator="equal">
      <formula>"Menor"</formula>
    </cfRule>
    <cfRule type="cellIs" dxfId="52" priority="126" operator="equal">
      <formula>"Leve"</formula>
    </cfRule>
  </conditionalFormatting>
  <conditionalFormatting sqref="R13">
    <cfRule type="cellIs" dxfId="51" priority="118" operator="equal">
      <formula>"Extremo"</formula>
    </cfRule>
    <cfRule type="cellIs" dxfId="50" priority="119" operator="equal">
      <formula>"Alto"</formula>
    </cfRule>
    <cfRule type="cellIs" dxfId="49" priority="120" operator="equal">
      <formula>"Moderado"</formula>
    </cfRule>
    <cfRule type="cellIs" dxfId="48" priority="121" operator="equal">
      <formula>"Bajo"</formula>
    </cfRule>
  </conditionalFormatting>
  <conditionalFormatting sqref="AD13">
    <cfRule type="cellIs" dxfId="47" priority="113" operator="equal">
      <formula>"Muy Alta"</formula>
    </cfRule>
    <cfRule type="cellIs" dxfId="46" priority="114" operator="equal">
      <formula>"Alta"</formula>
    </cfRule>
    <cfRule type="cellIs" dxfId="45" priority="115" operator="equal">
      <formula>"Media"</formula>
    </cfRule>
    <cfRule type="cellIs" dxfId="44" priority="116" operator="equal">
      <formula>"Baja"</formula>
    </cfRule>
    <cfRule type="cellIs" dxfId="43" priority="117" operator="equal">
      <formula>"Muy Baja"</formula>
    </cfRule>
  </conditionalFormatting>
  <conditionalFormatting sqref="AF13">
    <cfRule type="cellIs" dxfId="42" priority="108" operator="equal">
      <formula>"Catastrófico"</formula>
    </cfRule>
    <cfRule type="cellIs" dxfId="41" priority="109" operator="equal">
      <formula>"Mayor"</formula>
    </cfRule>
    <cfRule type="cellIs" dxfId="40" priority="110" operator="equal">
      <formula>"Moderado"</formula>
    </cfRule>
    <cfRule type="cellIs" dxfId="39" priority="111" operator="equal">
      <formula>"Menor"</formula>
    </cfRule>
    <cfRule type="cellIs" dxfId="38" priority="112" operator="equal">
      <formula>"Leve"</formula>
    </cfRule>
  </conditionalFormatting>
  <conditionalFormatting sqref="AH13">
    <cfRule type="cellIs" dxfId="37" priority="104" operator="equal">
      <formula>"Extremo"</formula>
    </cfRule>
    <cfRule type="cellIs" dxfId="36" priority="105" operator="equal">
      <formula>"Alto"</formula>
    </cfRule>
    <cfRule type="cellIs" dxfId="35" priority="106" operator="equal">
      <formula>"Moderado"</formula>
    </cfRule>
    <cfRule type="cellIs" dxfId="34" priority="107" operator="equal">
      <formula>"Bajo"</formula>
    </cfRule>
  </conditionalFormatting>
  <conditionalFormatting sqref="O13">
    <cfRule type="containsText" dxfId="33" priority="103" operator="containsText" text="❌">
      <formula>NOT(ISERROR(SEARCH("❌",O13)))</formula>
    </cfRule>
  </conditionalFormatting>
  <conditionalFormatting sqref="L14">
    <cfRule type="cellIs" dxfId="32" priority="25" operator="equal">
      <formula>"Muy Alta"</formula>
    </cfRule>
    <cfRule type="cellIs" dxfId="31" priority="26" operator="equal">
      <formula>"Alta"</formula>
    </cfRule>
    <cfRule type="cellIs" dxfId="30" priority="27" operator="equal">
      <formula>"Media"</formula>
    </cfRule>
    <cfRule type="cellIs" dxfId="29" priority="28" operator="equal">
      <formula>"Baja"</formula>
    </cfRule>
    <cfRule type="cellIs" dxfId="28" priority="29" operator="equal">
      <formula>"Muy Baja"</formula>
    </cfRule>
  </conditionalFormatting>
  <conditionalFormatting sqref="P14">
    <cfRule type="cellIs" dxfId="27" priority="20" operator="equal">
      <formula>"Catastrófico"</formula>
    </cfRule>
    <cfRule type="cellIs" dxfId="26" priority="21" operator="equal">
      <formula>"Mayor"</formula>
    </cfRule>
    <cfRule type="cellIs" dxfId="25" priority="22" operator="equal">
      <formula>"Moderado"</formula>
    </cfRule>
    <cfRule type="cellIs" dxfId="24" priority="23" operator="equal">
      <formula>"Menor"</formula>
    </cfRule>
    <cfRule type="cellIs" dxfId="23" priority="24" operator="equal">
      <formula>"Leve"</formula>
    </cfRule>
  </conditionalFormatting>
  <conditionalFormatting sqref="R14">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O14">
    <cfRule type="containsText" dxfId="18" priority="15" operator="containsText" text="❌">
      <formula>NOT(ISERROR(SEARCH("❌",O14)))</formula>
    </cfRule>
  </conditionalFormatting>
  <conditionalFormatting sqref="AD14">
    <cfRule type="cellIs" dxfId="17" priority="10" operator="equal">
      <formula>"Muy Alta"</formula>
    </cfRule>
    <cfRule type="cellIs" dxfId="16" priority="11" operator="equal">
      <formula>"Alta"</formula>
    </cfRule>
    <cfRule type="cellIs" dxfId="15" priority="12" operator="equal">
      <formula>"Media"</formula>
    </cfRule>
    <cfRule type="cellIs" dxfId="14" priority="13" operator="equal">
      <formula>"Baja"</formula>
    </cfRule>
    <cfRule type="cellIs" dxfId="13" priority="14" operator="equal">
      <formula>"Muy Baja"</formula>
    </cfRule>
  </conditionalFormatting>
  <conditionalFormatting sqref="AF14">
    <cfRule type="cellIs" dxfId="12" priority="5" operator="equal">
      <formula>"Catastrófico"</formula>
    </cfRule>
    <cfRule type="cellIs" dxfId="11" priority="6" operator="equal">
      <formula>"Mayor"</formula>
    </cfRule>
    <cfRule type="cellIs" dxfId="10" priority="7" operator="equal">
      <formula>"Moderado"</formula>
    </cfRule>
    <cfRule type="cellIs" dxfId="9" priority="8" operator="equal">
      <formula>"Menor"</formula>
    </cfRule>
    <cfRule type="cellIs" dxfId="8" priority="9" operator="equal">
      <formula>"Leve"</formula>
    </cfRule>
  </conditionalFormatting>
  <conditionalFormatting sqref="AH14">
    <cfRule type="cellIs" dxfId="7" priority="1" operator="equal">
      <formula>"Extremo"</formula>
    </cfRule>
    <cfRule type="cellIs" dxfId="6" priority="2" operator="equal">
      <formula>"Alto"</formula>
    </cfRule>
    <cfRule type="cellIs" dxfId="5" priority="3" operator="equal">
      <formula>"Moderado"</formula>
    </cfRule>
    <cfRule type="cellIs" dxfId="4" priority="4" operator="equal">
      <formula>"Bajo"</formula>
    </cfRule>
  </conditionalFormatting>
  <dataValidations count="6">
    <dataValidation type="list" allowBlank="1" showInputMessage="1" showErrorMessage="1" sqref="G17" xr:uid="{00000000-0002-0000-0100-000000000000}">
      <formula1>$G$174:$G$183</formula1>
    </dataValidation>
    <dataValidation type="list" allowBlank="1" showInputMessage="1" showErrorMessage="1" sqref="G19 AE19:AF19" xr:uid="{00000000-0002-0000-0100-000001000000}">
      <formula1>#REF!</formula1>
    </dataValidation>
    <dataValidation type="list" allowBlank="1" showInputMessage="1" showErrorMessage="1" sqref="V19" xr:uid="{00000000-0002-0000-0100-000002000000}">
      <formula1>$N$174:$N$175</formula1>
    </dataValidation>
    <dataValidation type="list" allowBlank="1" showInputMessage="1" showErrorMessage="1" sqref="K19" xr:uid="{00000000-0002-0000-0100-000003000000}">
      <formula1>$K$174:$K$178</formula1>
    </dataValidation>
    <dataValidation type="list" allowBlank="1" showInputMessage="1" showErrorMessage="1" sqref="H19:J19" xr:uid="{00000000-0002-0000-0100-000004000000}">
      <formula1>$H$174:$H$178</formula1>
    </dataValidation>
    <dataValidation type="list" allowBlank="1" showInputMessage="1" showErrorMessage="1" sqref="AP19 AN19 AL19 W19 Y19:AD19" xr:uid="{00000000-0002-0000-0100-000005000000}">
      <formula1>$AL$174:$AL$181</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100-000006000000}">
          <x14:formula1>
            <xm:f>'Tabla Valoración controles'!$D$4:$D$6</xm:f>
          </x14:formula1>
          <xm:sqref>W11:W14</xm:sqref>
        </x14:dataValidation>
        <x14:dataValidation type="list" allowBlank="1" showInputMessage="1" showErrorMessage="1" xr:uid="{00000000-0002-0000-0100-000007000000}">
          <x14:formula1>
            <xm:f>'Tabla Valoración controles'!$D$7:$D$8</xm:f>
          </x14:formula1>
          <xm:sqref>X11:X13</xm:sqref>
        </x14:dataValidation>
        <x14:dataValidation type="list" allowBlank="1" showInputMessage="1" showErrorMessage="1" xr:uid="{00000000-0002-0000-0100-000008000000}">
          <x14:formula1>
            <xm:f>'Tabla Valoración controles'!$D$9:$D$10</xm:f>
          </x14:formula1>
          <xm:sqref>Z11:Z13</xm:sqref>
        </x14:dataValidation>
        <x14:dataValidation type="list" allowBlank="1" showInputMessage="1" showErrorMessage="1" xr:uid="{00000000-0002-0000-0100-000009000000}">
          <x14:formula1>
            <xm:f>'Tabla Valoración controles'!$D$11:$D$12</xm:f>
          </x14:formula1>
          <xm:sqref>AA11:AA13</xm:sqref>
        </x14:dataValidation>
        <x14:dataValidation type="list" allowBlank="1" showInputMessage="1" showErrorMessage="1" xr:uid="{00000000-0002-0000-0100-00000A000000}">
          <x14:formula1>
            <xm:f>'Tabla Valoración controles'!$D$13:$D$14</xm:f>
          </x14:formula1>
          <xm:sqref>AB11:AB13</xm:sqref>
        </x14:dataValidation>
        <x14:dataValidation type="list" allowBlank="1" showInputMessage="1" showErrorMessage="1" xr:uid="{00000000-0002-0000-0100-00000B000000}">
          <x14:formula1>
            <xm:f>'Opciones Tratamiento'!$B$13:$B$19</xm:f>
          </x14:formula1>
          <xm:sqref>H11:H13</xm:sqref>
        </x14:dataValidation>
        <x14:dataValidation type="list" allowBlank="1" showInputMessage="1" showErrorMessage="1" xr:uid="{00000000-0002-0000-0100-00000C000000}">
          <x14:formula1>
            <xm:f>'Opciones Tratamiento'!$E$2:$E$4</xm:f>
          </x14:formula1>
          <xm:sqref>D11:D14</xm:sqref>
        </x14:dataValidation>
        <x14:dataValidation type="list" allowBlank="1" showInputMessage="1" showErrorMessage="1" xr:uid="{00000000-0002-0000-0100-00000D000000}">
          <x14:formula1>
            <xm:f>'Opciones Tratamiento'!$B$2:$B$5</xm:f>
          </x14:formula1>
          <xm:sqref>AI11:AI14</xm:sqref>
        </x14:dataValidation>
        <x14:dataValidation type="list" allowBlank="1" showInputMessage="1" showErrorMessage="1" xr:uid="{00000000-0002-0000-0100-00000E000000}">
          <x14:formula1>
            <xm:f>'Tabla Impacto'!$F$210:$F$221</xm:f>
          </x14:formula1>
          <xm:sqref>N11:N13</xm:sqref>
        </x14:dataValidation>
        <x14:dataValidation type="custom" allowBlank="1" showInputMessage="1" showErrorMessage="1" error="Recuerde que las acciones se generan bajo la medida de mitigar el riesgo" xr:uid="{00000000-0002-0000-0100-00000F000000}">
          <x14:formula1>
            <xm:f>IF(OR(AI11='Opciones Tratamiento'!$B$2,AI11='Opciones Tratamiento'!$B$3,AI11='Opciones Tratamiento'!$B$4),ISBLANK(AI11),ISTEXT(AI11))</xm:f>
          </x14:formula1>
          <xm:sqref>AJ11:AJ13</xm:sqref>
        </x14:dataValidation>
        <x14:dataValidation type="custom" allowBlank="1" showInputMessage="1" showErrorMessage="1" error="Recuerde que las acciones se generan bajo la medida de mitigar el riesgo" xr:uid="{00000000-0002-0000-0100-000010000000}">
          <x14:formula1>
            <xm:f>IF(OR(AH11='Opciones Tratamiento'!$B$2,AH11='Opciones Tratamiento'!$B$3,AH11='Opciones Tratamiento'!$B$4),ISBLANK(AH11),ISTEXT(AH11))</xm:f>
          </x14:formula1>
          <xm:sqref>AK11:AK14</xm:sqref>
        </x14:dataValidation>
        <x14:dataValidation type="custom" allowBlank="1" showInputMessage="1" showErrorMessage="1" error="Recuerde que las acciones se generan bajo la medida de mitigar el riesgo" xr:uid="{00000000-0002-0000-0100-000011000000}">
          <x14:formula1>
            <xm:f>IF(OR(AH11='Opciones Tratamiento'!$B$2,AH11='Opciones Tratamiento'!$B$3,AH11='Opciones Tratamiento'!$B$4),ISBLANK(AH11),ISTEXT(AH11))</xm:f>
          </x14:formula1>
          <xm:sqref>AL11:AL14</xm:sqref>
        </x14:dataValidation>
        <x14:dataValidation type="list" allowBlank="1" showInputMessage="1" showErrorMessage="1" xr:uid="{00000000-0002-0000-0100-000012000000}">
          <x14:formula1>
            <xm:f>Listas!$A$2:$A$9</xm:f>
          </x14:formula1>
          <xm:sqref>B11:B14</xm:sqref>
        </x14:dataValidation>
        <x14:dataValidation type="list" allowBlank="1" showInputMessage="1" showErrorMessage="1" xr:uid="{00000000-0002-0000-0100-000013000000}">
          <x14:formula1>
            <xm:f>Listas!$B$2:$B$7</xm:f>
          </x14:formula1>
          <xm:sqref>C11:C14</xm:sqref>
        </x14:dataValidation>
        <x14:dataValidation type="list" allowBlank="1" showInputMessage="1" showErrorMessage="1" xr:uid="{00000000-0002-0000-0100-000014000000}">
          <x14:formula1>
            <xm:f>Listas!$C$2:$C$6</xm:f>
          </x14:formula1>
          <xm:sqref>I11:I14</xm:sqref>
        </x14:dataValidation>
        <x14:dataValidation type="list" allowBlank="1" showInputMessage="1" showErrorMessage="1" xr:uid="{00000000-0002-0000-0100-000015000000}">
          <x14:formula1>
            <xm:f>Listas!$D$2:$D$5</xm:f>
          </x14:formula1>
          <xm:sqref>J11:J14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workbookViewId="0">
      <selection activeCell="C5" sqref="C5"/>
    </sheetView>
  </sheetViews>
  <sheetFormatPr baseColWidth="10" defaultRowHeight="15" x14ac:dyDescent="0.25"/>
  <sheetData>
    <row r="1" spans="1:4" x14ac:dyDescent="0.25">
      <c r="A1" t="s">
        <v>227</v>
      </c>
      <c r="B1" t="s">
        <v>236</v>
      </c>
      <c r="C1" t="s">
        <v>242</v>
      </c>
      <c r="D1" t="s">
        <v>251</v>
      </c>
    </row>
    <row r="2" spans="1:4" x14ac:dyDescent="0.25">
      <c r="A2" t="s">
        <v>235</v>
      </c>
      <c r="B2" t="s">
        <v>237</v>
      </c>
      <c r="C2" t="s">
        <v>243</v>
      </c>
      <c r="D2" t="s">
        <v>248</v>
      </c>
    </row>
    <row r="3" spans="1:4" x14ac:dyDescent="0.25">
      <c r="A3" t="s">
        <v>228</v>
      </c>
      <c r="B3" t="s">
        <v>230</v>
      </c>
      <c r="C3" t="s">
        <v>244</v>
      </c>
      <c r="D3" t="s">
        <v>249</v>
      </c>
    </row>
    <row r="4" spans="1:4" x14ac:dyDescent="0.25">
      <c r="A4" t="s">
        <v>229</v>
      </c>
      <c r="B4" t="s">
        <v>238</v>
      </c>
      <c r="C4" t="s">
        <v>245</v>
      </c>
      <c r="D4" t="s">
        <v>250</v>
      </c>
    </row>
    <row r="5" spans="1:4" x14ac:dyDescent="0.25">
      <c r="A5" t="s">
        <v>230</v>
      </c>
      <c r="B5" t="s">
        <v>239</v>
      </c>
      <c r="C5" t="s">
        <v>246</v>
      </c>
      <c r="D5" t="s">
        <v>247</v>
      </c>
    </row>
    <row r="6" spans="1:4" x14ac:dyDescent="0.25">
      <c r="A6" t="s">
        <v>231</v>
      </c>
      <c r="B6" t="s">
        <v>240</v>
      </c>
      <c r="C6" t="s">
        <v>247</v>
      </c>
    </row>
    <row r="7" spans="1:4" x14ac:dyDescent="0.25">
      <c r="A7" t="s">
        <v>232</v>
      </c>
      <c r="B7" t="s">
        <v>241</v>
      </c>
    </row>
    <row r="8" spans="1:4" x14ac:dyDescent="0.25">
      <c r="A8" t="s">
        <v>233</v>
      </c>
    </row>
    <row r="9" spans="1:4" x14ac:dyDescent="0.25">
      <c r="A9" t="s">
        <v>234</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L8" sqref="L8:M9"/>
    </sheetView>
  </sheetViews>
  <sheetFormatPr baseColWidth="10" defaultRowHeight="15" x14ac:dyDescent="0.25"/>
  <cols>
    <col min="2" max="39" width="5.7109375" customWidth="1"/>
    <col min="41" max="46" width="5.7109375" customWidth="1"/>
  </cols>
  <sheetData>
    <row r="1" spans="1:99" x14ac:dyDescent="0.25">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row>
    <row r="2" spans="1:99" ht="18" customHeight="1" x14ac:dyDescent="0.25">
      <c r="A2" s="75"/>
      <c r="B2" s="312" t="s">
        <v>158</v>
      </c>
      <c r="C2" s="312"/>
      <c r="D2" s="312"/>
      <c r="E2" s="312"/>
      <c r="F2" s="312"/>
      <c r="G2" s="312"/>
      <c r="H2" s="312"/>
      <c r="I2" s="312"/>
      <c r="J2" s="280" t="s">
        <v>2</v>
      </c>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0"/>
      <c r="AM2" s="280"/>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row>
    <row r="3" spans="1:99" ht="18.75" customHeight="1" x14ac:dyDescent="0.25">
      <c r="A3" s="75"/>
      <c r="B3" s="312"/>
      <c r="C3" s="312"/>
      <c r="D3" s="312"/>
      <c r="E3" s="312"/>
      <c r="F3" s="312"/>
      <c r="G3" s="312"/>
      <c r="H3" s="312"/>
      <c r="I3" s="312"/>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0"/>
      <c r="AM3" s="280"/>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row>
    <row r="4" spans="1:99" ht="15" customHeight="1" x14ac:dyDescent="0.25">
      <c r="A4" s="75"/>
      <c r="B4" s="312"/>
      <c r="C4" s="312"/>
      <c r="D4" s="312"/>
      <c r="E4" s="312"/>
      <c r="F4" s="312"/>
      <c r="G4" s="312"/>
      <c r="H4" s="312"/>
      <c r="I4" s="312"/>
      <c r="J4" s="280"/>
      <c r="K4" s="280"/>
      <c r="L4" s="280"/>
      <c r="M4" s="280"/>
      <c r="N4" s="280"/>
      <c r="O4" s="280"/>
      <c r="P4" s="280"/>
      <c r="Q4" s="280"/>
      <c r="R4" s="280"/>
      <c r="S4" s="280"/>
      <c r="T4" s="280"/>
      <c r="U4" s="280"/>
      <c r="V4" s="280"/>
      <c r="W4" s="280"/>
      <c r="X4" s="280"/>
      <c r="Y4" s="280"/>
      <c r="Z4" s="280"/>
      <c r="AA4" s="280"/>
      <c r="AB4" s="280"/>
      <c r="AC4" s="280"/>
      <c r="AD4" s="280"/>
      <c r="AE4" s="280"/>
      <c r="AF4" s="280"/>
      <c r="AG4" s="280"/>
      <c r="AH4" s="280"/>
      <c r="AI4" s="280"/>
      <c r="AJ4" s="280"/>
      <c r="AK4" s="280"/>
      <c r="AL4" s="280"/>
      <c r="AM4" s="280"/>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row>
    <row r="5" spans="1:99" ht="15.75" thickBot="1" x14ac:dyDescent="0.3">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c r="CE5" s="75"/>
      <c r="CF5" s="75"/>
      <c r="CG5" s="75"/>
      <c r="CH5" s="75"/>
      <c r="CI5" s="75"/>
      <c r="CJ5" s="75"/>
      <c r="CK5" s="75"/>
      <c r="CL5" s="75"/>
      <c r="CM5" s="75"/>
      <c r="CN5" s="75"/>
      <c r="CO5" s="75"/>
      <c r="CP5" s="75"/>
      <c r="CQ5" s="75"/>
      <c r="CR5" s="75"/>
      <c r="CS5" s="75"/>
      <c r="CT5" s="75"/>
      <c r="CU5" s="75"/>
    </row>
    <row r="6" spans="1:99" ht="15" customHeight="1" x14ac:dyDescent="0.25">
      <c r="A6" s="75"/>
      <c r="B6" s="227" t="s">
        <v>4</v>
      </c>
      <c r="C6" s="227"/>
      <c r="D6" s="228"/>
      <c r="E6" s="265" t="s">
        <v>115</v>
      </c>
      <c r="F6" s="266"/>
      <c r="G6" s="266"/>
      <c r="H6" s="266"/>
      <c r="I6" s="267"/>
      <c r="J6" s="276" t="e">
        <f>IF(AND('Mapa final'!#REF!="Muy Alta",'Mapa final'!#REF!="Leve"),CONCATENATE("R",'Mapa final'!#REF!),"")</f>
        <v>#REF!</v>
      </c>
      <c r="K6" s="277"/>
      <c r="L6" s="277" t="str">
        <f>IF(AND('Mapa final'!$L$11="Muy Alta",'Mapa final'!$P$11="Leve"),CONCATENATE("R",'Mapa final'!$A$11),"")</f>
        <v/>
      </c>
      <c r="M6" s="277"/>
      <c r="N6" s="277" t="e">
        <f>IF(AND('Mapa final'!#REF!="Muy Alta",'Mapa final'!#REF!="Leve"),CONCATENATE("R",'Mapa final'!#REF!),"")</f>
        <v>#REF!</v>
      </c>
      <c r="O6" s="279"/>
      <c r="P6" s="276" t="e">
        <f>IF(AND('Mapa final'!#REF!="Muy Alta",'Mapa final'!#REF!="Menor"),CONCATENATE("R",'Mapa final'!#REF!),"")</f>
        <v>#REF!</v>
      </c>
      <c r="Q6" s="277"/>
      <c r="R6" s="277" t="str">
        <f>IF(AND('Mapa final'!$L$11="Muy Alta",'Mapa final'!$P$11="Menor"),CONCATENATE("R",'Mapa final'!$A$11),"")</f>
        <v/>
      </c>
      <c r="S6" s="277"/>
      <c r="T6" s="277" t="e">
        <f>IF(AND('Mapa final'!#REF!="Muy Alta",'Mapa final'!#REF!="Menor"),CONCATENATE("R",'Mapa final'!#REF!),"")</f>
        <v>#REF!</v>
      </c>
      <c r="U6" s="279"/>
      <c r="V6" s="276" t="e">
        <f>IF(AND('Mapa final'!#REF!="Muy Alta",'Mapa final'!#REF!="Moderado"),CONCATENATE("R",'Mapa final'!#REF!),"")</f>
        <v>#REF!</v>
      </c>
      <c r="W6" s="277"/>
      <c r="X6" s="277" t="str">
        <f>IF(AND('Mapa final'!$L$11="Muy Alta",'Mapa final'!$P$11="Moderado"),CONCATENATE("R",'Mapa final'!$A$11),"")</f>
        <v/>
      </c>
      <c r="Y6" s="277"/>
      <c r="Z6" s="277" t="e">
        <f>IF(AND('Mapa final'!#REF!="Muy Alta",'Mapa final'!#REF!="Moderado"),CONCATENATE("R",'Mapa final'!#REF!),"")</f>
        <v>#REF!</v>
      </c>
      <c r="AA6" s="279"/>
      <c r="AB6" s="276" t="e">
        <f>IF(AND('Mapa final'!#REF!="Muy Alta",'Mapa final'!#REF!="Mayor"),CONCATENATE("R",'Mapa final'!#REF!),"")</f>
        <v>#REF!</v>
      </c>
      <c r="AC6" s="277"/>
      <c r="AD6" s="277" t="str">
        <f>IF(AND('Mapa final'!$L$11="Muy Alta",'Mapa final'!$P$11="Mayor"),CONCATENATE("R",'Mapa final'!$A$11),"")</f>
        <v/>
      </c>
      <c r="AE6" s="277"/>
      <c r="AF6" s="277" t="e">
        <f>IF(AND('Mapa final'!#REF!="Muy Alta",'Mapa final'!#REF!="Mayor"),CONCATENATE("R",'Mapa final'!#REF!),"")</f>
        <v>#REF!</v>
      </c>
      <c r="AG6" s="279"/>
      <c r="AH6" s="291" t="e">
        <f>IF(AND('Mapa final'!#REF!="Muy Alta",'Mapa final'!#REF!="Catastrófico"),CONCATENATE("R",'Mapa final'!#REF!),"")</f>
        <v>#REF!</v>
      </c>
      <c r="AI6" s="292"/>
      <c r="AJ6" s="292" t="str">
        <f>IF(AND('Mapa final'!$L$11="Muy Alta",'Mapa final'!$P$11="Catastrófico"),CONCATENATE("R",'Mapa final'!$A$11),"")</f>
        <v/>
      </c>
      <c r="AK6" s="292"/>
      <c r="AL6" s="292" t="e">
        <f>IF(AND('Mapa final'!#REF!="Muy Alta",'Mapa final'!#REF!="Catastrófico"),CONCATENATE("R",'Mapa final'!#REF!),"")</f>
        <v>#REF!</v>
      </c>
      <c r="AM6" s="293"/>
      <c r="AO6" s="229" t="s">
        <v>78</v>
      </c>
      <c r="AP6" s="230"/>
      <c r="AQ6" s="230"/>
      <c r="AR6" s="230"/>
      <c r="AS6" s="230"/>
      <c r="AT6" s="231"/>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row>
    <row r="7" spans="1:99" ht="15" customHeight="1" x14ac:dyDescent="0.25">
      <c r="A7" s="75"/>
      <c r="B7" s="227"/>
      <c r="C7" s="227"/>
      <c r="D7" s="228"/>
      <c r="E7" s="268"/>
      <c r="F7" s="269"/>
      <c r="G7" s="269"/>
      <c r="H7" s="269"/>
      <c r="I7" s="270"/>
      <c r="J7" s="278"/>
      <c r="K7" s="274"/>
      <c r="L7" s="274"/>
      <c r="M7" s="274"/>
      <c r="N7" s="274"/>
      <c r="O7" s="275"/>
      <c r="P7" s="278"/>
      <c r="Q7" s="274"/>
      <c r="R7" s="274"/>
      <c r="S7" s="274"/>
      <c r="T7" s="274"/>
      <c r="U7" s="275"/>
      <c r="V7" s="278"/>
      <c r="W7" s="274"/>
      <c r="X7" s="274"/>
      <c r="Y7" s="274"/>
      <c r="Z7" s="274"/>
      <c r="AA7" s="275"/>
      <c r="AB7" s="278"/>
      <c r="AC7" s="274"/>
      <c r="AD7" s="274"/>
      <c r="AE7" s="274"/>
      <c r="AF7" s="274"/>
      <c r="AG7" s="275"/>
      <c r="AH7" s="285"/>
      <c r="AI7" s="286"/>
      <c r="AJ7" s="286"/>
      <c r="AK7" s="286"/>
      <c r="AL7" s="286"/>
      <c r="AM7" s="287"/>
      <c r="AN7" s="75"/>
      <c r="AO7" s="232"/>
      <c r="AP7" s="233"/>
      <c r="AQ7" s="233"/>
      <c r="AR7" s="233"/>
      <c r="AS7" s="233"/>
      <c r="AT7" s="234"/>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row>
    <row r="8" spans="1:99" ht="15" customHeight="1" x14ac:dyDescent="0.25">
      <c r="A8" s="75"/>
      <c r="B8" s="227"/>
      <c r="C8" s="227"/>
      <c r="D8" s="228"/>
      <c r="E8" s="268"/>
      <c r="F8" s="269"/>
      <c r="G8" s="269"/>
      <c r="H8" s="269"/>
      <c r="I8" s="270"/>
      <c r="J8" s="278" t="e">
        <f>IF(AND('Mapa final'!#REF!="Muy Alta",'Mapa final'!#REF!="Leve"),CONCATENATE("R",'Mapa final'!#REF!),"")</f>
        <v>#REF!</v>
      </c>
      <c r="K8" s="274"/>
      <c r="L8" s="274" t="e">
        <f>IF(AND('Mapa final'!#REF!="Muy Alta",'Mapa final'!#REF!="Leve"),CONCATENATE("R",'Mapa final'!#REF!),"")</f>
        <v>#REF!</v>
      </c>
      <c r="M8" s="274"/>
      <c r="N8" s="274" t="e">
        <f>IF(AND('Mapa final'!#REF!="Muy Alta",'Mapa final'!#REF!="Leve"),CONCATENATE("R",'Mapa final'!#REF!),"")</f>
        <v>#REF!</v>
      </c>
      <c r="O8" s="275"/>
      <c r="P8" s="278" t="e">
        <f>IF(AND('Mapa final'!#REF!="Muy Alta",'Mapa final'!#REF!="Menor"),CONCATENATE("R",'Mapa final'!#REF!),"")</f>
        <v>#REF!</v>
      </c>
      <c r="Q8" s="274"/>
      <c r="R8" s="274" t="e">
        <f>IF(AND('Mapa final'!#REF!="Muy Alta",'Mapa final'!#REF!="Menor"),CONCATENATE("R",'Mapa final'!#REF!),"")</f>
        <v>#REF!</v>
      </c>
      <c r="S8" s="274"/>
      <c r="T8" s="274" t="e">
        <f>IF(AND('Mapa final'!#REF!="Muy Alta",'Mapa final'!#REF!="Menor"),CONCATENATE("R",'Mapa final'!#REF!),"")</f>
        <v>#REF!</v>
      </c>
      <c r="U8" s="275"/>
      <c r="V8" s="278" t="e">
        <f>IF(AND('Mapa final'!#REF!="Muy Alta",'Mapa final'!#REF!="Moderado"),CONCATENATE("R",'Mapa final'!#REF!),"")</f>
        <v>#REF!</v>
      </c>
      <c r="W8" s="274"/>
      <c r="X8" s="274" t="e">
        <f>IF(AND('Mapa final'!#REF!="Muy Alta",'Mapa final'!#REF!="Moderado"),CONCATENATE("R",'Mapa final'!#REF!),"")</f>
        <v>#REF!</v>
      </c>
      <c r="Y8" s="274"/>
      <c r="Z8" s="274" t="e">
        <f>IF(AND('Mapa final'!#REF!="Muy Alta",'Mapa final'!#REF!="Moderado"),CONCATENATE("R",'Mapa final'!#REF!),"")</f>
        <v>#REF!</v>
      </c>
      <c r="AA8" s="275"/>
      <c r="AB8" s="278" t="e">
        <f>IF(AND('Mapa final'!#REF!="Muy Alta",'Mapa final'!#REF!="Mayor"),CONCATENATE("R",'Mapa final'!#REF!),"")</f>
        <v>#REF!</v>
      </c>
      <c r="AC8" s="274"/>
      <c r="AD8" s="274" t="e">
        <f>IF(AND('Mapa final'!#REF!="Muy Alta",'Mapa final'!#REF!="Mayor"),CONCATENATE("R",'Mapa final'!#REF!),"")</f>
        <v>#REF!</v>
      </c>
      <c r="AE8" s="274"/>
      <c r="AF8" s="274" t="e">
        <f>IF(AND('Mapa final'!#REF!="Muy Alta",'Mapa final'!#REF!="Mayor"),CONCATENATE("R",'Mapa final'!#REF!),"")</f>
        <v>#REF!</v>
      </c>
      <c r="AG8" s="275"/>
      <c r="AH8" s="285" t="e">
        <f>IF(AND('Mapa final'!#REF!="Muy Alta",'Mapa final'!#REF!="Catastrófico"),CONCATENATE("R",'Mapa final'!#REF!),"")</f>
        <v>#REF!</v>
      </c>
      <c r="AI8" s="286"/>
      <c r="AJ8" s="286" t="e">
        <f>IF(AND('Mapa final'!#REF!="Muy Alta",'Mapa final'!#REF!="Catastrófico"),CONCATENATE("R",'Mapa final'!#REF!),"")</f>
        <v>#REF!</v>
      </c>
      <c r="AK8" s="286"/>
      <c r="AL8" s="286" t="e">
        <f>IF(AND('Mapa final'!#REF!="Muy Alta",'Mapa final'!#REF!="Catastrófico"),CONCATENATE("R",'Mapa final'!#REF!),"")</f>
        <v>#REF!</v>
      </c>
      <c r="AM8" s="287"/>
      <c r="AN8" s="75"/>
      <c r="AO8" s="232"/>
      <c r="AP8" s="233"/>
      <c r="AQ8" s="233"/>
      <c r="AR8" s="233"/>
      <c r="AS8" s="233"/>
      <c r="AT8" s="234"/>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row>
    <row r="9" spans="1:99" ht="15" customHeight="1" x14ac:dyDescent="0.25">
      <c r="A9" s="75"/>
      <c r="B9" s="227"/>
      <c r="C9" s="227"/>
      <c r="D9" s="228"/>
      <c r="E9" s="268"/>
      <c r="F9" s="269"/>
      <c r="G9" s="269"/>
      <c r="H9" s="269"/>
      <c r="I9" s="270"/>
      <c r="J9" s="278"/>
      <c r="K9" s="274"/>
      <c r="L9" s="274"/>
      <c r="M9" s="274"/>
      <c r="N9" s="274"/>
      <c r="O9" s="275"/>
      <c r="P9" s="278"/>
      <c r="Q9" s="274"/>
      <c r="R9" s="274"/>
      <c r="S9" s="274"/>
      <c r="T9" s="274"/>
      <c r="U9" s="275"/>
      <c r="V9" s="278"/>
      <c r="W9" s="274"/>
      <c r="X9" s="274"/>
      <c r="Y9" s="274"/>
      <c r="Z9" s="274"/>
      <c r="AA9" s="275"/>
      <c r="AB9" s="278"/>
      <c r="AC9" s="274"/>
      <c r="AD9" s="274"/>
      <c r="AE9" s="274"/>
      <c r="AF9" s="274"/>
      <c r="AG9" s="275"/>
      <c r="AH9" s="285"/>
      <c r="AI9" s="286"/>
      <c r="AJ9" s="286"/>
      <c r="AK9" s="286"/>
      <c r="AL9" s="286"/>
      <c r="AM9" s="287"/>
      <c r="AN9" s="75"/>
      <c r="AO9" s="232"/>
      <c r="AP9" s="233"/>
      <c r="AQ9" s="233"/>
      <c r="AR9" s="233"/>
      <c r="AS9" s="233"/>
      <c r="AT9" s="234"/>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row>
    <row r="10" spans="1:99" ht="15" customHeight="1" x14ac:dyDescent="0.25">
      <c r="A10" s="75"/>
      <c r="B10" s="227"/>
      <c r="C10" s="227"/>
      <c r="D10" s="228"/>
      <c r="E10" s="268"/>
      <c r="F10" s="269"/>
      <c r="G10" s="269"/>
      <c r="H10" s="269"/>
      <c r="I10" s="270"/>
      <c r="J10" s="278" t="e">
        <f>IF(AND('Mapa final'!#REF!="Muy Alta",'Mapa final'!#REF!="Leve"),CONCATENATE("R",'Mapa final'!#REF!),"")</f>
        <v>#REF!</v>
      </c>
      <c r="K10" s="274"/>
      <c r="L10" s="274" t="e">
        <f>IF(AND('Mapa final'!#REF!="Muy Alta",'Mapa final'!#REF!="Leve"),CONCATENATE("R",'Mapa final'!#REF!),"")</f>
        <v>#REF!</v>
      </c>
      <c r="M10" s="274"/>
      <c r="N10" s="274" t="e">
        <f>IF(AND('Mapa final'!#REF!="Muy Alta",'Mapa final'!#REF!="Leve"),CONCATENATE("R",'Mapa final'!#REF!),"")</f>
        <v>#REF!</v>
      </c>
      <c r="O10" s="275"/>
      <c r="P10" s="278" t="e">
        <f>IF(AND('Mapa final'!#REF!="Muy Alta",'Mapa final'!#REF!="Menor"),CONCATENATE("R",'Mapa final'!#REF!),"")</f>
        <v>#REF!</v>
      </c>
      <c r="Q10" s="274"/>
      <c r="R10" s="274" t="e">
        <f>IF(AND('Mapa final'!#REF!="Muy Alta",'Mapa final'!#REF!="Menor"),CONCATENATE("R",'Mapa final'!#REF!),"")</f>
        <v>#REF!</v>
      </c>
      <c r="S10" s="274"/>
      <c r="T10" s="274" t="e">
        <f>IF(AND('Mapa final'!#REF!="Muy Alta",'Mapa final'!#REF!="Menor"),CONCATENATE("R",'Mapa final'!#REF!),"")</f>
        <v>#REF!</v>
      </c>
      <c r="U10" s="275"/>
      <c r="V10" s="278" t="e">
        <f>IF(AND('Mapa final'!#REF!="Muy Alta",'Mapa final'!#REF!="Moderado"),CONCATENATE("R",'Mapa final'!#REF!),"")</f>
        <v>#REF!</v>
      </c>
      <c r="W10" s="274"/>
      <c r="X10" s="274" t="e">
        <f>IF(AND('Mapa final'!#REF!="Muy Alta",'Mapa final'!#REF!="Moderado"),CONCATENATE("R",'Mapa final'!#REF!),"")</f>
        <v>#REF!</v>
      </c>
      <c r="Y10" s="274"/>
      <c r="Z10" s="274" t="e">
        <f>IF(AND('Mapa final'!#REF!="Muy Alta",'Mapa final'!#REF!="Moderado"),CONCATENATE("R",'Mapa final'!#REF!),"")</f>
        <v>#REF!</v>
      </c>
      <c r="AA10" s="275"/>
      <c r="AB10" s="278" t="e">
        <f>IF(AND('Mapa final'!#REF!="Muy Alta",'Mapa final'!#REF!="Mayor"),CONCATENATE("R",'Mapa final'!#REF!),"")</f>
        <v>#REF!</v>
      </c>
      <c r="AC10" s="274"/>
      <c r="AD10" s="274" t="e">
        <f>IF(AND('Mapa final'!#REF!="Muy Alta",'Mapa final'!#REF!="Mayor"),CONCATENATE("R",'Mapa final'!#REF!),"")</f>
        <v>#REF!</v>
      </c>
      <c r="AE10" s="274"/>
      <c r="AF10" s="274" t="e">
        <f>IF(AND('Mapa final'!#REF!="Muy Alta",'Mapa final'!#REF!="Mayor"),CONCATENATE("R",'Mapa final'!#REF!),"")</f>
        <v>#REF!</v>
      </c>
      <c r="AG10" s="275"/>
      <c r="AH10" s="285" t="e">
        <f>IF(AND('Mapa final'!#REF!="Muy Alta",'Mapa final'!#REF!="Catastrófico"),CONCATENATE("R",'Mapa final'!#REF!),"")</f>
        <v>#REF!</v>
      </c>
      <c r="AI10" s="286"/>
      <c r="AJ10" s="286" t="e">
        <f>IF(AND('Mapa final'!#REF!="Muy Alta",'Mapa final'!#REF!="Catastrófico"),CONCATENATE("R",'Mapa final'!#REF!),"")</f>
        <v>#REF!</v>
      </c>
      <c r="AK10" s="286"/>
      <c r="AL10" s="286" t="e">
        <f>IF(AND('Mapa final'!#REF!="Muy Alta",'Mapa final'!#REF!="Catastrófico"),CONCATENATE("R",'Mapa final'!#REF!),"")</f>
        <v>#REF!</v>
      </c>
      <c r="AM10" s="287"/>
      <c r="AN10" s="75"/>
      <c r="AO10" s="232"/>
      <c r="AP10" s="233"/>
      <c r="AQ10" s="233"/>
      <c r="AR10" s="233"/>
      <c r="AS10" s="233"/>
      <c r="AT10" s="234"/>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row>
    <row r="11" spans="1:99" ht="15" customHeight="1" x14ac:dyDescent="0.25">
      <c r="A11" s="75"/>
      <c r="B11" s="227"/>
      <c r="C11" s="227"/>
      <c r="D11" s="228"/>
      <c r="E11" s="268"/>
      <c r="F11" s="269"/>
      <c r="G11" s="269"/>
      <c r="H11" s="269"/>
      <c r="I11" s="270"/>
      <c r="J11" s="278"/>
      <c r="K11" s="274"/>
      <c r="L11" s="274"/>
      <c r="M11" s="274"/>
      <c r="N11" s="274"/>
      <c r="O11" s="275"/>
      <c r="P11" s="278"/>
      <c r="Q11" s="274"/>
      <c r="R11" s="274"/>
      <c r="S11" s="274"/>
      <c r="T11" s="274"/>
      <c r="U11" s="275"/>
      <c r="V11" s="278"/>
      <c r="W11" s="274"/>
      <c r="X11" s="274"/>
      <c r="Y11" s="274"/>
      <c r="Z11" s="274"/>
      <c r="AA11" s="275"/>
      <c r="AB11" s="278"/>
      <c r="AC11" s="274"/>
      <c r="AD11" s="274"/>
      <c r="AE11" s="274"/>
      <c r="AF11" s="274"/>
      <c r="AG11" s="275"/>
      <c r="AH11" s="285"/>
      <c r="AI11" s="286"/>
      <c r="AJ11" s="286"/>
      <c r="AK11" s="286"/>
      <c r="AL11" s="286"/>
      <c r="AM11" s="287"/>
      <c r="AN11" s="75"/>
      <c r="AO11" s="232"/>
      <c r="AP11" s="233"/>
      <c r="AQ11" s="233"/>
      <c r="AR11" s="233"/>
      <c r="AS11" s="233"/>
      <c r="AT11" s="234"/>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c r="CA11" s="75"/>
      <c r="CB11" s="75"/>
    </row>
    <row r="12" spans="1:99" ht="15" customHeight="1" x14ac:dyDescent="0.25">
      <c r="A12" s="75"/>
      <c r="B12" s="227"/>
      <c r="C12" s="227"/>
      <c r="D12" s="228"/>
      <c r="E12" s="268"/>
      <c r="F12" s="269"/>
      <c r="G12" s="269"/>
      <c r="H12" s="269"/>
      <c r="I12" s="270"/>
      <c r="J12" s="278" t="e">
        <f>IF(AND('Mapa final'!#REF!="Muy Alta",'Mapa final'!#REF!="Leve"),CONCATENATE("R",'Mapa final'!#REF!),"")</f>
        <v>#REF!</v>
      </c>
      <c r="K12" s="274"/>
      <c r="L12" s="274" t="str">
        <f>IF(AND('Mapa final'!$L$15="Muy Alta",'Mapa final'!$P$15="Leve"),CONCATENATE("R",'Mapa final'!$A$15),"")</f>
        <v/>
      </c>
      <c r="M12" s="274"/>
      <c r="N12" s="274" t="str">
        <f>IF(AND('Mapa final'!$L$17="Muy Alta",'Mapa final'!$P$17="Leve"),CONCATENATE("R",'Mapa final'!$A$17),"")</f>
        <v/>
      </c>
      <c r="O12" s="275"/>
      <c r="P12" s="278" t="e">
        <f>IF(AND('Mapa final'!#REF!="Muy Alta",'Mapa final'!#REF!="Menor"),CONCATENATE("R",'Mapa final'!#REF!),"")</f>
        <v>#REF!</v>
      </c>
      <c r="Q12" s="274"/>
      <c r="R12" s="274" t="str">
        <f>IF(AND('Mapa final'!$L$15="Muy Alta",'Mapa final'!$P$15="Menor"),CONCATENATE("R",'Mapa final'!$A$15),"")</f>
        <v/>
      </c>
      <c r="S12" s="274"/>
      <c r="T12" s="274" t="str">
        <f>IF(AND('Mapa final'!$L$17="Muy Alta",'Mapa final'!$P$17="Menor"),CONCATENATE("R",'Mapa final'!$A$17),"")</f>
        <v/>
      </c>
      <c r="U12" s="275"/>
      <c r="V12" s="278" t="e">
        <f>IF(AND('Mapa final'!#REF!="Muy Alta",'Mapa final'!#REF!="Moderado"),CONCATENATE("R",'Mapa final'!#REF!),"")</f>
        <v>#REF!</v>
      </c>
      <c r="W12" s="274"/>
      <c r="X12" s="274" t="str">
        <f>IF(AND('Mapa final'!$L$15="Muy Alta",'Mapa final'!$P$15="Moderado"),CONCATENATE("R",'Mapa final'!$A$15),"")</f>
        <v/>
      </c>
      <c r="Y12" s="274"/>
      <c r="Z12" s="274" t="str">
        <f>IF(AND('Mapa final'!$L$17="Muy Alta",'Mapa final'!$P$17="Moderado"),CONCATENATE("R",'Mapa final'!$A$17),"")</f>
        <v/>
      </c>
      <c r="AA12" s="275"/>
      <c r="AB12" s="278" t="e">
        <f>IF(AND('Mapa final'!#REF!="Muy Alta",'Mapa final'!#REF!="Mayor"),CONCATENATE("R",'Mapa final'!#REF!),"")</f>
        <v>#REF!</v>
      </c>
      <c r="AC12" s="274"/>
      <c r="AD12" s="274" t="str">
        <f>IF(AND('Mapa final'!$L$15="Muy Alta",'Mapa final'!$P$15="Mayor"),CONCATENATE("R",'Mapa final'!$A$15),"")</f>
        <v/>
      </c>
      <c r="AE12" s="274"/>
      <c r="AF12" s="274" t="str">
        <f>IF(AND('Mapa final'!$L$17="Muy Alta",'Mapa final'!$P$17="Mayor"),CONCATENATE("R",'Mapa final'!$A$17),"")</f>
        <v/>
      </c>
      <c r="AG12" s="275"/>
      <c r="AH12" s="285" t="e">
        <f>IF(AND('Mapa final'!#REF!="Muy Alta",'Mapa final'!#REF!="Catastrófico"),CONCATENATE("R",'Mapa final'!#REF!),"")</f>
        <v>#REF!</v>
      </c>
      <c r="AI12" s="286"/>
      <c r="AJ12" s="286" t="str">
        <f>IF(AND('Mapa final'!$L$15="Muy Alta",'Mapa final'!$P$15="Catastrófico"),CONCATENATE("R",'Mapa final'!$A$15),"")</f>
        <v/>
      </c>
      <c r="AK12" s="286"/>
      <c r="AL12" s="286" t="str">
        <f>IF(AND('Mapa final'!$L$17="Muy Alta",'Mapa final'!$P$17="Catastrófico"),CONCATENATE("R",'Mapa final'!$A$17),"")</f>
        <v/>
      </c>
      <c r="AM12" s="287"/>
      <c r="AN12" s="75"/>
      <c r="AO12" s="232"/>
      <c r="AP12" s="233"/>
      <c r="AQ12" s="233"/>
      <c r="AR12" s="233"/>
      <c r="AS12" s="233"/>
      <c r="AT12" s="234"/>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row>
    <row r="13" spans="1:99" ht="15.75" customHeight="1" thickBot="1" x14ac:dyDescent="0.3">
      <c r="A13" s="75"/>
      <c r="B13" s="227"/>
      <c r="C13" s="227"/>
      <c r="D13" s="228"/>
      <c r="E13" s="271"/>
      <c r="F13" s="272"/>
      <c r="G13" s="272"/>
      <c r="H13" s="272"/>
      <c r="I13" s="273"/>
      <c r="J13" s="278"/>
      <c r="K13" s="274"/>
      <c r="L13" s="274"/>
      <c r="M13" s="274"/>
      <c r="N13" s="274"/>
      <c r="O13" s="275"/>
      <c r="P13" s="278"/>
      <c r="Q13" s="274"/>
      <c r="R13" s="274"/>
      <c r="S13" s="274"/>
      <c r="T13" s="274"/>
      <c r="U13" s="275"/>
      <c r="V13" s="278"/>
      <c r="W13" s="274"/>
      <c r="X13" s="274"/>
      <c r="Y13" s="274"/>
      <c r="Z13" s="274"/>
      <c r="AA13" s="275"/>
      <c r="AB13" s="278"/>
      <c r="AC13" s="274"/>
      <c r="AD13" s="274"/>
      <c r="AE13" s="274"/>
      <c r="AF13" s="274"/>
      <c r="AG13" s="275"/>
      <c r="AH13" s="288"/>
      <c r="AI13" s="289"/>
      <c r="AJ13" s="289"/>
      <c r="AK13" s="289"/>
      <c r="AL13" s="289"/>
      <c r="AM13" s="290"/>
      <c r="AN13" s="75"/>
      <c r="AO13" s="235"/>
      <c r="AP13" s="236"/>
      <c r="AQ13" s="236"/>
      <c r="AR13" s="236"/>
      <c r="AS13" s="236"/>
      <c r="AT13" s="237"/>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row>
    <row r="14" spans="1:99" ht="15" customHeight="1" x14ac:dyDescent="0.25">
      <c r="A14" s="75"/>
      <c r="B14" s="227"/>
      <c r="C14" s="227"/>
      <c r="D14" s="228"/>
      <c r="E14" s="265" t="s">
        <v>114</v>
      </c>
      <c r="F14" s="266"/>
      <c r="G14" s="266"/>
      <c r="H14" s="266"/>
      <c r="I14" s="266"/>
      <c r="J14" s="300" t="e">
        <f>IF(AND('Mapa final'!#REF!="Alta",'Mapa final'!#REF!="Leve"),CONCATENATE("R",'Mapa final'!#REF!),"")</f>
        <v>#REF!</v>
      </c>
      <c r="K14" s="301"/>
      <c r="L14" s="301" t="str">
        <f>IF(AND('Mapa final'!$L$11="Alta",'Mapa final'!$P$11="Leve"),CONCATENATE("R",'Mapa final'!$A$11),"")</f>
        <v/>
      </c>
      <c r="M14" s="301"/>
      <c r="N14" s="301" t="e">
        <f>IF(AND('Mapa final'!#REF!="Alta",'Mapa final'!#REF!="Leve"),CONCATENATE("R",'Mapa final'!#REF!),"")</f>
        <v>#REF!</v>
      </c>
      <c r="O14" s="302"/>
      <c r="P14" s="300" t="e">
        <f>IF(AND('Mapa final'!#REF!="Alta",'Mapa final'!#REF!="Menor"),CONCATENATE("R",'Mapa final'!#REF!),"")</f>
        <v>#REF!</v>
      </c>
      <c r="Q14" s="301"/>
      <c r="R14" s="301" t="str">
        <f>IF(AND('Mapa final'!$L$11="Alta",'Mapa final'!$P$11="Menor"),CONCATENATE("R",'Mapa final'!$A$11),"")</f>
        <v/>
      </c>
      <c r="S14" s="301"/>
      <c r="T14" s="301" t="e">
        <f>IF(AND('Mapa final'!#REF!="Alta",'Mapa final'!#REF!="Menor"),CONCATENATE("R",'Mapa final'!#REF!),"")</f>
        <v>#REF!</v>
      </c>
      <c r="U14" s="302"/>
      <c r="V14" s="276" t="e">
        <f>IF(AND('Mapa final'!#REF!="Alta",'Mapa final'!#REF!="Moderado"),CONCATENATE("R",'Mapa final'!#REF!),"")</f>
        <v>#REF!</v>
      </c>
      <c r="W14" s="277"/>
      <c r="X14" s="277" t="str">
        <f>IF(AND('Mapa final'!$L$11="Alta",'Mapa final'!$P$11="Moderado"),CONCATENATE("R",'Mapa final'!$A$11),"")</f>
        <v/>
      </c>
      <c r="Y14" s="277"/>
      <c r="Z14" s="277" t="e">
        <f>IF(AND('Mapa final'!#REF!="Alta",'Mapa final'!#REF!="Moderado"),CONCATENATE("R",'Mapa final'!#REF!),"")</f>
        <v>#REF!</v>
      </c>
      <c r="AA14" s="279"/>
      <c r="AB14" s="276" t="e">
        <f>IF(AND('Mapa final'!#REF!="Alta",'Mapa final'!#REF!="Mayor"),CONCATENATE("R",'Mapa final'!#REF!),"")</f>
        <v>#REF!</v>
      </c>
      <c r="AC14" s="277"/>
      <c r="AD14" s="277" t="str">
        <f>IF(AND('Mapa final'!$L$11="Alta",'Mapa final'!$P$11="Mayor"),CONCATENATE("R",'Mapa final'!$A$11),"")</f>
        <v/>
      </c>
      <c r="AE14" s="277"/>
      <c r="AF14" s="277" t="e">
        <f>IF(AND('Mapa final'!#REF!="Alta",'Mapa final'!#REF!="Mayor"),CONCATENATE("R",'Mapa final'!#REF!),"")</f>
        <v>#REF!</v>
      </c>
      <c r="AG14" s="279"/>
      <c r="AH14" s="291" t="e">
        <f>IF(AND('Mapa final'!#REF!="Alta",'Mapa final'!#REF!="Catastrófico"),CONCATENATE("R",'Mapa final'!#REF!),"")</f>
        <v>#REF!</v>
      </c>
      <c r="AI14" s="292"/>
      <c r="AJ14" s="292" t="str">
        <f>IF(AND('Mapa final'!$L$11="Alta",'Mapa final'!$P$11="Catastrófico"),CONCATENATE("R",'Mapa final'!$A$11),"")</f>
        <v/>
      </c>
      <c r="AK14" s="292"/>
      <c r="AL14" s="292" t="e">
        <f>IF(AND('Mapa final'!#REF!="Alta",'Mapa final'!#REF!="Catastrófico"),CONCATENATE("R",'Mapa final'!#REF!),"")</f>
        <v>#REF!</v>
      </c>
      <c r="AM14" s="293"/>
      <c r="AN14" s="75"/>
      <c r="AO14" s="238" t="s">
        <v>79</v>
      </c>
      <c r="AP14" s="239"/>
      <c r="AQ14" s="239"/>
      <c r="AR14" s="239"/>
      <c r="AS14" s="239"/>
      <c r="AT14" s="240"/>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row>
    <row r="15" spans="1:99" ht="15" customHeight="1" x14ac:dyDescent="0.25">
      <c r="A15" s="75"/>
      <c r="B15" s="227"/>
      <c r="C15" s="227"/>
      <c r="D15" s="228"/>
      <c r="E15" s="268"/>
      <c r="F15" s="269"/>
      <c r="G15" s="269"/>
      <c r="H15" s="269"/>
      <c r="I15" s="269"/>
      <c r="J15" s="294"/>
      <c r="K15" s="295"/>
      <c r="L15" s="295"/>
      <c r="M15" s="295"/>
      <c r="N15" s="295"/>
      <c r="O15" s="296"/>
      <c r="P15" s="294"/>
      <c r="Q15" s="295"/>
      <c r="R15" s="295"/>
      <c r="S15" s="295"/>
      <c r="T15" s="295"/>
      <c r="U15" s="296"/>
      <c r="V15" s="278"/>
      <c r="W15" s="274"/>
      <c r="X15" s="274"/>
      <c r="Y15" s="274"/>
      <c r="Z15" s="274"/>
      <c r="AA15" s="275"/>
      <c r="AB15" s="278"/>
      <c r="AC15" s="274"/>
      <c r="AD15" s="274"/>
      <c r="AE15" s="274"/>
      <c r="AF15" s="274"/>
      <c r="AG15" s="275"/>
      <c r="AH15" s="285"/>
      <c r="AI15" s="286"/>
      <c r="AJ15" s="286"/>
      <c r="AK15" s="286"/>
      <c r="AL15" s="286"/>
      <c r="AM15" s="287"/>
      <c r="AN15" s="75"/>
      <c r="AO15" s="241"/>
      <c r="AP15" s="242"/>
      <c r="AQ15" s="242"/>
      <c r="AR15" s="242"/>
      <c r="AS15" s="242"/>
      <c r="AT15" s="243"/>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row>
    <row r="16" spans="1:99" ht="15" customHeight="1" x14ac:dyDescent="0.25">
      <c r="A16" s="75"/>
      <c r="B16" s="227"/>
      <c r="C16" s="227"/>
      <c r="D16" s="228"/>
      <c r="E16" s="268"/>
      <c r="F16" s="269"/>
      <c r="G16" s="269"/>
      <c r="H16" s="269"/>
      <c r="I16" s="269"/>
      <c r="J16" s="294" t="e">
        <f>IF(AND('Mapa final'!#REF!="Alta",'Mapa final'!#REF!="Leve"),CONCATENATE("R",'Mapa final'!#REF!),"")</f>
        <v>#REF!</v>
      </c>
      <c r="K16" s="295"/>
      <c r="L16" s="295" t="e">
        <f>IF(AND('Mapa final'!#REF!="Alta",'Mapa final'!#REF!="Leve"),CONCATENATE("R",'Mapa final'!#REF!),"")</f>
        <v>#REF!</v>
      </c>
      <c r="M16" s="295"/>
      <c r="N16" s="295" t="e">
        <f>IF(AND('Mapa final'!#REF!="Alta",'Mapa final'!#REF!="Leve"),CONCATENATE("R",'Mapa final'!#REF!),"")</f>
        <v>#REF!</v>
      </c>
      <c r="O16" s="296"/>
      <c r="P16" s="294" t="e">
        <f>IF(AND('Mapa final'!#REF!="Alta",'Mapa final'!#REF!="Menor"),CONCATENATE("R",'Mapa final'!#REF!),"")</f>
        <v>#REF!</v>
      </c>
      <c r="Q16" s="295"/>
      <c r="R16" s="295" t="e">
        <f>IF(AND('Mapa final'!#REF!="Alta",'Mapa final'!#REF!="Menor"),CONCATENATE("R",'Mapa final'!#REF!),"")</f>
        <v>#REF!</v>
      </c>
      <c r="S16" s="295"/>
      <c r="T16" s="295" t="e">
        <f>IF(AND('Mapa final'!#REF!="Alta",'Mapa final'!#REF!="Menor"),CONCATENATE("R",'Mapa final'!#REF!),"")</f>
        <v>#REF!</v>
      </c>
      <c r="U16" s="296"/>
      <c r="V16" s="278" t="e">
        <f>IF(AND('Mapa final'!#REF!="Alta",'Mapa final'!#REF!="Moderado"),CONCATENATE("R",'Mapa final'!#REF!),"")</f>
        <v>#REF!</v>
      </c>
      <c r="W16" s="274"/>
      <c r="X16" s="274" t="e">
        <f>IF(AND('Mapa final'!#REF!="Alta",'Mapa final'!#REF!="Moderado"),CONCATENATE("R",'Mapa final'!#REF!),"")</f>
        <v>#REF!</v>
      </c>
      <c r="Y16" s="274"/>
      <c r="Z16" s="274" t="e">
        <f>IF(AND('Mapa final'!#REF!="Alta",'Mapa final'!#REF!="Moderado"),CONCATENATE("R",'Mapa final'!#REF!),"")</f>
        <v>#REF!</v>
      </c>
      <c r="AA16" s="275"/>
      <c r="AB16" s="278" t="e">
        <f>IF(AND('Mapa final'!#REF!="Alta",'Mapa final'!#REF!="Mayor"),CONCATENATE("R",'Mapa final'!#REF!),"")</f>
        <v>#REF!</v>
      </c>
      <c r="AC16" s="274"/>
      <c r="AD16" s="274" t="e">
        <f>IF(AND('Mapa final'!#REF!="Alta",'Mapa final'!#REF!="Mayor"),CONCATENATE("R",'Mapa final'!#REF!),"")</f>
        <v>#REF!</v>
      </c>
      <c r="AE16" s="274"/>
      <c r="AF16" s="274" t="e">
        <f>IF(AND('Mapa final'!#REF!="Alta",'Mapa final'!#REF!="Mayor"),CONCATENATE("R",'Mapa final'!#REF!),"")</f>
        <v>#REF!</v>
      </c>
      <c r="AG16" s="275"/>
      <c r="AH16" s="285" t="e">
        <f>IF(AND('Mapa final'!#REF!="Alta",'Mapa final'!#REF!="Catastrófico"),CONCATENATE("R",'Mapa final'!#REF!),"")</f>
        <v>#REF!</v>
      </c>
      <c r="AI16" s="286"/>
      <c r="AJ16" s="286" t="e">
        <f>IF(AND('Mapa final'!#REF!="Alta",'Mapa final'!#REF!="Catastrófico"),CONCATENATE("R",'Mapa final'!#REF!),"")</f>
        <v>#REF!</v>
      </c>
      <c r="AK16" s="286"/>
      <c r="AL16" s="286" t="e">
        <f>IF(AND('Mapa final'!#REF!="Alta",'Mapa final'!#REF!="Catastrófico"),CONCATENATE("R",'Mapa final'!#REF!),"")</f>
        <v>#REF!</v>
      </c>
      <c r="AM16" s="287"/>
      <c r="AN16" s="75"/>
      <c r="AO16" s="241"/>
      <c r="AP16" s="242"/>
      <c r="AQ16" s="242"/>
      <c r="AR16" s="242"/>
      <c r="AS16" s="242"/>
      <c r="AT16" s="243"/>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row>
    <row r="17" spans="1:80" ht="15" customHeight="1" x14ac:dyDescent="0.25">
      <c r="A17" s="75"/>
      <c r="B17" s="227"/>
      <c r="C17" s="227"/>
      <c r="D17" s="228"/>
      <c r="E17" s="268"/>
      <c r="F17" s="269"/>
      <c r="G17" s="269"/>
      <c r="H17" s="269"/>
      <c r="I17" s="269"/>
      <c r="J17" s="294"/>
      <c r="K17" s="295"/>
      <c r="L17" s="295"/>
      <c r="M17" s="295"/>
      <c r="N17" s="295"/>
      <c r="O17" s="296"/>
      <c r="P17" s="294"/>
      <c r="Q17" s="295"/>
      <c r="R17" s="295"/>
      <c r="S17" s="295"/>
      <c r="T17" s="295"/>
      <c r="U17" s="296"/>
      <c r="V17" s="278"/>
      <c r="W17" s="274"/>
      <c r="X17" s="274"/>
      <c r="Y17" s="274"/>
      <c r="Z17" s="274"/>
      <c r="AA17" s="275"/>
      <c r="AB17" s="278"/>
      <c r="AC17" s="274"/>
      <c r="AD17" s="274"/>
      <c r="AE17" s="274"/>
      <c r="AF17" s="274"/>
      <c r="AG17" s="275"/>
      <c r="AH17" s="285"/>
      <c r="AI17" s="286"/>
      <c r="AJ17" s="286"/>
      <c r="AK17" s="286"/>
      <c r="AL17" s="286"/>
      <c r="AM17" s="287"/>
      <c r="AN17" s="75"/>
      <c r="AO17" s="241"/>
      <c r="AP17" s="242"/>
      <c r="AQ17" s="242"/>
      <c r="AR17" s="242"/>
      <c r="AS17" s="242"/>
      <c r="AT17" s="243"/>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row>
    <row r="18" spans="1:80" ht="15" customHeight="1" x14ac:dyDescent="0.25">
      <c r="A18" s="75"/>
      <c r="B18" s="227"/>
      <c r="C18" s="227"/>
      <c r="D18" s="228"/>
      <c r="E18" s="268"/>
      <c r="F18" s="269"/>
      <c r="G18" s="269"/>
      <c r="H18" s="269"/>
      <c r="I18" s="269"/>
      <c r="J18" s="294" t="e">
        <f>IF(AND('Mapa final'!#REF!="Alta",'Mapa final'!#REF!="Leve"),CONCATENATE("R",'Mapa final'!#REF!),"")</f>
        <v>#REF!</v>
      </c>
      <c r="K18" s="295"/>
      <c r="L18" s="295" t="e">
        <f>IF(AND('Mapa final'!#REF!="Alta",'Mapa final'!#REF!="Leve"),CONCATENATE("R",'Mapa final'!#REF!),"")</f>
        <v>#REF!</v>
      </c>
      <c r="M18" s="295"/>
      <c r="N18" s="295" t="e">
        <f>IF(AND('Mapa final'!#REF!="Alta",'Mapa final'!#REF!="Leve"),CONCATENATE("R",'Mapa final'!#REF!),"")</f>
        <v>#REF!</v>
      </c>
      <c r="O18" s="296"/>
      <c r="P18" s="294" t="e">
        <f>IF(AND('Mapa final'!#REF!="Alta",'Mapa final'!#REF!="Menor"),CONCATENATE("R",'Mapa final'!#REF!),"")</f>
        <v>#REF!</v>
      </c>
      <c r="Q18" s="295"/>
      <c r="R18" s="295" t="e">
        <f>IF(AND('Mapa final'!#REF!="Alta",'Mapa final'!#REF!="Menor"),CONCATENATE("R",'Mapa final'!#REF!),"")</f>
        <v>#REF!</v>
      </c>
      <c r="S18" s="295"/>
      <c r="T18" s="295" t="e">
        <f>IF(AND('Mapa final'!#REF!="Alta",'Mapa final'!#REF!="Menor"),CONCATENATE("R",'Mapa final'!#REF!),"")</f>
        <v>#REF!</v>
      </c>
      <c r="U18" s="296"/>
      <c r="V18" s="278" t="e">
        <f>IF(AND('Mapa final'!#REF!="Alta",'Mapa final'!#REF!="Moderado"),CONCATENATE("R",'Mapa final'!#REF!),"")</f>
        <v>#REF!</v>
      </c>
      <c r="W18" s="274"/>
      <c r="X18" s="274" t="e">
        <f>IF(AND('Mapa final'!#REF!="Alta",'Mapa final'!#REF!="Moderado"),CONCATENATE("R",'Mapa final'!#REF!),"")</f>
        <v>#REF!</v>
      </c>
      <c r="Y18" s="274"/>
      <c r="Z18" s="274" t="e">
        <f>IF(AND('Mapa final'!#REF!="Alta",'Mapa final'!#REF!="Moderado"),CONCATENATE("R",'Mapa final'!#REF!),"")</f>
        <v>#REF!</v>
      </c>
      <c r="AA18" s="275"/>
      <c r="AB18" s="278" t="e">
        <f>IF(AND('Mapa final'!#REF!="Alta",'Mapa final'!#REF!="Mayor"),CONCATENATE("R",'Mapa final'!#REF!),"")</f>
        <v>#REF!</v>
      </c>
      <c r="AC18" s="274"/>
      <c r="AD18" s="274" t="e">
        <f>IF(AND('Mapa final'!#REF!="Alta",'Mapa final'!#REF!="Mayor"),CONCATENATE("R",'Mapa final'!#REF!),"")</f>
        <v>#REF!</v>
      </c>
      <c r="AE18" s="274"/>
      <c r="AF18" s="274" t="e">
        <f>IF(AND('Mapa final'!#REF!="Alta",'Mapa final'!#REF!="Mayor"),CONCATENATE("R",'Mapa final'!#REF!),"")</f>
        <v>#REF!</v>
      </c>
      <c r="AG18" s="275"/>
      <c r="AH18" s="285" t="e">
        <f>IF(AND('Mapa final'!#REF!="Alta",'Mapa final'!#REF!="Catastrófico"),CONCATENATE("R",'Mapa final'!#REF!),"")</f>
        <v>#REF!</v>
      </c>
      <c r="AI18" s="286"/>
      <c r="AJ18" s="286" t="e">
        <f>IF(AND('Mapa final'!#REF!="Alta",'Mapa final'!#REF!="Catastrófico"),CONCATENATE("R",'Mapa final'!#REF!),"")</f>
        <v>#REF!</v>
      </c>
      <c r="AK18" s="286"/>
      <c r="AL18" s="286" t="e">
        <f>IF(AND('Mapa final'!#REF!="Alta",'Mapa final'!#REF!="Catastrófico"),CONCATENATE("R",'Mapa final'!#REF!),"")</f>
        <v>#REF!</v>
      </c>
      <c r="AM18" s="287"/>
      <c r="AN18" s="75"/>
      <c r="AO18" s="241"/>
      <c r="AP18" s="242"/>
      <c r="AQ18" s="242"/>
      <c r="AR18" s="242"/>
      <c r="AS18" s="242"/>
      <c r="AT18" s="243"/>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row>
    <row r="19" spans="1:80" ht="15" customHeight="1" x14ac:dyDescent="0.25">
      <c r="A19" s="75"/>
      <c r="B19" s="227"/>
      <c r="C19" s="227"/>
      <c r="D19" s="228"/>
      <c r="E19" s="268"/>
      <c r="F19" s="269"/>
      <c r="G19" s="269"/>
      <c r="H19" s="269"/>
      <c r="I19" s="269"/>
      <c r="J19" s="294"/>
      <c r="K19" s="295"/>
      <c r="L19" s="295"/>
      <c r="M19" s="295"/>
      <c r="N19" s="295"/>
      <c r="O19" s="296"/>
      <c r="P19" s="294"/>
      <c r="Q19" s="295"/>
      <c r="R19" s="295"/>
      <c r="S19" s="295"/>
      <c r="T19" s="295"/>
      <c r="U19" s="296"/>
      <c r="V19" s="278"/>
      <c r="W19" s="274"/>
      <c r="X19" s="274"/>
      <c r="Y19" s="274"/>
      <c r="Z19" s="274"/>
      <c r="AA19" s="275"/>
      <c r="AB19" s="278"/>
      <c r="AC19" s="274"/>
      <c r="AD19" s="274"/>
      <c r="AE19" s="274"/>
      <c r="AF19" s="274"/>
      <c r="AG19" s="275"/>
      <c r="AH19" s="285"/>
      <c r="AI19" s="286"/>
      <c r="AJ19" s="286"/>
      <c r="AK19" s="286"/>
      <c r="AL19" s="286"/>
      <c r="AM19" s="287"/>
      <c r="AN19" s="75"/>
      <c r="AO19" s="241"/>
      <c r="AP19" s="242"/>
      <c r="AQ19" s="242"/>
      <c r="AR19" s="242"/>
      <c r="AS19" s="242"/>
      <c r="AT19" s="243"/>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row>
    <row r="20" spans="1:80" ht="15" customHeight="1" x14ac:dyDescent="0.25">
      <c r="A20" s="75"/>
      <c r="B20" s="227"/>
      <c r="C20" s="227"/>
      <c r="D20" s="228"/>
      <c r="E20" s="268"/>
      <c r="F20" s="269"/>
      <c r="G20" s="269"/>
      <c r="H20" s="269"/>
      <c r="I20" s="269"/>
      <c r="J20" s="294" t="e">
        <f>IF(AND('Mapa final'!#REF!="Alta",'Mapa final'!#REF!="Leve"),CONCATENATE("R",'Mapa final'!#REF!),"")</f>
        <v>#REF!</v>
      </c>
      <c r="K20" s="295"/>
      <c r="L20" s="295" t="str">
        <f>IF(AND('Mapa final'!$L$15="Alta",'Mapa final'!$P$15="Leve"),CONCATENATE("R",'Mapa final'!$A$15),"")</f>
        <v/>
      </c>
      <c r="M20" s="295"/>
      <c r="N20" s="295" t="str">
        <f>IF(AND('Mapa final'!$L$17="Alta",'Mapa final'!$P$17="Leve"),CONCATENATE("R",'Mapa final'!$A$17),"")</f>
        <v/>
      </c>
      <c r="O20" s="296"/>
      <c r="P20" s="294" t="e">
        <f>IF(AND('Mapa final'!#REF!="Alta",'Mapa final'!#REF!="Menor"),CONCATENATE("R",'Mapa final'!#REF!),"")</f>
        <v>#REF!</v>
      </c>
      <c r="Q20" s="295"/>
      <c r="R20" s="295" t="str">
        <f>IF(AND('Mapa final'!$L$15="Alta",'Mapa final'!$P$15="Menor"),CONCATENATE("R",'Mapa final'!$A$15),"")</f>
        <v/>
      </c>
      <c r="S20" s="295"/>
      <c r="T20" s="295" t="str">
        <f>IF(AND('Mapa final'!$L$17="Alta",'Mapa final'!$P$17="Menor"),CONCATENATE("R",'Mapa final'!$A$17),"")</f>
        <v/>
      </c>
      <c r="U20" s="296"/>
      <c r="V20" s="278" t="e">
        <f>IF(AND('Mapa final'!#REF!="Alta",'Mapa final'!#REF!="Moderado"),CONCATENATE("R",'Mapa final'!#REF!),"")</f>
        <v>#REF!</v>
      </c>
      <c r="W20" s="274"/>
      <c r="X20" s="274" t="str">
        <f>IF(AND('Mapa final'!$L$15="Alta",'Mapa final'!$P$15="Moderado"),CONCATENATE("R",'Mapa final'!$A$15),"")</f>
        <v/>
      </c>
      <c r="Y20" s="274"/>
      <c r="Z20" s="274" t="str">
        <f>IF(AND('Mapa final'!$L$17="Alta",'Mapa final'!$P$17="Moderado"),CONCATENATE("R",'Mapa final'!$A$17),"")</f>
        <v/>
      </c>
      <c r="AA20" s="275"/>
      <c r="AB20" s="278" t="e">
        <f>IF(AND('Mapa final'!#REF!="Alta",'Mapa final'!#REF!="Mayor"),CONCATENATE("R",'Mapa final'!#REF!),"")</f>
        <v>#REF!</v>
      </c>
      <c r="AC20" s="274"/>
      <c r="AD20" s="274" t="str">
        <f>IF(AND('Mapa final'!$L$15="Alta",'Mapa final'!$P$15="Mayor"),CONCATENATE("R",'Mapa final'!$A$15),"")</f>
        <v/>
      </c>
      <c r="AE20" s="274"/>
      <c r="AF20" s="274" t="str">
        <f>IF(AND('Mapa final'!$L$17="Alta",'Mapa final'!$P$17="Mayor"),CONCATENATE("R",'Mapa final'!$A$17),"")</f>
        <v/>
      </c>
      <c r="AG20" s="275"/>
      <c r="AH20" s="285" t="e">
        <f>IF(AND('Mapa final'!#REF!="Alta",'Mapa final'!#REF!="Catastrófico"),CONCATENATE("R",'Mapa final'!#REF!),"")</f>
        <v>#REF!</v>
      </c>
      <c r="AI20" s="286"/>
      <c r="AJ20" s="286" t="str">
        <f>IF(AND('Mapa final'!$L$15="Alta",'Mapa final'!$P$15="Catastrófico"),CONCATENATE("R",'Mapa final'!$A$15),"")</f>
        <v/>
      </c>
      <c r="AK20" s="286"/>
      <c r="AL20" s="286" t="str">
        <f>IF(AND('Mapa final'!$L$17="Alta",'Mapa final'!$P$17="Catastrófico"),CONCATENATE("R",'Mapa final'!$A$17),"")</f>
        <v/>
      </c>
      <c r="AM20" s="287"/>
      <c r="AN20" s="75"/>
      <c r="AO20" s="241"/>
      <c r="AP20" s="242"/>
      <c r="AQ20" s="242"/>
      <c r="AR20" s="242"/>
      <c r="AS20" s="242"/>
      <c r="AT20" s="243"/>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row>
    <row r="21" spans="1:80" ht="15.75" customHeight="1" thickBot="1" x14ac:dyDescent="0.3">
      <c r="A21" s="75"/>
      <c r="B21" s="227"/>
      <c r="C21" s="227"/>
      <c r="D21" s="228"/>
      <c r="E21" s="271"/>
      <c r="F21" s="272"/>
      <c r="G21" s="272"/>
      <c r="H21" s="272"/>
      <c r="I21" s="272"/>
      <c r="J21" s="297"/>
      <c r="K21" s="298"/>
      <c r="L21" s="298"/>
      <c r="M21" s="298"/>
      <c r="N21" s="298"/>
      <c r="O21" s="299"/>
      <c r="P21" s="297"/>
      <c r="Q21" s="298"/>
      <c r="R21" s="298"/>
      <c r="S21" s="298"/>
      <c r="T21" s="298"/>
      <c r="U21" s="299"/>
      <c r="V21" s="282"/>
      <c r="W21" s="283"/>
      <c r="X21" s="283"/>
      <c r="Y21" s="283"/>
      <c r="Z21" s="283"/>
      <c r="AA21" s="284"/>
      <c r="AB21" s="282"/>
      <c r="AC21" s="283"/>
      <c r="AD21" s="283"/>
      <c r="AE21" s="283"/>
      <c r="AF21" s="283"/>
      <c r="AG21" s="284"/>
      <c r="AH21" s="288"/>
      <c r="AI21" s="289"/>
      <c r="AJ21" s="289"/>
      <c r="AK21" s="289"/>
      <c r="AL21" s="289"/>
      <c r="AM21" s="290"/>
      <c r="AN21" s="75"/>
      <c r="AO21" s="244"/>
      <c r="AP21" s="245"/>
      <c r="AQ21" s="245"/>
      <c r="AR21" s="245"/>
      <c r="AS21" s="245"/>
      <c r="AT21" s="246"/>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c r="CA21" s="75"/>
      <c r="CB21" s="75"/>
    </row>
    <row r="22" spans="1:80" x14ac:dyDescent="0.25">
      <c r="A22" s="75"/>
      <c r="B22" s="227"/>
      <c r="C22" s="227"/>
      <c r="D22" s="228"/>
      <c r="E22" s="265" t="s">
        <v>116</v>
      </c>
      <c r="F22" s="266"/>
      <c r="G22" s="266"/>
      <c r="H22" s="266"/>
      <c r="I22" s="267"/>
      <c r="J22" s="300" t="e">
        <f>IF(AND('Mapa final'!#REF!="Media",'Mapa final'!#REF!="Leve"),CONCATENATE("R",'Mapa final'!#REF!),"")</f>
        <v>#REF!</v>
      </c>
      <c r="K22" s="301"/>
      <c r="L22" s="301" t="str">
        <f>IF(AND('Mapa final'!$L$11="Media",'Mapa final'!$P$11="Leve"),CONCATENATE("R",'Mapa final'!$A$11),"")</f>
        <v/>
      </c>
      <c r="M22" s="301"/>
      <c r="N22" s="301" t="e">
        <f>IF(AND('Mapa final'!#REF!="Media",'Mapa final'!#REF!="Leve"),CONCATENATE("R",'Mapa final'!#REF!),"")</f>
        <v>#REF!</v>
      </c>
      <c r="O22" s="302"/>
      <c r="P22" s="300" t="e">
        <f>IF(AND('Mapa final'!#REF!="Media",'Mapa final'!#REF!="Menor"),CONCATENATE("R",'Mapa final'!#REF!),"")</f>
        <v>#REF!</v>
      </c>
      <c r="Q22" s="301"/>
      <c r="R22" s="301" t="str">
        <f>IF(AND('Mapa final'!$L$11="Media",'Mapa final'!$P$11="Menor"),CONCATENATE("R",'Mapa final'!$A$11),"")</f>
        <v/>
      </c>
      <c r="S22" s="301"/>
      <c r="T22" s="301" t="e">
        <f>IF(AND('Mapa final'!#REF!="Media",'Mapa final'!#REF!="Menor"),CONCATENATE("R",'Mapa final'!#REF!),"")</f>
        <v>#REF!</v>
      </c>
      <c r="U22" s="302"/>
      <c r="V22" s="300" t="e">
        <f>IF(AND('Mapa final'!#REF!="Media",'Mapa final'!#REF!="Moderado"),CONCATENATE("R",'Mapa final'!#REF!),"")</f>
        <v>#REF!</v>
      </c>
      <c r="W22" s="301"/>
      <c r="X22" s="301" t="str">
        <f>IF(AND('Mapa final'!$L$11="Media",'Mapa final'!$P$11="Moderado"),CONCATENATE("R",'Mapa final'!$A$11),"")</f>
        <v/>
      </c>
      <c r="Y22" s="301"/>
      <c r="Z22" s="301" t="e">
        <f>IF(AND('Mapa final'!#REF!="Media",'Mapa final'!#REF!="Moderado"),CONCATENATE("R",'Mapa final'!#REF!),"")</f>
        <v>#REF!</v>
      </c>
      <c r="AA22" s="302"/>
      <c r="AB22" s="276" t="e">
        <f>IF(AND('Mapa final'!#REF!="Media",'Mapa final'!#REF!="Mayor"),CONCATENATE("R",'Mapa final'!#REF!),"")</f>
        <v>#REF!</v>
      </c>
      <c r="AC22" s="277"/>
      <c r="AD22" s="277" t="str">
        <f>IF(AND('Mapa final'!$L$11="Media",'Mapa final'!$P$11="Mayor"),CONCATENATE("R",'Mapa final'!$A$11),"")</f>
        <v/>
      </c>
      <c r="AE22" s="277"/>
      <c r="AF22" s="277" t="e">
        <f>IF(AND('Mapa final'!#REF!="Media",'Mapa final'!#REF!="Mayor"),CONCATENATE("R",'Mapa final'!#REF!),"")</f>
        <v>#REF!</v>
      </c>
      <c r="AG22" s="279"/>
      <c r="AH22" s="291" t="e">
        <f>IF(AND('Mapa final'!#REF!="Media",'Mapa final'!#REF!="Catastrófico"),CONCATENATE("R",'Mapa final'!#REF!),"")</f>
        <v>#REF!</v>
      </c>
      <c r="AI22" s="292"/>
      <c r="AJ22" s="292" t="str">
        <f>IF(AND('Mapa final'!$L$11="Media",'Mapa final'!$P$11="Catastrófico"),CONCATENATE("R",'Mapa final'!$A$11),"")</f>
        <v/>
      </c>
      <c r="AK22" s="292"/>
      <c r="AL22" s="292" t="e">
        <f>IF(AND('Mapa final'!#REF!="Media",'Mapa final'!#REF!="Catastrófico"),CONCATENATE("R",'Mapa final'!#REF!),"")</f>
        <v>#REF!</v>
      </c>
      <c r="AM22" s="293"/>
      <c r="AN22" s="75"/>
      <c r="AO22" s="247" t="s">
        <v>80</v>
      </c>
      <c r="AP22" s="248"/>
      <c r="AQ22" s="248"/>
      <c r="AR22" s="248"/>
      <c r="AS22" s="248"/>
      <c r="AT22" s="249"/>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c r="CA22" s="75"/>
      <c r="CB22" s="75"/>
    </row>
    <row r="23" spans="1:80" x14ac:dyDescent="0.25">
      <c r="A23" s="75"/>
      <c r="B23" s="227"/>
      <c r="C23" s="227"/>
      <c r="D23" s="228"/>
      <c r="E23" s="268"/>
      <c r="F23" s="269"/>
      <c r="G23" s="269"/>
      <c r="H23" s="269"/>
      <c r="I23" s="270"/>
      <c r="J23" s="294"/>
      <c r="K23" s="295"/>
      <c r="L23" s="295"/>
      <c r="M23" s="295"/>
      <c r="N23" s="295"/>
      <c r="O23" s="296"/>
      <c r="P23" s="294"/>
      <c r="Q23" s="295"/>
      <c r="R23" s="295"/>
      <c r="S23" s="295"/>
      <c r="T23" s="295"/>
      <c r="U23" s="296"/>
      <c r="V23" s="294"/>
      <c r="W23" s="295"/>
      <c r="X23" s="295"/>
      <c r="Y23" s="295"/>
      <c r="Z23" s="295"/>
      <c r="AA23" s="296"/>
      <c r="AB23" s="278"/>
      <c r="AC23" s="274"/>
      <c r="AD23" s="274"/>
      <c r="AE23" s="274"/>
      <c r="AF23" s="274"/>
      <c r="AG23" s="275"/>
      <c r="AH23" s="285"/>
      <c r="AI23" s="286"/>
      <c r="AJ23" s="286"/>
      <c r="AK23" s="286"/>
      <c r="AL23" s="286"/>
      <c r="AM23" s="287"/>
      <c r="AN23" s="75"/>
      <c r="AO23" s="250"/>
      <c r="AP23" s="251"/>
      <c r="AQ23" s="251"/>
      <c r="AR23" s="251"/>
      <c r="AS23" s="251"/>
      <c r="AT23" s="252"/>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c r="BY23" s="75"/>
      <c r="BZ23" s="75"/>
      <c r="CA23" s="75"/>
      <c r="CB23" s="75"/>
    </row>
    <row r="24" spans="1:80" x14ac:dyDescent="0.25">
      <c r="A24" s="75"/>
      <c r="B24" s="227"/>
      <c r="C24" s="227"/>
      <c r="D24" s="228"/>
      <c r="E24" s="268"/>
      <c r="F24" s="269"/>
      <c r="G24" s="269"/>
      <c r="H24" s="269"/>
      <c r="I24" s="270"/>
      <c r="J24" s="294" t="e">
        <f>IF(AND('Mapa final'!#REF!="Media",'Mapa final'!#REF!="Leve"),CONCATENATE("R",'Mapa final'!#REF!),"")</f>
        <v>#REF!</v>
      </c>
      <c r="K24" s="295"/>
      <c r="L24" s="295" t="e">
        <f>IF(AND('Mapa final'!#REF!="Media",'Mapa final'!#REF!="Leve"),CONCATENATE("R",'Mapa final'!#REF!),"")</f>
        <v>#REF!</v>
      </c>
      <c r="M24" s="295"/>
      <c r="N24" s="295" t="e">
        <f>IF(AND('Mapa final'!#REF!="Media",'Mapa final'!#REF!="Leve"),CONCATENATE("R",'Mapa final'!#REF!),"")</f>
        <v>#REF!</v>
      </c>
      <c r="O24" s="296"/>
      <c r="P24" s="294" t="e">
        <f>IF(AND('Mapa final'!#REF!="Media",'Mapa final'!#REF!="Menor"),CONCATENATE("R",'Mapa final'!#REF!),"")</f>
        <v>#REF!</v>
      </c>
      <c r="Q24" s="295"/>
      <c r="R24" s="295" t="e">
        <f>IF(AND('Mapa final'!#REF!="Media",'Mapa final'!#REF!="Menor"),CONCATENATE("R",'Mapa final'!#REF!),"")</f>
        <v>#REF!</v>
      </c>
      <c r="S24" s="295"/>
      <c r="T24" s="295" t="e">
        <f>IF(AND('Mapa final'!#REF!="Media",'Mapa final'!#REF!="Menor"),CONCATENATE("R",'Mapa final'!#REF!),"")</f>
        <v>#REF!</v>
      </c>
      <c r="U24" s="296"/>
      <c r="V24" s="294" t="e">
        <f>IF(AND('Mapa final'!#REF!="Media",'Mapa final'!#REF!="Moderado"),CONCATENATE("R",'Mapa final'!#REF!),"")</f>
        <v>#REF!</v>
      </c>
      <c r="W24" s="295"/>
      <c r="X24" s="295" t="e">
        <f>IF(AND('Mapa final'!#REF!="Media",'Mapa final'!#REF!="Moderado"),CONCATENATE("R",'Mapa final'!#REF!),"")</f>
        <v>#REF!</v>
      </c>
      <c r="Y24" s="295"/>
      <c r="Z24" s="295" t="e">
        <f>IF(AND('Mapa final'!#REF!="Media",'Mapa final'!#REF!="Moderado"),CONCATENATE("R",'Mapa final'!#REF!),"")</f>
        <v>#REF!</v>
      </c>
      <c r="AA24" s="296"/>
      <c r="AB24" s="278" t="e">
        <f>IF(AND('Mapa final'!#REF!="Media",'Mapa final'!#REF!="Mayor"),CONCATENATE("R",'Mapa final'!#REF!),"")</f>
        <v>#REF!</v>
      </c>
      <c r="AC24" s="274"/>
      <c r="AD24" s="274" t="e">
        <f>IF(AND('Mapa final'!#REF!="Media",'Mapa final'!#REF!="Mayor"),CONCATENATE("R",'Mapa final'!#REF!),"")</f>
        <v>#REF!</v>
      </c>
      <c r="AE24" s="274"/>
      <c r="AF24" s="274" t="e">
        <f>IF(AND('Mapa final'!#REF!="Media",'Mapa final'!#REF!="Mayor"),CONCATENATE("R",'Mapa final'!#REF!),"")</f>
        <v>#REF!</v>
      </c>
      <c r="AG24" s="275"/>
      <c r="AH24" s="285" t="e">
        <f>IF(AND('Mapa final'!#REF!="Media",'Mapa final'!#REF!="Catastrófico"),CONCATENATE("R",'Mapa final'!#REF!),"")</f>
        <v>#REF!</v>
      </c>
      <c r="AI24" s="286"/>
      <c r="AJ24" s="286" t="e">
        <f>IF(AND('Mapa final'!#REF!="Media",'Mapa final'!#REF!="Catastrófico"),CONCATENATE("R",'Mapa final'!#REF!),"")</f>
        <v>#REF!</v>
      </c>
      <c r="AK24" s="286"/>
      <c r="AL24" s="286" t="e">
        <f>IF(AND('Mapa final'!#REF!="Media",'Mapa final'!#REF!="Catastrófico"),CONCATENATE("R",'Mapa final'!#REF!),"")</f>
        <v>#REF!</v>
      </c>
      <c r="AM24" s="287"/>
      <c r="AN24" s="75"/>
      <c r="AO24" s="250"/>
      <c r="AP24" s="251"/>
      <c r="AQ24" s="251"/>
      <c r="AR24" s="251"/>
      <c r="AS24" s="251"/>
      <c r="AT24" s="252"/>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c r="BY24" s="75"/>
      <c r="BZ24" s="75"/>
      <c r="CA24" s="75"/>
      <c r="CB24" s="75"/>
    </row>
    <row r="25" spans="1:80" x14ac:dyDescent="0.25">
      <c r="A25" s="75"/>
      <c r="B25" s="227"/>
      <c r="C25" s="227"/>
      <c r="D25" s="228"/>
      <c r="E25" s="268"/>
      <c r="F25" s="269"/>
      <c r="G25" s="269"/>
      <c r="H25" s="269"/>
      <c r="I25" s="270"/>
      <c r="J25" s="294"/>
      <c r="K25" s="295"/>
      <c r="L25" s="295"/>
      <c r="M25" s="295"/>
      <c r="N25" s="295"/>
      <c r="O25" s="296"/>
      <c r="P25" s="294"/>
      <c r="Q25" s="295"/>
      <c r="R25" s="295"/>
      <c r="S25" s="295"/>
      <c r="T25" s="295"/>
      <c r="U25" s="296"/>
      <c r="V25" s="294"/>
      <c r="W25" s="295"/>
      <c r="X25" s="295"/>
      <c r="Y25" s="295"/>
      <c r="Z25" s="295"/>
      <c r="AA25" s="296"/>
      <c r="AB25" s="278"/>
      <c r="AC25" s="274"/>
      <c r="AD25" s="274"/>
      <c r="AE25" s="274"/>
      <c r="AF25" s="274"/>
      <c r="AG25" s="275"/>
      <c r="AH25" s="285"/>
      <c r="AI25" s="286"/>
      <c r="AJ25" s="286"/>
      <c r="AK25" s="286"/>
      <c r="AL25" s="286"/>
      <c r="AM25" s="287"/>
      <c r="AN25" s="75"/>
      <c r="AO25" s="250"/>
      <c r="AP25" s="251"/>
      <c r="AQ25" s="251"/>
      <c r="AR25" s="251"/>
      <c r="AS25" s="251"/>
      <c r="AT25" s="252"/>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c r="BZ25" s="75"/>
      <c r="CA25" s="75"/>
      <c r="CB25" s="75"/>
    </row>
    <row r="26" spans="1:80" x14ac:dyDescent="0.25">
      <c r="A26" s="75"/>
      <c r="B26" s="227"/>
      <c r="C26" s="227"/>
      <c r="D26" s="228"/>
      <c r="E26" s="268"/>
      <c r="F26" s="269"/>
      <c r="G26" s="269"/>
      <c r="H26" s="269"/>
      <c r="I26" s="270"/>
      <c r="J26" s="294" t="e">
        <f>IF(AND('Mapa final'!#REF!="Media",'Mapa final'!#REF!="Leve"),CONCATENATE("R",'Mapa final'!#REF!),"")</f>
        <v>#REF!</v>
      </c>
      <c r="K26" s="295"/>
      <c r="L26" s="295" t="e">
        <f>IF(AND('Mapa final'!#REF!="Media",'Mapa final'!#REF!="Leve"),CONCATENATE("R",'Mapa final'!#REF!),"")</f>
        <v>#REF!</v>
      </c>
      <c r="M26" s="295"/>
      <c r="N26" s="295" t="e">
        <f>IF(AND('Mapa final'!#REF!="Media",'Mapa final'!#REF!="Leve"),CONCATENATE("R",'Mapa final'!#REF!),"")</f>
        <v>#REF!</v>
      </c>
      <c r="O26" s="296"/>
      <c r="P26" s="294" t="e">
        <f>IF(AND('Mapa final'!#REF!="Media",'Mapa final'!#REF!="Menor"),CONCATENATE("R",'Mapa final'!#REF!),"")</f>
        <v>#REF!</v>
      </c>
      <c r="Q26" s="295"/>
      <c r="R26" s="295" t="e">
        <f>IF(AND('Mapa final'!#REF!="Media",'Mapa final'!#REF!="Menor"),CONCATENATE("R",'Mapa final'!#REF!),"")</f>
        <v>#REF!</v>
      </c>
      <c r="S26" s="295"/>
      <c r="T26" s="295" t="e">
        <f>IF(AND('Mapa final'!#REF!="Media",'Mapa final'!#REF!="Menor"),CONCATENATE("R",'Mapa final'!#REF!),"")</f>
        <v>#REF!</v>
      </c>
      <c r="U26" s="296"/>
      <c r="V26" s="294" t="e">
        <f>IF(AND('Mapa final'!#REF!="Media",'Mapa final'!#REF!="Moderado"),CONCATENATE("R",'Mapa final'!#REF!),"")</f>
        <v>#REF!</v>
      </c>
      <c r="W26" s="295"/>
      <c r="X26" s="295" t="e">
        <f>IF(AND('Mapa final'!#REF!="Media",'Mapa final'!#REF!="Moderado"),CONCATENATE("R",'Mapa final'!#REF!),"")</f>
        <v>#REF!</v>
      </c>
      <c r="Y26" s="295"/>
      <c r="Z26" s="295" t="e">
        <f>IF(AND('Mapa final'!#REF!="Media",'Mapa final'!#REF!="Moderado"),CONCATENATE("R",'Mapa final'!#REF!),"")</f>
        <v>#REF!</v>
      </c>
      <c r="AA26" s="296"/>
      <c r="AB26" s="278" t="e">
        <f>IF(AND('Mapa final'!#REF!="Media",'Mapa final'!#REF!="Mayor"),CONCATENATE("R",'Mapa final'!#REF!),"")</f>
        <v>#REF!</v>
      </c>
      <c r="AC26" s="274"/>
      <c r="AD26" s="274" t="e">
        <f>IF(AND('Mapa final'!#REF!="Media",'Mapa final'!#REF!="Mayor"),CONCATENATE("R",'Mapa final'!#REF!),"")</f>
        <v>#REF!</v>
      </c>
      <c r="AE26" s="274"/>
      <c r="AF26" s="274" t="e">
        <f>IF(AND('Mapa final'!#REF!="Media",'Mapa final'!#REF!="Mayor"),CONCATENATE("R",'Mapa final'!#REF!),"")</f>
        <v>#REF!</v>
      </c>
      <c r="AG26" s="275"/>
      <c r="AH26" s="285" t="e">
        <f>IF(AND('Mapa final'!#REF!="Media",'Mapa final'!#REF!="Catastrófico"),CONCATENATE("R",'Mapa final'!#REF!),"")</f>
        <v>#REF!</v>
      </c>
      <c r="AI26" s="286"/>
      <c r="AJ26" s="286" t="e">
        <f>IF(AND('Mapa final'!#REF!="Media",'Mapa final'!#REF!="Catastrófico"),CONCATENATE("R",'Mapa final'!#REF!),"")</f>
        <v>#REF!</v>
      </c>
      <c r="AK26" s="286"/>
      <c r="AL26" s="286" t="e">
        <f>IF(AND('Mapa final'!#REF!="Media",'Mapa final'!#REF!="Catastrófico"),CONCATENATE("R",'Mapa final'!#REF!),"")</f>
        <v>#REF!</v>
      </c>
      <c r="AM26" s="287"/>
      <c r="AN26" s="75"/>
      <c r="AO26" s="250"/>
      <c r="AP26" s="251"/>
      <c r="AQ26" s="251"/>
      <c r="AR26" s="251"/>
      <c r="AS26" s="251"/>
      <c r="AT26" s="252"/>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c r="BY26" s="75"/>
      <c r="BZ26" s="75"/>
      <c r="CA26" s="75"/>
      <c r="CB26" s="75"/>
    </row>
    <row r="27" spans="1:80" x14ac:dyDescent="0.25">
      <c r="A27" s="75"/>
      <c r="B27" s="227"/>
      <c r="C27" s="227"/>
      <c r="D27" s="228"/>
      <c r="E27" s="268"/>
      <c r="F27" s="269"/>
      <c r="G27" s="269"/>
      <c r="H27" s="269"/>
      <c r="I27" s="270"/>
      <c r="J27" s="294"/>
      <c r="K27" s="295"/>
      <c r="L27" s="295"/>
      <c r="M27" s="295"/>
      <c r="N27" s="295"/>
      <c r="O27" s="296"/>
      <c r="P27" s="294"/>
      <c r="Q27" s="295"/>
      <c r="R27" s="295"/>
      <c r="S27" s="295"/>
      <c r="T27" s="295"/>
      <c r="U27" s="296"/>
      <c r="V27" s="294"/>
      <c r="W27" s="295"/>
      <c r="X27" s="295"/>
      <c r="Y27" s="295"/>
      <c r="Z27" s="295"/>
      <c r="AA27" s="296"/>
      <c r="AB27" s="278"/>
      <c r="AC27" s="274"/>
      <c r="AD27" s="274"/>
      <c r="AE27" s="274"/>
      <c r="AF27" s="274"/>
      <c r="AG27" s="275"/>
      <c r="AH27" s="285"/>
      <c r="AI27" s="286"/>
      <c r="AJ27" s="286"/>
      <c r="AK27" s="286"/>
      <c r="AL27" s="286"/>
      <c r="AM27" s="287"/>
      <c r="AN27" s="75"/>
      <c r="AO27" s="250"/>
      <c r="AP27" s="251"/>
      <c r="AQ27" s="251"/>
      <c r="AR27" s="251"/>
      <c r="AS27" s="251"/>
      <c r="AT27" s="252"/>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c r="BY27" s="75"/>
      <c r="BZ27" s="75"/>
      <c r="CA27" s="75"/>
      <c r="CB27" s="75"/>
    </row>
    <row r="28" spans="1:80" x14ac:dyDescent="0.25">
      <c r="A28" s="75"/>
      <c r="B28" s="227"/>
      <c r="C28" s="227"/>
      <c r="D28" s="228"/>
      <c r="E28" s="268"/>
      <c r="F28" s="269"/>
      <c r="G28" s="269"/>
      <c r="H28" s="269"/>
      <c r="I28" s="270"/>
      <c r="J28" s="294" t="e">
        <f>IF(AND('Mapa final'!#REF!="Media",'Mapa final'!#REF!="Leve"),CONCATENATE("R",'Mapa final'!#REF!),"")</f>
        <v>#REF!</v>
      </c>
      <c r="K28" s="295"/>
      <c r="L28" s="295" t="str">
        <f>IF(AND('Mapa final'!$L$15="Media",'Mapa final'!$P$15="Leve"),CONCATENATE("R",'Mapa final'!$A$15),"")</f>
        <v/>
      </c>
      <c r="M28" s="295"/>
      <c r="N28" s="295" t="str">
        <f>IF(AND('Mapa final'!$L$17="Media",'Mapa final'!$P$17="Leve"),CONCATENATE("R",'Mapa final'!$A$17),"")</f>
        <v/>
      </c>
      <c r="O28" s="296"/>
      <c r="P28" s="294" t="e">
        <f>IF(AND('Mapa final'!#REF!="Media",'Mapa final'!#REF!="Menor"),CONCATENATE("R",'Mapa final'!#REF!),"")</f>
        <v>#REF!</v>
      </c>
      <c r="Q28" s="295"/>
      <c r="R28" s="295" t="str">
        <f>IF(AND('Mapa final'!$L$15="Media",'Mapa final'!$P$15="Menor"),CONCATENATE("R",'Mapa final'!$A$15),"")</f>
        <v/>
      </c>
      <c r="S28" s="295"/>
      <c r="T28" s="295" t="str">
        <f>IF(AND('Mapa final'!$L$17="Media",'Mapa final'!$P$17="Menor"),CONCATENATE("R",'Mapa final'!$A$17),"")</f>
        <v/>
      </c>
      <c r="U28" s="296"/>
      <c r="V28" s="294" t="e">
        <f>IF(AND('Mapa final'!#REF!="Media",'Mapa final'!#REF!="Moderado"),CONCATENATE("R",'Mapa final'!#REF!),"")</f>
        <v>#REF!</v>
      </c>
      <c r="W28" s="295"/>
      <c r="X28" s="295" t="str">
        <f>IF(AND('Mapa final'!$L$15="Media",'Mapa final'!$P$15="Moderado"),CONCATENATE("R",'Mapa final'!$A$15),"")</f>
        <v/>
      </c>
      <c r="Y28" s="295"/>
      <c r="Z28" s="295" t="str">
        <f>IF(AND('Mapa final'!$L$17="Media",'Mapa final'!$P$17="Moderado"),CONCATENATE("R",'Mapa final'!$A$17),"")</f>
        <v/>
      </c>
      <c r="AA28" s="296"/>
      <c r="AB28" s="278" t="e">
        <f>IF(AND('Mapa final'!#REF!="Media",'Mapa final'!#REF!="Mayor"),CONCATENATE("R",'Mapa final'!#REF!),"")</f>
        <v>#REF!</v>
      </c>
      <c r="AC28" s="274"/>
      <c r="AD28" s="274" t="str">
        <f>IF(AND('Mapa final'!$L$15="Media",'Mapa final'!$P$15="Mayor"),CONCATENATE("R",'Mapa final'!$A$15),"")</f>
        <v/>
      </c>
      <c r="AE28" s="274"/>
      <c r="AF28" s="274" t="str">
        <f>IF(AND('Mapa final'!$L$17="Media",'Mapa final'!$P$17="Mayor"),CONCATENATE("R",'Mapa final'!$A$17),"")</f>
        <v/>
      </c>
      <c r="AG28" s="275"/>
      <c r="AH28" s="285" t="e">
        <f>IF(AND('Mapa final'!#REF!="Media",'Mapa final'!#REF!="Catastrófico"),CONCATENATE("R",'Mapa final'!#REF!),"")</f>
        <v>#REF!</v>
      </c>
      <c r="AI28" s="286"/>
      <c r="AJ28" s="286" t="str">
        <f>IF(AND('Mapa final'!$L$15="Media",'Mapa final'!$P$15="Catastrófico"),CONCATENATE("R",'Mapa final'!$A$15),"")</f>
        <v/>
      </c>
      <c r="AK28" s="286"/>
      <c r="AL28" s="286" t="str">
        <f>IF(AND('Mapa final'!$L$17="Media",'Mapa final'!$P$17="Catastrófico"),CONCATENATE("R",'Mapa final'!$A$17),"")</f>
        <v/>
      </c>
      <c r="AM28" s="287"/>
      <c r="AN28" s="75"/>
      <c r="AO28" s="250"/>
      <c r="AP28" s="251"/>
      <c r="AQ28" s="251"/>
      <c r="AR28" s="251"/>
      <c r="AS28" s="251"/>
      <c r="AT28" s="252"/>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c r="BY28" s="75"/>
      <c r="BZ28" s="75"/>
      <c r="CA28" s="75"/>
      <c r="CB28" s="75"/>
    </row>
    <row r="29" spans="1:80" ht="15.75" thickBot="1" x14ac:dyDescent="0.3">
      <c r="A29" s="75"/>
      <c r="B29" s="227"/>
      <c r="C29" s="227"/>
      <c r="D29" s="228"/>
      <c r="E29" s="271"/>
      <c r="F29" s="272"/>
      <c r="G29" s="272"/>
      <c r="H29" s="272"/>
      <c r="I29" s="273"/>
      <c r="J29" s="294"/>
      <c r="K29" s="295"/>
      <c r="L29" s="295"/>
      <c r="M29" s="295"/>
      <c r="N29" s="295"/>
      <c r="O29" s="296"/>
      <c r="P29" s="297"/>
      <c r="Q29" s="298"/>
      <c r="R29" s="298"/>
      <c r="S29" s="298"/>
      <c r="T29" s="298"/>
      <c r="U29" s="299"/>
      <c r="V29" s="297"/>
      <c r="W29" s="298"/>
      <c r="X29" s="298"/>
      <c r="Y29" s="298"/>
      <c r="Z29" s="298"/>
      <c r="AA29" s="299"/>
      <c r="AB29" s="282"/>
      <c r="AC29" s="283"/>
      <c r="AD29" s="283"/>
      <c r="AE29" s="283"/>
      <c r="AF29" s="283"/>
      <c r="AG29" s="284"/>
      <c r="AH29" s="288"/>
      <c r="AI29" s="289"/>
      <c r="AJ29" s="289"/>
      <c r="AK29" s="289"/>
      <c r="AL29" s="289"/>
      <c r="AM29" s="290"/>
      <c r="AN29" s="75"/>
      <c r="AO29" s="253"/>
      <c r="AP29" s="254"/>
      <c r="AQ29" s="254"/>
      <c r="AR29" s="254"/>
      <c r="AS29" s="254"/>
      <c r="AT29" s="255"/>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A29" s="75"/>
      <c r="CB29" s="75"/>
    </row>
    <row r="30" spans="1:80" x14ac:dyDescent="0.25">
      <c r="A30" s="75"/>
      <c r="B30" s="227"/>
      <c r="C30" s="227"/>
      <c r="D30" s="228"/>
      <c r="E30" s="265" t="s">
        <v>113</v>
      </c>
      <c r="F30" s="266"/>
      <c r="G30" s="266"/>
      <c r="H30" s="266"/>
      <c r="I30" s="266"/>
      <c r="J30" s="309" t="e">
        <f>IF(AND('Mapa final'!#REF!="Baja",'Mapa final'!#REF!="Leve"),CONCATENATE("R",'Mapa final'!#REF!),"")</f>
        <v>#REF!</v>
      </c>
      <c r="K30" s="310"/>
      <c r="L30" s="310" t="str">
        <f>IF(AND('Mapa final'!$L$11="Baja",'Mapa final'!$P$11="Leve"),CONCATENATE("R",'Mapa final'!$A$11),"")</f>
        <v/>
      </c>
      <c r="M30" s="310"/>
      <c r="N30" s="310" t="e">
        <f>IF(AND('Mapa final'!#REF!="Baja",'Mapa final'!#REF!="Leve"),CONCATENATE("R",'Mapa final'!#REF!),"")</f>
        <v>#REF!</v>
      </c>
      <c r="O30" s="311"/>
      <c r="P30" s="301" t="e">
        <f>IF(AND('Mapa final'!#REF!="Baja",'Mapa final'!#REF!="Menor"),CONCATENATE("R",'Mapa final'!#REF!),"")</f>
        <v>#REF!</v>
      </c>
      <c r="Q30" s="301"/>
      <c r="R30" s="301" t="str">
        <f>IF(AND('Mapa final'!$L$11="Baja",'Mapa final'!$P$11="Menor"),CONCATENATE("R",'Mapa final'!$A$11),"")</f>
        <v/>
      </c>
      <c r="S30" s="301"/>
      <c r="T30" s="301" t="e">
        <f>IF(AND('Mapa final'!#REF!="Baja",'Mapa final'!#REF!="Menor"),CONCATENATE("R",'Mapa final'!#REF!),"")</f>
        <v>#REF!</v>
      </c>
      <c r="U30" s="302"/>
      <c r="V30" s="300" t="e">
        <f>IF(AND('Mapa final'!#REF!="Baja",'Mapa final'!#REF!="Moderado"),CONCATENATE("R",'Mapa final'!#REF!),"")</f>
        <v>#REF!</v>
      </c>
      <c r="W30" s="301"/>
      <c r="X30" s="301" t="str">
        <f>IF(AND('Mapa final'!$L$11="Baja",'Mapa final'!$P$11="Moderado"),CONCATENATE("R",'Mapa final'!$A$11),"")</f>
        <v/>
      </c>
      <c r="Y30" s="301"/>
      <c r="Z30" s="301" t="e">
        <f>IF(AND('Mapa final'!#REF!="Baja",'Mapa final'!#REF!="Moderado"),CONCATENATE("R",'Mapa final'!#REF!),"")</f>
        <v>#REF!</v>
      </c>
      <c r="AA30" s="302"/>
      <c r="AB30" s="276" t="e">
        <f>IF(AND('Mapa final'!#REF!="Baja",'Mapa final'!#REF!="Mayor"),CONCATENATE("R",'Mapa final'!#REF!),"")</f>
        <v>#REF!</v>
      </c>
      <c r="AC30" s="277"/>
      <c r="AD30" s="277" t="str">
        <f>IF(AND('Mapa final'!$L$11="Baja",'Mapa final'!$P$11="Mayor"),CONCATENATE("R",'Mapa final'!$A$11),"")</f>
        <v/>
      </c>
      <c r="AE30" s="277"/>
      <c r="AF30" s="277" t="e">
        <f>IF(AND('Mapa final'!#REF!="Baja",'Mapa final'!#REF!="Mayor"),CONCATENATE("R",'Mapa final'!#REF!),"")</f>
        <v>#REF!</v>
      </c>
      <c r="AG30" s="279"/>
      <c r="AH30" s="291" t="e">
        <f>IF(AND('Mapa final'!#REF!="Baja",'Mapa final'!#REF!="Catastrófico"),CONCATENATE("R",'Mapa final'!#REF!),"")</f>
        <v>#REF!</v>
      </c>
      <c r="AI30" s="292"/>
      <c r="AJ30" s="292" t="str">
        <f>IF(AND('Mapa final'!$L$11="Baja",'Mapa final'!$P$11="Catastrófico"),CONCATENATE("R",'Mapa final'!$A$11),"")</f>
        <v/>
      </c>
      <c r="AK30" s="292"/>
      <c r="AL30" s="292" t="e">
        <f>IF(AND('Mapa final'!#REF!="Baja",'Mapa final'!#REF!="Catastrófico"),CONCATENATE("R",'Mapa final'!#REF!),"")</f>
        <v>#REF!</v>
      </c>
      <c r="AM30" s="293"/>
      <c r="AN30" s="75"/>
      <c r="AO30" s="256" t="s">
        <v>81</v>
      </c>
      <c r="AP30" s="257"/>
      <c r="AQ30" s="257"/>
      <c r="AR30" s="257"/>
      <c r="AS30" s="257"/>
      <c r="AT30" s="258"/>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c r="BY30" s="75"/>
      <c r="BZ30" s="75"/>
      <c r="CA30" s="75"/>
      <c r="CB30" s="75"/>
    </row>
    <row r="31" spans="1:80" x14ac:dyDescent="0.25">
      <c r="A31" s="75"/>
      <c r="B31" s="227"/>
      <c r="C31" s="227"/>
      <c r="D31" s="228"/>
      <c r="E31" s="268"/>
      <c r="F31" s="269"/>
      <c r="G31" s="269"/>
      <c r="H31" s="269"/>
      <c r="I31" s="269"/>
      <c r="J31" s="305"/>
      <c r="K31" s="303"/>
      <c r="L31" s="303"/>
      <c r="M31" s="303"/>
      <c r="N31" s="303"/>
      <c r="O31" s="304"/>
      <c r="P31" s="295"/>
      <c r="Q31" s="295"/>
      <c r="R31" s="295"/>
      <c r="S31" s="295"/>
      <c r="T31" s="295"/>
      <c r="U31" s="296"/>
      <c r="V31" s="294"/>
      <c r="W31" s="295"/>
      <c r="X31" s="295"/>
      <c r="Y31" s="295"/>
      <c r="Z31" s="295"/>
      <c r="AA31" s="296"/>
      <c r="AB31" s="278"/>
      <c r="AC31" s="274"/>
      <c r="AD31" s="274"/>
      <c r="AE31" s="274"/>
      <c r="AF31" s="274"/>
      <c r="AG31" s="275"/>
      <c r="AH31" s="285"/>
      <c r="AI31" s="286"/>
      <c r="AJ31" s="286"/>
      <c r="AK31" s="286"/>
      <c r="AL31" s="286"/>
      <c r="AM31" s="287"/>
      <c r="AN31" s="75"/>
      <c r="AO31" s="259"/>
      <c r="AP31" s="260"/>
      <c r="AQ31" s="260"/>
      <c r="AR31" s="260"/>
      <c r="AS31" s="260"/>
      <c r="AT31" s="261"/>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c r="BY31" s="75"/>
      <c r="BZ31" s="75"/>
      <c r="CA31" s="75"/>
      <c r="CB31" s="75"/>
    </row>
    <row r="32" spans="1:80" x14ac:dyDescent="0.25">
      <c r="A32" s="75"/>
      <c r="B32" s="227"/>
      <c r="C32" s="227"/>
      <c r="D32" s="228"/>
      <c r="E32" s="268"/>
      <c r="F32" s="269"/>
      <c r="G32" s="269"/>
      <c r="H32" s="269"/>
      <c r="I32" s="269"/>
      <c r="J32" s="305" t="e">
        <f>IF(AND('Mapa final'!#REF!="Baja",'Mapa final'!#REF!="Leve"),CONCATENATE("R",'Mapa final'!#REF!),"")</f>
        <v>#REF!</v>
      </c>
      <c r="K32" s="303"/>
      <c r="L32" s="303" t="e">
        <f>IF(AND('Mapa final'!#REF!="Baja",'Mapa final'!#REF!="Leve"),CONCATENATE("R",'Mapa final'!#REF!),"")</f>
        <v>#REF!</v>
      </c>
      <c r="M32" s="303"/>
      <c r="N32" s="303" t="e">
        <f>IF(AND('Mapa final'!#REF!="Baja",'Mapa final'!#REF!="Leve"),CONCATENATE("R",'Mapa final'!#REF!),"")</f>
        <v>#REF!</v>
      </c>
      <c r="O32" s="304"/>
      <c r="P32" s="295" t="e">
        <f>IF(AND('Mapa final'!#REF!="Baja",'Mapa final'!#REF!="Menor"),CONCATENATE("R",'Mapa final'!#REF!),"")</f>
        <v>#REF!</v>
      </c>
      <c r="Q32" s="295"/>
      <c r="R32" s="295" t="e">
        <f>IF(AND('Mapa final'!#REF!="Baja",'Mapa final'!#REF!="Menor"),CONCATENATE("R",'Mapa final'!#REF!),"")</f>
        <v>#REF!</v>
      </c>
      <c r="S32" s="295"/>
      <c r="T32" s="295" t="e">
        <f>IF(AND('Mapa final'!#REF!="Baja",'Mapa final'!#REF!="Menor"),CONCATENATE("R",'Mapa final'!#REF!),"")</f>
        <v>#REF!</v>
      </c>
      <c r="U32" s="296"/>
      <c r="V32" s="294" t="e">
        <f>IF(AND('Mapa final'!#REF!="Baja",'Mapa final'!#REF!="Moderado"),CONCATENATE("R",'Mapa final'!#REF!),"")</f>
        <v>#REF!</v>
      </c>
      <c r="W32" s="295"/>
      <c r="X32" s="295" t="e">
        <f>IF(AND('Mapa final'!#REF!="Baja",'Mapa final'!#REF!="Moderado"),CONCATENATE("R",'Mapa final'!#REF!),"")</f>
        <v>#REF!</v>
      </c>
      <c r="Y32" s="295"/>
      <c r="Z32" s="295" t="e">
        <f>IF(AND('Mapa final'!#REF!="Baja",'Mapa final'!#REF!="Moderado"),CONCATENATE("R",'Mapa final'!#REF!),"")</f>
        <v>#REF!</v>
      </c>
      <c r="AA32" s="296"/>
      <c r="AB32" s="278" t="e">
        <f>IF(AND('Mapa final'!#REF!="Baja",'Mapa final'!#REF!="Mayor"),CONCATENATE("R",'Mapa final'!#REF!),"")</f>
        <v>#REF!</v>
      </c>
      <c r="AC32" s="274"/>
      <c r="AD32" s="274" t="e">
        <f>IF(AND('Mapa final'!#REF!="Baja",'Mapa final'!#REF!="Mayor"),CONCATENATE("R",'Mapa final'!#REF!),"")</f>
        <v>#REF!</v>
      </c>
      <c r="AE32" s="274"/>
      <c r="AF32" s="274" t="e">
        <f>IF(AND('Mapa final'!#REF!="Baja",'Mapa final'!#REF!="Mayor"),CONCATENATE("R",'Mapa final'!#REF!),"")</f>
        <v>#REF!</v>
      </c>
      <c r="AG32" s="275"/>
      <c r="AH32" s="285" t="e">
        <f>IF(AND('Mapa final'!#REF!="Baja",'Mapa final'!#REF!="Catastrófico"),CONCATENATE("R",'Mapa final'!#REF!),"")</f>
        <v>#REF!</v>
      </c>
      <c r="AI32" s="286"/>
      <c r="AJ32" s="286" t="e">
        <f>IF(AND('Mapa final'!#REF!="Baja",'Mapa final'!#REF!="Catastrófico"),CONCATENATE("R",'Mapa final'!#REF!),"")</f>
        <v>#REF!</v>
      </c>
      <c r="AK32" s="286"/>
      <c r="AL32" s="286" t="e">
        <f>IF(AND('Mapa final'!#REF!="Baja",'Mapa final'!#REF!="Catastrófico"),CONCATENATE("R",'Mapa final'!#REF!),"")</f>
        <v>#REF!</v>
      </c>
      <c r="AM32" s="287"/>
      <c r="AN32" s="75"/>
      <c r="AO32" s="259"/>
      <c r="AP32" s="260"/>
      <c r="AQ32" s="260"/>
      <c r="AR32" s="260"/>
      <c r="AS32" s="260"/>
      <c r="AT32" s="261"/>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c r="BY32" s="75"/>
      <c r="BZ32" s="75"/>
      <c r="CA32" s="75"/>
      <c r="CB32" s="75"/>
    </row>
    <row r="33" spans="1:80" x14ac:dyDescent="0.25">
      <c r="A33" s="75"/>
      <c r="B33" s="227"/>
      <c r="C33" s="227"/>
      <c r="D33" s="228"/>
      <c r="E33" s="268"/>
      <c r="F33" s="269"/>
      <c r="G33" s="269"/>
      <c r="H33" s="269"/>
      <c r="I33" s="269"/>
      <c r="J33" s="305"/>
      <c r="K33" s="303"/>
      <c r="L33" s="303"/>
      <c r="M33" s="303"/>
      <c r="N33" s="303"/>
      <c r="O33" s="304"/>
      <c r="P33" s="295"/>
      <c r="Q33" s="295"/>
      <c r="R33" s="295"/>
      <c r="S33" s="295"/>
      <c r="T33" s="295"/>
      <c r="U33" s="296"/>
      <c r="V33" s="294"/>
      <c r="W33" s="295"/>
      <c r="X33" s="295"/>
      <c r="Y33" s="295"/>
      <c r="Z33" s="295"/>
      <c r="AA33" s="296"/>
      <c r="AB33" s="278"/>
      <c r="AC33" s="274"/>
      <c r="AD33" s="274"/>
      <c r="AE33" s="274"/>
      <c r="AF33" s="274"/>
      <c r="AG33" s="275"/>
      <c r="AH33" s="285"/>
      <c r="AI33" s="286"/>
      <c r="AJ33" s="286"/>
      <c r="AK33" s="286"/>
      <c r="AL33" s="286"/>
      <c r="AM33" s="287"/>
      <c r="AN33" s="75"/>
      <c r="AO33" s="259"/>
      <c r="AP33" s="260"/>
      <c r="AQ33" s="260"/>
      <c r="AR33" s="260"/>
      <c r="AS33" s="260"/>
      <c r="AT33" s="261"/>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c r="BY33" s="75"/>
      <c r="BZ33" s="75"/>
      <c r="CA33" s="75"/>
      <c r="CB33" s="75"/>
    </row>
    <row r="34" spans="1:80" x14ac:dyDescent="0.25">
      <c r="A34" s="75"/>
      <c r="B34" s="227"/>
      <c r="C34" s="227"/>
      <c r="D34" s="228"/>
      <c r="E34" s="268"/>
      <c r="F34" s="269"/>
      <c r="G34" s="269"/>
      <c r="H34" s="269"/>
      <c r="I34" s="269"/>
      <c r="J34" s="305" t="e">
        <f>IF(AND('Mapa final'!#REF!="Baja",'Mapa final'!#REF!="Leve"),CONCATENATE("R",'Mapa final'!#REF!),"")</f>
        <v>#REF!</v>
      </c>
      <c r="K34" s="303"/>
      <c r="L34" s="303" t="e">
        <f>IF(AND('Mapa final'!#REF!="Baja",'Mapa final'!#REF!="Leve"),CONCATENATE("R",'Mapa final'!#REF!),"")</f>
        <v>#REF!</v>
      </c>
      <c r="M34" s="303"/>
      <c r="N34" s="303" t="e">
        <f>IF(AND('Mapa final'!#REF!="Baja",'Mapa final'!#REF!="Leve"),CONCATENATE("R",'Mapa final'!#REF!),"")</f>
        <v>#REF!</v>
      </c>
      <c r="O34" s="304"/>
      <c r="P34" s="295" t="e">
        <f>IF(AND('Mapa final'!#REF!="Baja",'Mapa final'!#REF!="Menor"),CONCATENATE("R",'Mapa final'!#REF!),"")</f>
        <v>#REF!</v>
      </c>
      <c r="Q34" s="295"/>
      <c r="R34" s="295" t="e">
        <f>IF(AND('Mapa final'!#REF!="Baja",'Mapa final'!#REF!="Menor"),CONCATENATE("R",'Mapa final'!#REF!),"")</f>
        <v>#REF!</v>
      </c>
      <c r="S34" s="295"/>
      <c r="T34" s="295" t="e">
        <f>IF(AND('Mapa final'!#REF!="Baja",'Mapa final'!#REF!="Menor"),CONCATENATE("R",'Mapa final'!#REF!),"")</f>
        <v>#REF!</v>
      </c>
      <c r="U34" s="296"/>
      <c r="V34" s="294" t="e">
        <f>IF(AND('Mapa final'!#REF!="Baja",'Mapa final'!#REF!="Moderado"),CONCATENATE("R",'Mapa final'!#REF!),"")</f>
        <v>#REF!</v>
      </c>
      <c r="W34" s="295"/>
      <c r="X34" s="295" t="e">
        <f>IF(AND('Mapa final'!#REF!="Baja",'Mapa final'!#REF!="Moderado"),CONCATENATE("R",'Mapa final'!#REF!),"")</f>
        <v>#REF!</v>
      </c>
      <c r="Y34" s="295"/>
      <c r="Z34" s="295" t="e">
        <f>IF(AND('Mapa final'!#REF!="Baja",'Mapa final'!#REF!="Moderado"),CONCATENATE("R",'Mapa final'!#REF!),"")</f>
        <v>#REF!</v>
      </c>
      <c r="AA34" s="296"/>
      <c r="AB34" s="278" t="e">
        <f>IF(AND('Mapa final'!#REF!="Baja",'Mapa final'!#REF!="Mayor"),CONCATENATE("R",'Mapa final'!#REF!),"")</f>
        <v>#REF!</v>
      </c>
      <c r="AC34" s="274"/>
      <c r="AD34" s="274" t="e">
        <f>IF(AND('Mapa final'!#REF!="Baja",'Mapa final'!#REF!="Mayor"),CONCATENATE("R",'Mapa final'!#REF!),"")</f>
        <v>#REF!</v>
      </c>
      <c r="AE34" s="274"/>
      <c r="AF34" s="274" t="e">
        <f>IF(AND('Mapa final'!#REF!="Baja",'Mapa final'!#REF!="Mayor"),CONCATENATE("R",'Mapa final'!#REF!),"")</f>
        <v>#REF!</v>
      </c>
      <c r="AG34" s="275"/>
      <c r="AH34" s="285" t="e">
        <f>IF(AND('Mapa final'!#REF!="Baja",'Mapa final'!#REF!="Catastrófico"),CONCATENATE("R",'Mapa final'!#REF!),"")</f>
        <v>#REF!</v>
      </c>
      <c r="AI34" s="286"/>
      <c r="AJ34" s="286" t="e">
        <f>IF(AND('Mapa final'!#REF!="Baja",'Mapa final'!#REF!="Catastrófico"),CONCATENATE("R",'Mapa final'!#REF!),"")</f>
        <v>#REF!</v>
      </c>
      <c r="AK34" s="286"/>
      <c r="AL34" s="286" t="e">
        <f>IF(AND('Mapa final'!#REF!="Baja",'Mapa final'!#REF!="Catastrófico"),CONCATENATE("R",'Mapa final'!#REF!),"")</f>
        <v>#REF!</v>
      </c>
      <c r="AM34" s="287"/>
      <c r="AN34" s="75"/>
      <c r="AO34" s="259"/>
      <c r="AP34" s="260"/>
      <c r="AQ34" s="260"/>
      <c r="AR34" s="260"/>
      <c r="AS34" s="260"/>
      <c r="AT34" s="261"/>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c r="BY34" s="75"/>
      <c r="BZ34" s="75"/>
      <c r="CA34" s="75"/>
      <c r="CB34" s="75"/>
    </row>
    <row r="35" spans="1:80" x14ac:dyDescent="0.25">
      <c r="A35" s="75"/>
      <c r="B35" s="227"/>
      <c r="C35" s="227"/>
      <c r="D35" s="228"/>
      <c r="E35" s="268"/>
      <c r="F35" s="269"/>
      <c r="G35" s="269"/>
      <c r="H35" s="269"/>
      <c r="I35" s="269"/>
      <c r="J35" s="305"/>
      <c r="K35" s="303"/>
      <c r="L35" s="303"/>
      <c r="M35" s="303"/>
      <c r="N35" s="303"/>
      <c r="O35" s="304"/>
      <c r="P35" s="295"/>
      <c r="Q35" s="295"/>
      <c r="R35" s="295"/>
      <c r="S35" s="295"/>
      <c r="T35" s="295"/>
      <c r="U35" s="296"/>
      <c r="V35" s="294"/>
      <c r="W35" s="295"/>
      <c r="X35" s="295"/>
      <c r="Y35" s="295"/>
      <c r="Z35" s="295"/>
      <c r="AA35" s="296"/>
      <c r="AB35" s="278"/>
      <c r="AC35" s="274"/>
      <c r="AD35" s="274"/>
      <c r="AE35" s="274"/>
      <c r="AF35" s="274"/>
      <c r="AG35" s="275"/>
      <c r="AH35" s="285"/>
      <c r="AI35" s="286"/>
      <c r="AJ35" s="286"/>
      <c r="AK35" s="286"/>
      <c r="AL35" s="286"/>
      <c r="AM35" s="287"/>
      <c r="AN35" s="75"/>
      <c r="AO35" s="259"/>
      <c r="AP35" s="260"/>
      <c r="AQ35" s="260"/>
      <c r="AR35" s="260"/>
      <c r="AS35" s="260"/>
      <c r="AT35" s="261"/>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c r="BZ35" s="75"/>
      <c r="CA35" s="75"/>
      <c r="CB35" s="75"/>
    </row>
    <row r="36" spans="1:80" x14ac:dyDescent="0.25">
      <c r="A36" s="75"/>
      <c r="B36" s="227"/>
      <c r="C36" s="227"/>
      <c r="D36" s="228"/>
      <c r="E36" s="268"/>
      <c r="F36" s="269"/>
      <c r="G36" s="269"/>
      <c r="H36" s="269"/>
      <c r="I36" s="269"/>
      <c r="J36" s="305" t="e">
        <f>IF(AND('Mapa final'!#REF!="Baja",'Mapa final'!#REF!="Leve"),CONCATENATE("R",'Mapa final'!#REF!),"")</f>
        <v>#REF!</v>
      </c>
      <c r="K36" s="303"/>
      <c r="L36" s="303" t="str">
        <f>IF(AND('Mapa final'!$L$15="Baja",'Mapa final'!$P$15="Leve"),CONCATENATE("R",'Mapa final'!$A$15),"")</f>
        <v/>
      </c>
      <c r="M36" s="303"/>
      <c r="N36" s="303" t="str">
        <f>IF(AND('Mapa final'!$L$17="Baja",'Mapa final'!$P$17="Leve"),CONCATENATE("R",'Mapa final'!$A$17),"")</f>
        <v/>
      </c>
      <c r="O36" s="304"/>
      <c r="P36" s="295" t="e">
        <f>IF(AND('Mapa final'!#REF!="Baja",'Mapa final'!#REF!="Menor"),CONCATENATE("R",'Mapa final'!#REF!),"")</f>
        <v>#REF!</v>
      </c>
      <c r="Q36" s="295"/>
      <c r="R36" s="295" t="str">
        <f>IF(AND('Mapa final'!$L$15="Baja",'Mapa final'!$P$15="Menor"),CONCATENATE("R",'Mapa final'!$A$15),"")</f>
        <v/>
      </c>
      <c r="S36" s="295"/>
      <c r="T36" s="295" t="str">
        <f>IF(AND('Mapa final'!$L$17="Baja",'Mapa final'!$P$17="Menor"),CONCATENATE("R",'Mapa final'!$A$17),"")</f>
        <v/>
      </c>
      <c r="U36" s="296"/>
      <c r="V36" s="294" t="e">
        <f>IF(AND('Mapa final'!#REF!="Baja",'Mapa final'!#REF!="Moderado"),CONCATENATE("R",'Mapa final'!#REF!),"")</f>
        <v>#REF!</v>
      </c>
      <c r="W36" s="295"/>
      <c r="X36" s="295" t="str">
        <f>IF(AND('Mapa final'!$L$15="Baja",'Mapa final'!$P$15="Moderado"),CONCATENATE("R",'Mapa final'!$A$15),"")</f>
        <v/>
      </c>
      <c r="Y36" s="295"/>
      <c r="Z36" s="295" t="str">
        <f>IF(AND('Mapa final'!$L$17="Baja",'Mapa final'!$P$17="Moderado"),CONCATENATE("R",'Mapa final'!$A$17),"")</f>
        <v/>
      </c>
      <c r="AA36" s="296"/>
      <c r="AB36" s="278" t="e">
        <f>IF(AND('Mapa final'!#REF!="Baja",'Mapa final'!#REF!="Mayor"),CONCATENATE("R",'Mapa final'!#REF!),"")</f>
        <v>#REF!</v>
      </c>
      <c r="AC36" s="274"/>
      <c r="AD36" s="274" t="str">
        <f>IF(AND('Mapa final'!$L$15="Baja",'Mapa final'!$P$15="Mayor"),CONCATENATE("R",'Mapa final'!$A$15),"")</f>
        <v/>
      </c>
      <c r="AE36" s="274"/>
      <c r="AF36" s="274" t="str">
        <f>IF(AND('Mapa final'!$L$17="Baja",'Mapa final'!$P$17="Mayor"),CONCATENATE("R",'Mapa final'!$A$17),"")</f>
        <v/>
      </c>
      <c r="AG36" s="275"/>
      <c r="AH36" s="285" t="e">
        <f>IF(AND('Mapa final'!#REF!="Baja",'Mapa final'!#REF!="Catastrófico"),CONCATENATE("R",'Mapa final'!#REF!),"")</f>
        <v>#REF!</v>
      </c>
      <c r="AI36" s="286"/>
      <c r="AJ36" s="286" t="str">
        <f>IF(AND('Mapa final'!$L$15="Baja",'Mapa final'!$P$15="Catastrófico"),CONCATENATE("R",'Mapa final'!$A$15),"")</f>
        <v/>
      </c>
      <c r="AK36" s="286"/>
      <c r="AL36" s="286" t="str">
        <f>IF(AND('Mapa final'!$L$17="Baja",'Mapa final'!$P$17="Catastrófico"),CONCATENATE("R",'Mapa final'!$A$17),"")</f>
        <v/>
      </c>
      <c r="AM36" s="287"/>
      <c r="AN36" s="75"/>
      <c r="AO36" s="259"/>
      <c r="AP36" s="260"/>
      <c r="AQ36" s="260"/>
      <c r="AR36" s="260"/>
      <c r="AS36" s="260"/>
      <c r="AT36" s="261"/>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c r="BY36" s="75"/>
      <c r="BZ36" s="75"/>
      <c r="CA36" s="75"/>
      <c r="CB36" s="75"/>
    </row>
    <row r="37" spans="1:80" ht="15.75" thickBot="1" x14ac:dyDescent="0.3">
      <c r="A37" s="75"/>
      <c r="B37" s="227"/>
      <c r="C37" s="227"/>
      <c r="D37" s="228"/>
      <c r="E37" s="271"/>
      <c r="F37" s="272"/>
      <c r="G37" s="272"/>
      <c r="H37" s="272"/>
      <c r="I37" s="272"/>
      <c r="J37" s="306"/>
      <c r="K37" s="307"/>
      <c r="L37" s="307"/>
      <c r="M37" s="307"/>
      <c r="N37" s="307"/>
      <c r="O37" s="308"/>
      <c r="P37" s="298"/>
      <c r="Q37" s="298"/>
      <c r="R37" s="298"/>
      <c r="S37" s="298"/>
      <c r="T37" s="298"/>
      <c r="U37" s="299"/>
      <c r="V37" s="297"/>
      <c r="W37" s="298"/>
      <c r="X37" s="298"/>
      <c r="Y37" s="298"/>
      <c r="Z37" s="298"/>
      <c r="AA37" s="299"/>
      <c r="AB37" s="282"/>
      <c r="AC37" s="283"/>
      <c r="AD37" s="283"/>
      <c r="AE37" s="283"/>
      <c r="AF37" s="283"/>
      <c r="AG37" s="284"/>
      <c r="AH37" s="288"/>
      <c r="AI37" s="289"/>
      <c r="AJ37" s="289"/>
      <c r="AK37" s="289"/>
      <c r="AL37" s="289"/>
      <c r="AM37" s="290"/>
      <c r="AN37" s="75"/>
      <c r="AO37" s="262"/>
      <c r="AP37" s="263"/>
      <c r="AQ37" s="263"/>
      <c r="AR37" s="263"/>
      <c r="AS37" s="263"/>
      <c r="AT37" s="264"/>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c r="BY37" s="75"/>
      <c r="BZ37" s="75"/>
      <c r="CA37" s="75"/>
      <c r="CB37" s="75"/>
    </row>
    <row r="38" spans="1:80" x14ac:dyDescent="0.25">
      <c r="A38" s="75"/>
      <c r="B38" s="227"/>
      <c r="C38" s="227"/>
      <c r="D38" s="228"/>
      <c r="E38" s="265" t="s">
        <v>112</v>
      </c>
      <c r="F38" s="266"/>
      <c r="G38" s="266"/>
      <c r="H38" s="266"/>
      <c r="I38" s="267"/>
      <c r="J38" s="309" t="e">
        <f>IF(AND('Mapa final'!#REF!="Muy Baja",'Mapa final'!#REF!="Leve"),CONCATENATE("R",'Mapa final'!#REF!),"")</f>
        <v>#REF!</v>
      </c>
      <c r="K38" s="310"/>
      <c r="L38" s="310" t="str">
        <f>IF(AND('Mapa final'!$L$11="Muy Baja",'Mapa final'!$P$11="Leve"),CONCATENATE("R",'Mapa final'!$A$11),"")</f>
        <v/>
      </c>
      <c r="M38" s="310"/>
      <c r="N38" s="310" t="e">
        <f>IF(AND('Mapa final'!#REF!="Muy Baja",'Mapa final'!#REF!="Leve"),CONCATENATE("R",'Mapa final'!#REF!),"")</f>
        <v>#REF!</v>
      </c>
      <c r="O38" s="311"/>
      <c r="P38" s="309" t="e">
        <f>IF(AND('Mapa final'!#REF!="Muy Baja",'Mapa final'!#REF!="Menor"),CONCATENATE("R",'Mapa final'!#REF!),"")</f>
        <v>#REF!</v>
      </c>
      <c r="Q38" s="310"/>
      <c r="R38" s="310" t="str">
        <f>IF(AND('Mapa final'!$L$11="Muy Baja",'Mapa final'!$P$11="Menor"),CONCATENATE("R",'Mapa final'!$A$11),"")</f>
        <v/>
      </c>
      <c r="S38" s="310"/>
      <c r="T38" s="310" t="e">
        <f>IF(AND('Mapa final'!#REF!="Muy Baja",'Mapa final'!#REF!="Menor"),CONCATENATE("R",'Mapa final'!#REF!),"")</f>
        <v>#REF!</v>
      </c>
      <c r="U38" s="311"/>
      <c r="V38" s="300" t="e">
        <f>IF(AND('Mapa final'!#REF!="Muy Baja",'Mapa final'!#REF!="Moderado"),CONCATENATE("R",'Mapa final'!#REF!),"")</f>
        <v>#REF!</v>
      </c>
      <c r="W38" s="301"/>
      <c r="X38" s="301" t="str">
        <f>IF(AND('Mapa final'!$L$11="Muy Baja",'Mapa final'!$P$11="Moderado"),CONCATENATE("R",'Mapa final'!$A$11),"")</f>
        <v/>
      </c>
      <c r="Y38" s="301"/>
      <c r="Z38" s="301" t="e">
        <f>IF(AND('Mapa final'!#REF!="Muy Baja",'Mapa final'!#REF!="Moderado"),CONCATENATE("R",'Mapa final'!#REF!),"")</f>
        <v>#REF!</v>
      </c>
      <c r="AA38" s="302"/>
      <c r="AB38" s="276" t="e">
        <f>IF(AND('Mapa final'!#REF!="Muy Baja",'Mapa final'!#REF!="Mayor"),CONCATENATE("R",'Mapa final'!#REF!),"")</f>
        <v>#REF!</v>
      </c>
      <c r="AC38" s="277"/>
      <c r="AD38" s="277" t="str">
        <f>IF(AND('Mapa final'!$L$11="Muy Baja",'Mapa final'!$P$11="Mayor"),CONCATENATE("R",'Mapa final'!$A$11),"")</f>
        <v/>
      </c>
      <c r="AE38" s="277"/>
      <c r="AF38" s="277" t="e">
        <f>IF(AND('Mapa final'!#REF!="Muy Baja",'Mapa final'!#REF!="Mayor"),CONCATENATE("R",'Mapa final'!#REF!),"")</f>
        <v>#REF!</v>
      </c>
      <c r="AG38" s="279"/>
      <c r="AH38" s="291" t="e">
        <f>IF(AND('Mapa final'!#REF!="Muy Baja",'Mapa final'!#REF!="Catastrófico"),CONCATENATE("R",'Mapa final'!#REF!),"")</f>
        <v>#REF!</v>
      </c>
      <c r="AI38" s="292"/>
      <c r="AJ38" s="292" t="str">
        <f>IF(AND('Mapa final'!$L$11="Muy Baja",'Mapa final'!$P$11="Catastrófico"),CONCATENATE("R",'Mapa final'!$A$11),"")</f>
        <v>R1</v>
      </c>
      <c r="AK38" s="292"/>
      <c r="AL38" s="292" t="e">
        <f>IF(AND('Mapa final'!#REF!="Muy Baja",'Mapa final'!#REF!="Catastrófico"),CONCATENATE("R",'Mapa final'!#REF!),"")</f>
        <v>#REF!</v>
      </c>
      <c r="AM38" s="293"/>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c r="BY38" s="75"/>
      <c r="BZ38" s="75"/>
      <c r="CA38" s="75"/>
      <c r="CB38" s="75"/>
    </row>
    <row r="39" spans="1:80" x14ac:dyDescent="0.25">
      <c r="A39" s="75"/>
      <c r="B39" s="227"/>
      <c r="C39" s="227"/>
      <c r="D39" s="228"/>
      <c r="E39" s="268"/>
      <c r="F39" s="269"/>
      <c r="G39" s="269"/>
      <c r="H39" s="269"/>
      <c r="I39" s="270"/>
      <c r="J39" s="305"/>
      <c r="K39" s="303"/>
      <c r="L39" s="303"/>
      <c r="M39" s="303"/>
      <c r="N39" s="303"/>
      <c r="O39" s="304"/>
      <c r="P39" s="305"/>
      <c r="Q39" s="303"/>
      <c r="R39" s="303"/>
      <c r="S39" s="303"/>
      <c r="T39" s="303"/>
      <c r="U39" s="304"/>
      <c r="V39" s="294"/>
      <c r="W39" s="295"/>
      <c r="X39" s="295"/>
      <c r="Y39" s="295"/>
      <c r="Z39" s="295"/>
      <c r="AA39" s="296"/>
      <c r="AB39" s="278"/>
      <c r="AC39" s="274"/>
      <c r="AD39" s="274"/>
      <c r="AE39" s="274"/>
      <c r="AF39" s="274"/>
      <c r="AG39" s="275"/>
      <c r="AH39" s="285"/>
      <c r="AI39" s="286"/>
      <c r="AJ39" s="286"/>
      <c r="AK39" s="286"/>
      <c r="AL39" s="286"/>
      <c r="AM39" s="287"/>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c r="BY39" s="75"/>
      <c r="BZ39" s="75"/>
      <c r="CA39" s="75"/>
      <c r="CB39" s="75"/>
    </row>
    <row r="40" spans="1:80" x14ac:dyDescent="0.25">
      <c r="A40" s="75"/>
      <c r="B40" s="227"/>
      <c r="C40" s="227"/>
      <c r="D40" s="228"/>
      <c r="E40" s="268"/>
      <c r="F40" s="269"/>
      <c r="G40" s="269"/>
      <c r="H40" s="269"/>
      <c r="I40" s="270"/>
      <c r="J40" s="305" t="e">
        <f>IF(AND('Mapa final'!#REF!="Muy Baja",'Mapa final'!#REF!="Leve"),CONCATENATE("R",'Mapa final'!#REF!),"")</f>
        <v>#REF!</v>
      </c>
      <c r="K40" s="303"/>
      <c r="L40" s="303" t="e">
        <f>IF(AND('Mapa final'!#REF!="Muy Baja",'Mapa final'!#REF!="Leve"),CONCATENATE("R",'Mapa final'!#REF!),"")</f>
        <v>#REF!</v>
      </c>
      <c r="M40" s="303"/>
      <c r="N40" s="303" t="e">
        <f>IF(AND('Mapa final'!#REF!="Muy Baja",'Mapa final'!#REF!="Leve"),CONCATENATE("R",'Mapa final'!#REF!),"")</f>
        <v>#REF!</v>
      </c>
      <c r="O40" s="304"/>
      <c r="P40" s="305" t="e">
        <f>IF(AND('Mapa final'!#REF!="Muy Baja",'Mapa final'!#REF!="Menor"),CONCATENATE("R",'Mapa final'!#REF!),"")</f>
        <v>#REF!</v>
      </c>
      <c r="Q40" s="303"/>
      <c r="R40" s="303" t="e">
        <f>IF(AND('Mapa final'!#REF!="Muy Baja",'Mapa final'!#REF!="Menor"),CONCATENATE("R",'Mapa final'!#REF!),"")</f>
        <v>#REF!</v>
      </c>
      <c r="S40" s="303"/>
      <c r="T40" s="303" t="e">
        <f>IF(AND('Mapa final'!#REF!="Muy Baja",'Mapa final'!#REF!="Menor"),CONCATENATE("R",'Mapa final'!#REF!),"")</f>
        <v>#REF!</v>
      </c>
      <c r="U40" s="304"/>
      <c r="V40" s="294" t="e">
        <f>IF(AND('Mapa final'!#REF!="Muy Baja",'Mapa final'!#REF!="Moderado"),CONCATENATE("R",'Mapa final'!#REF!),"")</f>
        <v>#REF!</v>
      </c>
      <c r="W40" s="295"/>
      <c r="X40" s="295" t="e">
        <f>IF(AND('Mapa final'!#REF!="Muy Baja",'Mapa final'!#REF!="Moderado"),CONCATENATE("R",'Mapa final'!#REF!),"")</f>
        <v>#REF!</v>
      </c>
      <c r="Y40" s="295"/>
      <c r="Z40" s="295" t="e">
        <f>IF(AND('Mapa final'!#REF!="Muy Baja",'Mapa final'!#REF!="Moderado"),CONCATENATE("R",'Mapa final'!#REF!),"")</f>
        <v>#REF!</v>
      </c>
      <c r="AA40" s="296"/>
      <c r="AB40" s="278" t="e">
        <f>IF(AND('Mapa final'!#REF!="Muy Baja",'Mapa final'!#REF!="Mayor"),CONCATENATE("R",'Mapa final'!#REF!),"")</f>
        <v>#REF!</v>
      </c>
      <c r="AC40" s="274"/>
      <c r="AD40" s="274" t="e">
        <f>IF(AND('Mapa final'!#REF!="Muy Baja",'Mapa final'!#REF!="Mayor"),CONCATENATE("R",'Mapa final'!#REF!),"")</f>
        <v>#REF!</v>
      </c>
      <c r="AE40" s="274"/>
      <c r="AF40" s="274" t="e">
        <f>IF(AND('Mapa final'!#REF!="Muy Baja",'Mapa final'!#REF!="Mayor"),CONCATENATE("R",'Mapa final'!#REF!),"")</f>
        <v>#REF!</v>
      </c>
      <c r="AG40" s="275"/>
      <c r="AH40" s="285" t="e">
        <f>IF(AND('Mapa final'!#REF!="Muy Baja",'Mapa final'!#REF!="Catastrófico"),CONCATENATE("R",'Mapa final'!#REF!),"")</f>
        <v>#REF!</v>
      </c>
      <c r="AI40" s="286"/>
      <c r="AJ40" s="286" t="e">
        <f>IF(AND('Mapa final'!#REF!="Muy Baja",'Mapa final'!#REF!="Catastrófico"),CONCATENATE("R",'Mapa final'!#REF!),"")</f>
        <v>#REF!</v>
      </c>
      <c r="AK40" s="286"/>
      <c r="AL40" s="286" t="e">
        <f>IF(AND('Mapa final'!#REF!="Muy Baja",'Mapa final'!#REF!="Catastrófico"),CONCATENATE("R",'Mapa final'!#REF!),"")</f>
        <v>#REF!</v>
      </c>
      <c r="AM40" s="287"/>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c r="BY40" s="75"/>
      <c r="BZ40" s="75"/>
      <c r="CA40" s="75"/>
      <c r="CB40" s="75"/>
    </row>
    <row r="41" spans="1:80" x14ac:dyDescent="0.25">
      <c r="A41" s="75"/>
      <c r="B41" s="227"/>
      <c r="C41" s="227"/>
      <c r="D41" s="228"/>
      <c r="E41" s="268"/>
      <c r="F41" s="269"/>
      <c r="G41" s="269"/>
      <c r="H41" s="269"/>
      <c r="I41" s="270"/>
      <c r="J41" s="305"/>
      <c r="K41" s="303"/>
      <c r="L41" s="303"/>
      <c r="M41" s="303"/>
      <c r="N41" s="303"/>
      <c r="O41" s="304"/>
      <c r="P41" s="305"/>
      <c r="Q41" s="303"/>
      <c r="R41" s="303"/>
      <c r="S41" s="303"/>
      <c r="T41" s="303"/>
      <c r="U41" s="304"/>
      <c r="V41" s="294"/>
      <c r="W41" s="295"/>
      <c r="X41" s="295"/>
      <c r="Y41" s="295"/>
      <c r="Z41" s="295"/>
      <c r="AA41" s="296"/>
      <c r="AB41" s="278"/>
      <c r="AC41" s="274"/>
      <c r="AD41" s="274"/>
      <c r="AE41" s="274"/>
      <c r="AF41" s="274"/>
      <c r="AG41" s="275"/>
      <c r="AH41" s="285"/>
      <c r="AI41" s="286"/>
      <c r="AJ41" s="286"/>
      <c r="AK41" s="286"/>
      <c r="AL41" s="286"/>
      <c r="AM41" s="287"/>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row>
    <row r="42" spans="1:80" x14ac:dyDescent="0.25">
      <c r="A42" s="75"/>
      <c r="B42" s="227"/>
      <c r="C42" s="227"/>
      <c r="D42" s="228"/>
      <c r="E42" s="268"/>
      <c r="F42" s="269"/>
      <c r="G42" s="269"/>
      <c r="H42" s="269"/>
      <c r="I42" s="270"/>
      <c r="J42" s="305" t="e">
        <f>IF(AND('Mapa final'!#REF!="Muy Baja",'Mapa final'!#REF!="Leve"),CONCATENATE("R",'Mapa final'!#REF!),"")</f>
        <v>#REF!</v>
      </c>
      <c r="K42" s="303"/>
      <c r="L42" s="303" t="e">
        <f>IF(AND('Mapa final'!#REF!="Muy Baja",'Mapa final'!#REF!="Leve"),CONCATENATE("R",'Mapa final'!#REF!),"")</f>
        <v>#REF!</v>
      </c>
      <c r="M42" s="303"/>
      <c r="N42" s="303" t="e">
        <f>IF(AND('Mapa final'!#REF!="Muy Baja",'Mapa final'!#REF!="Leve"),CONCATENATE("R",'Mapa final'!#REF!),"")</f>
        <v>#REF!</v>
      </c>
      <c r="O42" s="304"/>
      <c r="P42" s="305" t="e">
        <f>IF(AND('Mapa final'!#REF!="Muy Baja",'Mapa final'!#REF!="Menor"),CONCATENATE("R",'Mapa final'!#REF!),"")</f>
        <v>#REF!</v>
      </c>
      <c r="Q42" s="303"/>
      <c r="R42" s="303" t="e">
        <f>IF(AND('Mapa final'!#REF!="Muy Baja",'Mapa final'!#REF!="Menor"),CONCATENATE("R",'Mapa final'!#REF!),"")</f>
        <v>#REF!</v>
      </c>
      <c r="S42" s="303"/>
      <c r="T42" s="303" t="e">
        <f>IF(AND('Mapa final'!#REF!="Muy Baja",'Mapa final'!#REF!="Menor"),CONCATENATE("R",'Mapa final'!#REF!),"")</f>
        <v>#REF!</v>
      </c>
      <c r="U42" s="304"/>
      <c r="V42" s="294" t="e">
        <f>IF(AND('Mapa final'!#REF!="Muy Baja",'Mapa final'!#REF!="Moderado"),CONCATENATE("R",'Mapa final'!#REF!),"")</f>
        <v>#REF!</v>
      </c>
      <c r="W42" s="295"/>
      <c r="X42" s="295" t="e">
        <f>IF(AND('Mapa final'!#REF!="Muy Baja",'Mapa final'!#REF!="Moderado"),CONCATENATE("R",'Mapa final'!#REF!),"")</f>
        <v>#REF!</v>
      </c>
      <c r="Y42" s="295"/>
      <c r="Z42" s="295" t="e">
        <f>IF(AND('Mapa final'!#REF!="Muy Baja",'Mapa final'!#REF!="Moderado"),CONCATENATE("R",'Mapa final'!#REF!),"")</f>
        <v>#REF!</v>
      </c>
      <c r="AA42" s="296"/>
      <c r="AB42" s="278" t="e">
        <f>IF(AND('Mapa final'!#REF!="Muy Baja",'Mapa final'!#REF!="Mayor"),CONCATENATE("R",'Mapa final'!#REF!),"")</f>
        <v>#REF!</v>
      </c>
      <c r="AC42" s="274"/>
      <c r="AD42" s="274" t="e">
        <f>IF(AND('Mapa final'!#REF!="Muy Baja",'Mapa final'!#REF!="Mayor"),CONCATENATE("R",'Mapa final'!#REF!),"")</f>
        <v>#REF!</v>
      </c>
      <c r="AE42" s="274"/>
      <c r="AF42" s="274" t="e">
        <f>IF(AND('Mapa final'!#REF!="Muy Baja",'Mapa final'!#REF!="Mayor"),CONCATENATE("R",'Mapa final'!#REF!),"")</f>
        <v>#REF!</v>
      </c>
      <c r="AG42" s="275"/>
      <c r="AH42" s="285" t="e">
        <f>IF(AND('Mapa final'!#REF!="Muy Baja",'Mapa final'!#REF!="Catastrófico"),CONCATENATE("R",'Mapa final'!#REF!),"")</f>
        <v>#REF!</v>
      </c>
      <c r="AI42" s="286"/>
      <c r="AJ42" s="286" t="e">
        <f>IF(AND('Mapa final'!#REF!="Muy Baja",'Mapa final'!#REF!="Catastrófico"),CONCATENATE("R",'Mapa final'!#REF!),"")</f>
        <v>#REF!</v>
      </c>
      <c r="AK42" s="286"/>
      <c r="AL42" s="286" t="e">
        <f>IF(AND('Mapa final'!#REF!="Muy Baja",'Mapa final'!#REF!="Catastrófico"),CONCATENATE("R",'Mapa final'!#REF!),"")</f>
        <v>#REF!</v>
      </c>
      <c r="AM42" s="287"/>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c r="BY42" s="75"/>
      <c r="BZ42" s="75"/>
      <c r="CA42" s="75"/>
      <c r="CB42" s="75"/>
    </row>
    <row r="43" spans="1:80" x14ac:dyDescent="0.25">
      <c r="A43" s="75"/>
      <c r="B43" s="227"/>
      <c r="C43" s="227"/>
      <c r="D43" s="228"/>
      <c r="E43" s="268"/>
      <c r="F43" s="269"/>
      <c r="G43" s="269"/>
      <c r="H43" s="269"/>
      <c r="I43" s="270"/>
      <c r="J43" s="305"/>
      <c r="K43" s="303"/>
      <c r="L43" s="303"/>
      <c r="M43" s="303"/>
      <c r="N43" s="303"/>
      <c r="O43" s="304"/>
      <c r="P43" s="305"/>
      <c r="Q43" s="303"/>
      <c r="R43" s="303"/>
      <c r="S43" s="303"/>
      <c r="T43" s="303"/>
      <c r="U43" s="304"/>
      <c r="V43" s="294"/>
      <c r="W43" s="295"/>
      <c r="X43" s="295"/>
      <c r="Y43" s="295"/>
      <c r="Z43" s="295"/>
      <c r="AA43" s="296"/>
      <c r="AB43" s="278"/>
      <c r="AC43" s="274"/>
      <c r="AD43" s="274"/>
      <c r="AE43" s="274"/>
      <c r="AF43" s="274"/>
      <c r="AG43" s="275"/>
      <c r="AH43" s="285"/>
      <c r="AI43" s="286"/>
      <c r="AJ43" s="286"/>
      <c r="AK43" s="286"/>
      <c r="AL43" s="286"/>
      <c r="AM43" s="287"/>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c r="BY43" s="75"/>
      <c r="BZ43" s="75"/>
      <c r="CA43" s="75"/>
      <c r="CB43" s="75"/>
    </row>
    <row r="44" spans="1:80" x14ac:dyDescent="0.25">
      <c r="A44" s="75"/>
      <c r="B44" s="227"/>
      <c r="C44" s="227"/>
      <c r="D44" s="228"/>
      <c r="E44" s="268"/>
      <c r="F44" s="269"/>
      <c r="G44" s="269"/>
      <c r="H44" s="269"/>
      <c r="I44" s="270"/>
      <c r="J44" s="305" t="e">
        <f>IF(AND('Mapa final'!#REF!="Muy Baja",'Mapa final'!#REF!="Leve"),CONCATENATE("R",'Mapa final'!#REF!),"")</f>
        <v>#REF!</v>
      </c>
      <c r="K44" s="303"/>
      <c r="L44" s="303" t="str">
        <f>IF(AND('Mapa final'!$L$15="Muy Baja",'Mapa final'!$P$15="Leve"),CONCATENATE("R",'Mapa final'!$A$15),"")</f>
        <v/>
      </c>
      <c r="M44" s="303"/>
      <c r="N44" s="303" t="str">
        <f>IF(AND('Mapa final'!$L$17="Muy Baja",'Mapa final'!$P$17="Leve"),CONCATENATE("R",'Mapa final'!$A$17),"")</f>
        <v/>
      </c>
      <c r="O44" s="304"/>
      <c r="P44" s="305" t="e">
        <f>IF(AND('Mapa final'!#REF!="Muy Baja",'Mapa final'!#REF!="Menor"),CONCATENATE("R",'Mapa final'!#REF!),"")</f>
        <v>#REF!</v>
      </c>
      <c r="Q44" s="303"/>
      <c r="R44" s="303" t="str">
        <f>IF(AND('Mapa final'!$L$15="Muy Baja",'Mapa final'!$P$15="Menor"),CONCATENATE("R",'Mapa final'!$A$15),"")</f>
        <v/>
      </c>
      <c r="S44" s="303"/>
      <c r="T44" s="303" t="str">
        <f>IF(AND('Mapa final'!$L$17="Muy Baja",'Mapa final'!$P$17="Menor"),CONCATENATE("R",'Mapa final'!$A$17),"")</f>
        <v/>
      </c>
      <c r="U44" s="304"/>
      <c r="V44" s="294" t="e">
        <f>IF(AND('Mapa final'!#REF!="Muy Baja",'Mapa final'!#REF!="Moderado"),CONCATENATE("R",'Mapa final'!#REF!),"")</f>
        <v>#REF!</v>
      </c>
      <c r="W44" s="295"/>
      <c r="X44" s="295" t="str">
        <f>IF(AND('Mapa final'!$L$15="Muy Baja",'Mapa final'!$P$15="Moderado"),CONCATENATE("R",'Mapa final'!$A$15),"")</f>
        <v/>
      </c>
      <c r="Y44" s="295"/>
      <c r="Z44" s="295" t="str">
        <f>IF(AND('Mapa final'!$L$17="Muy Baja",'Mapa final'!$P$17="Moderado"),CONCATENATE("R",'Mapa final'!$A$17),"")</f>
        <v/>
      </c>
      <c r="AA44" s="296"/>
      <c r="AB44" s="278" t="e">
        <f>IF(AND('Mapa final'!#REF!="Muy Baja",'Mapa final'!#REF!="Mayor"),CONCATENATE("R",'Mapa final'!#REF!),"")</f>
        <v>#REF!</v>
      </c>
      <c r="AC44" s="274"/>
      <c r="AD44" s="274" t="str">
        <f>IF(AND('Mapa final'!$L$15="Muy Baja",'Mapa final'!$P$15="Mayor"),CONCATENATE("R",'Mapa final'!$A$15),"")</f>
        <v/>
      </c>
      <c r="AE44" s="274"/>
      <c r="AF44" s="274" t="str">
        <f>IF(AND('Mapa final'!$L$17="Muy Baja",'Mapa final'!$P$17="Mayor"),CONCATENATE("R",'Mapa final'!$A$17),"")</f>
        <v/>
      </c>
      <c r="AG44" s="275"/>
      <c r="AH44" s="285" t="e">
        <f>IF(AND('Mapa final'!#REF!="Muy Baja",'Mapa final'!#REF!="Catastrófico"),CONCATENATE("R",'Mapa final'!#REF!),"")</f>
        <v>#REF!</v>
      </c>
      <c r="AI44" s="286"/>
      <c r="AJ44" s="286" t="str">
        <f>IF(AND('Mapa final'!$L$15="Muy Baja",'Mapa final'!$P$15="Catastrófico"),CONCATENATE("R",'Mapa final'!$A$15),"")</f>
        <v/>
      </c>
      <c r="AK44" s="286"/>
      <c r="AL44" s="286" t="str">
        <f>IF(AND('Mapa final'!$L$17="Muy Baja",'Mapa final'!$P$17="Catastrófico"),CONCATENATE("R",'Mapa final'!$A$17),"")</f>
        <v/>
      </c>
      <c r="AM44" s="287"/>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c r="BY44" s="75"/>
      <c r="BZ44" s="75"/>
      <c r="CA44" s="75"/>
      <c r="CB44" s="75"/>
    </row>
    <row r="45" spans="1:80" ht="15.75" thickBot="1" x14ac:dyDescent="0.3">
      <c r="A45" s="75"/>
      <c r="B45" s="227"/>
      <c r="C45" s="227"/>
      <c r="D45" s="228"/>
      <c r="E45" s="271"/>
      <c r="F45" s="272"/>
      <c r="G45" s="272"/>
      <c r="H45" s="272"/>
      <c r="I45" s="273"/>
      <c r="J45" s="306"/>
      <c r="K45" s="307"/>
      <c r="L45" s="307"/>
      <c r="M45" s="307"/>
      <c r="N45" s="307"/>
      <c r="O45" s="308"/>
      <c r="P45" s="306"/>
      <c r="Q45" s="307"/>
      <c r="R45" s="307"/>
      <c r="S45" s="307"/>
      <c r="T45" s="307"/>
      <c r="U45" s="308"/>
      <c r="V45" s="297"/>
      <c r="W45" s="298"/>
      <c r="X45" s="298"/>
      <c r="Y45" s="298"/>
      <c r="Z45" s="298"/>
      <c r="AA45" s="299"/>
      <c r="AB45" s="282"/>
      <c r="AC45" s="283"/>
      <c r="AD45" s="283"/>
      <c r="AE45" s="283"/>
      <c r="AF45" s="283"/>
      <c r="AG45" s="284"/>
      <c r="AH45" s="288"/>
      <c r="AI45" s="289"/>
      <c r="AJ45" s="289"/>
      <c r="AK45" s="289"/>
      <c r="AL45" s="289"/>
      <c r="AM45" s="290"/>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5"/>
      <c r="BR45" s="75"/>
      <c r="BS45" s="75"/>
      <c r="BT45" s="75"/>
      <c r="BU45" s="75"/>
      <c r="BV45" s="75"/>
      <c r="BW45" s="75"/>
      <c r="BX45" s="75"/>
      <c r="BY45" s="75"/>
      <c r="BZ45" s="75"/>
      <c r="CA45" s="75"/>
      <c r="CB45" s="75"/>
    </row>
    <row r="46" spans="1:80" x14ac:dyDescent="0.25">
      <c r="A46" s="75"/>
      <c r="B46" s="75"/>
      <c r="C46" s="75"/>
      <c r="D46" s="75"/>
      <c r="E46" s="75"/>
      <c r="F46" s="75"/>
      <c r="G46" s="75"/>
      <c r="H46" s="75"/>
      <c r="I46" s="75"/>
      <c r="J46" s="265" t="s">
        <v>111</v>
      </c>
      <c r="K46" s="266"/>
      <c r="L46" s="266"/>
      <c r="M46" s="266"/>
      <c r="N46" s="266"/>
      <c r="O46" s="267"/>
      <c r="P46" s="265" t="s">
        <v>110</v>
      </c>
      <c r="Q46" s="266"/>
      <c r="R46" s="266"/>
      <c r="S46" s="266"/>
      <c r="T46" s="266"/>
      <c r="U46" s="267"/>
      <c r="V46" s="265" t="s">
        <v>109</v>
      </c>
      <c r="W46" s="266"/>
      <c r="X46" s="266"/>
      <c r="Y46" s="266"/>
      <c r="Z46" s="266"/>
      <c r="AA46" s="267"/>
      <c r="AB46" s="265" t="s">
        <v>108</v>
      </c>
      <c r="AC46" s="281"/>
      <c r="AD46" s="266"/>
      <c r="AE46" s="266"/>
      <c r="AF46" s="266"/>
      <c r="AG46" s="267"/>
      <c r="AH46" s="265" t="s">
        <v>107</v>
      </c>
      <c r="AI46" s="266"/>
      <c r="AJ46" s="266"/>
      <c r="AK46" s="266"/>
      <c r="AL46" s="266"/>
      <c r="AM46" s="267"/>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row>
    <row r="47" spans="1:80" x14ac:dyDescent="0.25">
      <c r="A47" s="75"/>
      <c r="B47" s="75"/>
      <c r="C47" s="75"/>
      <c r="D47" s="75"/>
      <c r="E47" s="75"/>
      <c r="F47" s="75"/>
      <c r="G47" s="75"/>
      <c r="H47" s="75"/>
      <c r="I47" s="75"/>
      <c r="J47" s="268"/>
      <c r="K47" s="269"/>
      <c r="L47" s="269"/>
      <c r="M47" s="269"/>
      <c r="N47" s="269"/>
      <c r="O47" s="270"/>
      <c r="P47" s="268"/>
      <c r="Q47" s="269"/>
      <c r="R47" s="269"/>
      <c r="S47" s="269"/>
      <c r="T47" s="269"/>
      <c r="U47" s="270"/>
      <c r="V47" s="268"/>
      <c r="W47" s="269"/>
      <c r="X47" s="269"/>
      <c r="Y47" s="269"/>
      <c r="Z47" s="269"/>
      <c r="AA47" s="270"/>
      <c r="AB47" s="268"/>
      <c r="AC47" s="269"/>
      <c r="AD47" s="269"/>
      <c r="AE47" s="269"/>
      <c r="AF47" s="269"/>
      <c r="AG47" s="270"/>
      <c r="AH47" s="268"/>
      <c r="AI47" s="269"/>
      <c r="AJ47" s="269"/>
      <c r="AK47" s="269"/>
      <c r="AL47" s="269"/>
      <c r="AM47" s="270"/>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row>
    <row r="48" spans="1:80" x14ac:dyDescent="0.25">
      <c r="A48" s="75"/>
      <c r="B48" s="75"/>
      <c r="C48" s="75"/>
      <c r="D48" s="75"/>
      <c r="E48" s="75"/>
      <c r="F48" s="75"/>
      <c r="G48" s="75"/>
      <c r="H48" s="75"/>
      <c r="I48" s="75"/>
      <c r="J48" s="268"/>
      <c r="K48" s="269"/>
      <c r="L48" s="269"/>
      <c r="M48" s="269"/>
      <c r="N48" s="269"/>
      <c r="O48" s="270"/>
      <c r="P48" s="268"/>
      <c r="Q48" s="269"/>
      <c r="R48" s="269"/>
      <c r="S48" s="269"/>
      <c r="T48" s="269"/>
      <c r="U48" s="270"/>
      <c r="V48" s="268"/>
      <c r="W48" s="269"/>
      <c r="X48" s="269"/>
      <c r="Y48" s="269"/>
      <c r="Z48" s="269"/>
      <c r="AA48" s="270"/>
      <c r="AB48" s="268"/>
      <c r="AC48" s="269"/>
      <c r="AD48" s="269"/>
      <c r="AE48" s="269"/>
      <c r="AF48" s="269"/>
      <c r="AG48" s="270"/>
      <c r="AH48" s="268"/>
      <c r="AI48" s="269"/>
      <c r="AJ48" s="269"/>
      <c r="AK48" s="269"/>
      <c r="AL48" s="269"/>
      <c r="AM48" s="270"/>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row>
    <row r="49" spans="1:80" x14ac:dyDescent="0.25">
      <c r="A49" s="75"/>
      <c r="B49" s="75"/>
      <c r="C49" s="75"/>
      <c r="D49" s="75"/>
      <c r="E49" s="75"/>
      <c r="F49" s="75"/>
      <c r="G49" s="75"/>
      <c r="H49" s="75"/>
      <c r="I49" s="75"/>
      <c r="J49" s="268"/>
      <c r="K49" s="269"/>
      <c r="L49" s="269"/>
      <c r="M49" s="269"/>
      <c r="N49" s="269"/>
      <c r="O49" s="270"/>
      <c r="P49" s="268"/>
      <c r="Q49" s="269"/>
      <c r="R49" s="269"/>
      <c r="S49" s="269"/>
      <c r="T49" s="269"/>
      <c r="U49" s="270"/>
      <c r="V49" s="268"/>
      <c r="W49" s="269"/>
      <c r="X49" s="269"/>
      <c r="Y49" s="269"/>
      <c r="Z49" s="269"/>
      <c r="AA49" s="270"/>
      <c r="AB49" s="268"/>
      <c r="AC49" s="269"/>
      <c r="AD49" s="269"/>
      <c r="AE49" s="269"/>
      <c r="AF49" s="269"/>
      <c r="AG49" s="270"/>
      <c r="AH49" s="268"/>
      <c r="AI49" s="269"/>
      <c r="AJ49" s="269"/>
      <c r="AK49" s="269"/>
      <c r="AL49" s="269"/>
      <c r="AM49" s="270"/>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row>
    <row r="50" spans="1:80" x14ac:dyDescent="0.25">
      <c r="A50" s="75"/>
      <c r="B50" s="75"/>
      <c r="C50" s="75"/>
      <c r="D50" s="75"/>
      <c r="E50" s="75"/>
      <c r="F50" s="75"/>
      <c r="G50" s="75"/>
      <c r="H50" s="75"/>
      <c r="I50" s="75"/>
      <c r="J50" s="268"/>
      <c r="K50" s="269"/>
      <c r="L50" s="269"/>
      <c r="M50" s="269"/>
      <c r="N50" s="269"/>
      <c r="O50" s="270"/>
      <c r="P50" s="268"/>
      <c r="Q50" s="269"/>
      <c r="R50" s="269"/>
      <c r="S50" s="269"/>
      <c r="T50" s="269"/>
      <c r="U50" s="270"/>
      <c r="V50" s="268"/>
      <c r="W50" s="269"/>
      <c r="X50" s="269"/>
      <c r="Y50" s="269"/>
      <c r="Z50" s="269"/>
      <c r="AA50" s="270"/>
      <c r="AB50" s="268"/>
      <c r="AC50" s="269"/>
      <c r="AD50" s="269"/>
      <c r="AE50" s="269"/>
      <c r="AF50" s="269"/>
      <c r="AG50" s="270"/>
      <c r="AH50" s="268"/>
      <c r="AI50" s="269"/>
      <c r="AJ50" s="269"/>
      <c r="AK50" s="269"/>
      <c r="AL50" s="269"/>
      <c r="AM50" s="270"/>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row>
    <row r="51" spans="1:80" ht="15.75" thickBot="1" x14ac:dyDescent="0.3">
      <c r="A51" s="75"/>
      <c r="B51" s="75"/>
      <c r="C51" s="75"/>
      <c r="D51" s="75"/>
      <c r="E51" s="75"/>
      <c r="F51" s="75"/>
      <c r="G51" s="75"/>
      <c r="H51" s="75"/>
      <c r="I51" s="75"/>
      <c r="J51" s="271"/>
      <c r="K51" s="272"/>
      <c r="L51" s="272"/>
      <c r="M51" s="272"/>
      <c r="N51" s="272"/>
      <c r="O51" s="273"/>
      <c r="P51" s="271"/>
      <c r="Q51" s="272"/>
      <c r="R51" s="272"/>
      <c r="S51" s="272"/>
      <c r="T51" s="272"/>
      <c r="U51" s="273"/>
      <c r="V51" s="271"/>
      <c r="W51" s="272"/>
      <c r="X51" s="272"/>
      <c r="Y51" s="272"/>
      <c r="Z51" s="272"/>
      <c r="AA51" s="273"/>
      <c r="AB51" s="271"/>
      <c r="AC51" s="272"/>
      <c r="AD51" s="272"/>
      <c r="AE51" s="272"/>
      <c r="AF51" s="272"/>
      <c r="AG51" s="273"/>
      <c r="AH51" s="271"/>
      <c r="AI51" s="272"/>
      <c r="AJ51" s="272"/>
      <c r="AK51" s="272"/>
      <c r="AL51" s="272"/>
      <c r="AM51" s="273"/>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row>
    <row r="52" spans="1:80" x14ac:dyDescent="0.25">
      <c r="A52" s="75"/>
      <c r="B52" s="75"/>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row>
    <row r="53" spans="1:80" ht="15" customHeight="1" x14ac:dyDescent="0.25">
      <c r="A53" s="75"/>
      <c r="B53" s="79"/>
      <c r="C53" s="79"/>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row>
    <row r="54" spans="1:80" ht="15" customHeight="1" x14ac:dyDescent="0.25">
      <c r="A54" s="75"/>
      <c r="B54" s="79"/>
      <c r="C54" s="79"/>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row>
    <row r="55" spans="1:80" x14ac:dyDescent="0.25">
      <c r="A55" s="75"/>
      <c r="B55" s="75"/>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row>
    <row r="56" spans="1:80" x14ac:dyDescent="0.25">
      <c r="A56" s="75"/>
      <c r="B56" s="75"/>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row>
    <row r="57" spans="1:80" x14ac:dyDescent="0.25">
      <c r="A57" s="75"/>
      <c r="B57" s="75"/>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row>
    <row r="58" spans="1:80" x14ac:dyDescent="0.25">
      <c r="A58" s="75"/>
      <c r="B58" s="75"/>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row>
    <row r="59" spans="1:80" x14ac:dyDescent="0.25">
      <c r="A59" s="75"/>
      <c r="B59" s="75"/>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row>
    <row r="60" spans="1:80" x14ac:dyDescent="0.25">
      <c r="A60" s="75"/>
      <c r="B60" s="75"/>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row>
    <row r="61" spans="1:80" x14ac:dyDescent="0.25">
      <c r="A61" s="75"/>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row>
    <row r="62" spans="1:80" x14ac:dyDescent="0.25">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row>
    <row r="63" spans="1:80" x14ac:dyDescent="0.25">
      <c r="A63" s="75"/>
      <c r="B63" s="75"/>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5"/>
      <c r="AV63" s="75"/>
      <c r="AW63" s="75"/>
      <c r="AX63" s="75"/>
      <c r="AY63" s="75"/>
      <c r="AZ63" s="75"/>
      <c r="BA63" s="75"/>
      <c r="BB63" s="75"/>
      <c r="BC63" s="75"/>
      <c r="BD63" s="75"/>
      <c r="BE63" s="75"/>
      <c r="BF63" s="75"/>
      <c r="BG63" s="75"/>
      <c r="BH63" s="75"/>
      <c r="BI63" s="75"/>
      <c r="BJ63" s="75"/>
      <c r="BK63" s="75"/>
      <c r="BL63" s="75"/>
      <c r="BM63" s="75"/>
      <c r="BN63" s="75"/>
      <c r="BO63" s="75"/>
      <c r="BP63" s="75"/>
      <c r="BQ63" s="75"/>
      <c r="BR63" s="75"/>
      <c r="BS63" s="75"/>
      <c r="BT63" s="75"/>
      <c r="BU63" s="75"/>
      <c r="BV63" s="75"/>
      <c r="BW63" s="75"/>
      <c r="BX63" s="75"/>
      <c r="BY63" s="75"/>
      <c r="BZ63" s="75"/>
      <c r="CA63" s="75"/>
      <c r="CB63" s="75"/>
    </row>
    <row r="64" spans="1:80" x14ac:dyDescent="0.25">
      <c r="A64" s="75"/>
      <c r="B64" s="75"/>
      <c r="C64" s="75"/>
      <c r="D64" s="75"/>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5"/>
      <c r="AV64" s="75"/>
      <c r="AW64" s="75"/>
      <c r="AX64" s="75"/>
      <c r="AY64" s="75"/>
      <c r="AZ64" s="75"/>
      <c r="BA64" s="75"/>
      <c r="BB64" s="75"/>
      <c r="BC64" s="75"/>
      <c r="BD64" s="75"/>
      <c r="BE64" s="75"/>
      <c r="BF64" s="75"/>
      <c r="BG64" s="75"/>
      <c r="BH64" s="75"/>
      <c r="BI64" s="75"/>
      <c r="BJ64" s="75"/>
      <c r="BK64" s="75"/>
      <c r="BL64" s="75"/>
      <c r="BM64" s="75"/>
      <c r="BN64" s="75"/>
      <c r="BO64" s="75"/>
      <c r="BP64" s="75"/>
      <c r="BQ64" s="75"/>
      <c r="BR64" s="75"/>
      <c r="BS64" s="75"/>
      <c r="BT64" s="75"/>
      <c r="BU64" s="75"/>
      <c r="BV64" s="75"/>
      <c r="BW64" s="75"/>
      <c r="BX64" s="75"/>
      <c r="BY64" s="75"/>
      <c r="BZ64" s="75"/>
      <c r="CA64" s="75"/>
      <c r="CB64" s="75"/>
    </row>
    <row r="65" spans="1:80" x14ac:dyDescent="0.25">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c r="BI65" s="75"/>
      <c r="BJ65" s="75"/>
      <c r="BK65" s="75"/>
      <c r="BL65" s="75"/>
      <c r="BM65" s="75"/>
      <c r="BN65" s="75"/>
      <c r="BO65" s="75"/>
      <c r="BP65" s="75"/>
      <c r="BQ65" s="75"/>
      <c r="BR65" s="75"/>
      <c r="BS65" s="75"/>
      <c r="BT65" s="75"/>
      <c r="BU65" s="75"/>
      <c r="BV65" s="75"/>
      <c r="BW65" s="75"/>
      <c r="BX65" s="75"/>
      <c r="BY65" s="75"/>
      <c r="BZ65" s="75"/>
      <c r="CA65" s="75"/>
      <c r="CB65" s="75"/>
    </row>
    <row r="66" spans="1:80" x14ac:dyDescent="0.25">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5"/>
      <c r="BM66" s="75"/>
      <c r="BN66" s="75"/>
      <c r="BO66" s="75"/>
      <c r="BP66" s="75"/>
      <c r="BQ66" s="75"/>
      <c r="BR66" s="75"/>
      <c r="BS66" s="75"/>
      <c r="BT66" s="75"/>
      <c r="BU66" s="75"/>
      <c r="BV66" s="75"/>
      <c r="BW66" s="75"/>
      <c r="BX66" s="75"/>
      <c r="BY66" s="75"/>
      <c r="BZ66" s="75"/>
      <c r="CA66" s="75"/>
      <c r="CB66" s="75"/>
    </row>
    <row r="67" spans="1:80" x14ac:dyDescent="0.25">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c r="BI67" s="75"/>
      <c r="BJ67" s="75"/>
      <c r="BK67" s="75"/>
      <c r="BL67" s="75"/>
      <c r="BM67" s="75"/>
      <c r="BN67" s="75"/>
      <c r="BO67" s="75"/>
      <c r="BP67" s="75"/>
      <c r="BQ67" s="75"/>
      <c r="BR67" s="75"/>
      <c r="BS67" s="75"/>
      <c r="BT67" s="75"/>
      <c r="BU67" s="75"/>
      <c r="BV67" s="75"/>
      <c r="BW67" s="75"/>
      <c r="BX67" s="75"/>
      <c r="BY67" s="75"/>
      <c r="BZ67" s="75"/>
      <c r="CA67" s="75"/>
      <c r="CB67" s="75"/>
    </row>
    <row r="68" spans="1:80" x14ac:dyDescent="0.25">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c r="BJ68" s="75"/>
      <c r="BK68" s="75"/>
      <c r="BL68" s="75"/>
      <c r="BM68" s="75"/>
      <c r="BN68" s="75"/>
      <c r="BO68" s="75"/>
      <c r="BP68" s="75"/>
      <c r="BQ68" s="75"/>
      <c r="BR68" s="75"/>
      <c r="BS68" s="75"/>
      <c r="BT68" s="75"/>
      <c r="BU68" s="75"/>
      <c r="BV68" s="75"/>
      <c r="BW68" s="75"/>
      <c r="BX68" s="75"/>
      <c r="BY68" s="75"/>
      <c r="BZ68" s="75"/>
      <c r="CA68" s="75"/>
      <c r="CB68" s="75"/>
    </row>
    <row r="69" spans="1:80" x14ac:dyDescent="0.25">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c r="BJ69" s="75"/>
      <c r="BK69" s="75"/>
      <c r="BL69" s="75"/>
      <c r="BM69" s="75"/>
      <c r="BN69" s="75"/>
      <c r="BO69" s="75"/>
      <c r="BP69" s="75"/>
      <c r="BQ69" s="75"/>
      <c r="BR69" s="75"/>
      <c r="BS69" s="75"/>
      <c r="BT69" s="75"/>
      <c r="BU69" s="75"/>
      <c r="BV69" s="75"/>
      <c r="BW69" s="75"/>
      <c r="BX69" s="75"/>
      <c r="BY69" s="75"/>
      <c r="BZ69" s="75"/>
      <c r="CA69" s="75"/>
      <c r="CB69" s="75"/>
    </row>
    <row r="70" spans="1:80" x14ac:dyDescent="0.25">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c r="BJ70" s="75"/>
      <c r="BK70" s="75"/>
      <c r="BL70" s="75"/>
      <c r="BM70" s="75"/>
      <c r="BN70" s="75"/>
      <c r="BO70" s="75"/>
      <c r="BP70" s="75"/>
      <c r="BQ70" s="75"/>
      <c r="BR70" s="75"/>
      <c r="BS70" s="75"/>
      <c r="BT70" s="75"/>
      <c r="BU70" s="75"/>
      <c r="BV70" s="75"/>
      <c r="BW70" s="75"/>
      <c r="BX70" s="75"/>
      <c r="BY70" s="75"/>
      <c r="BZ70" s="75"/>
      <c r="CA70" s="75"/>
      <c r="CB70" s="75"/>
    </row>
    <row r="71" spans="1:80" x14ac:dyDescent="0.25">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c r="BJ71" s="75"/>
      <c r="BK71" s="75"/>
      <c r="BL71" s="75"/>
      <c r="BM71" s="75"/>
      <c r="BN71" s="75"/>
      <c r="BO71" s="75"/>
      <c r="BP71" s="75"/>
      <c r="BQ71" s="75"/>
      <c r="BR71" s="75"/>
      <c r="BS71" s="75"/>
      <c r="BT71" s="75"/>
      <c r="BU71" s="75"/>
      <c r="BV71" s="75"/>
      <c r="BW71" s="75"/>
      <c r="BX71" s="75"/>
      <c r="BY71" s="75"/>
      <c r="BZ71" s="75"/>
      <c r="CA71" s="75"/>
      <c r="CB71" s="75"/>
    </row>
    <row r="72" spans="1:80" x14ac:dyDescent="0.25">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c r="BJ72" s="75"/>
      <c r="BK72" s="75"/>
      <c r="BL72" s="75"/>
      <c r="BM72" s="75"/>
      <c r="BN72" s="75"/>
      <c r="BO72" s="75"/>
      <c r="BP72" s="75"/>
      <c r="BQ72" s="75"/>
      <c r="BR72" s="75"/>
      <c r="BS72" s="75"/>
      <c r="BT72" s="75"/>
      <c r="BU72" s="75"/>
      <c r="BV72" s="75"/>
      <c r="BW72" s="75"/>
      <c r="BX72" s="75"/>
      <c r="BY72" s="75"/>
      <c r="BZ72" s="75"/>
      <c r="CA72" s="75"/>
      <c r="CB72" s="75"/>
    </row>
    <row r="73" spans="1:80" x14ac:dyDescent="0.25">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c r="BJ73" s="75"/>
      <c r="BK73" s="75"/>
      <c r="BL73" s="75"/>
      <c r="BM73" s="75"/>
      <c r="BN73" s="75"/>
      <c r="BO73" s="75"/>
      <c r="BP73" s="75"/>
      <c r="BQ73" s="75"/>
      <c r="BR73" s="75"/>
      <c r="BS73" s="75"/>
      <c r="BT73" s="75"/>
      <c r="BU73" s="75"/>
      <c r="BV73" s="75"/>
      <c r="BW73" s="75"/>
      <c r="BX73" s="75"/>
      <c r="BY73" s="75"/>
      <c r="BZ73" s="75"/>
      <c r="CA73" s="75"/>
      <c r="CB73" s="75"/>
    </row>
    <row r="74" spans="1:80" x14ac:dyDescent="0.25">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c r="BJ74" s="75"/>
      <c r="BK74" s="75"/>
      <c r="BL74" s="75"/>
      <c r="BM74" s="75"/>
      <c r="BN74" s="75"/>
      <c r="BO74" s="75"/>
      <c r="BP74" s="75"/>
      <c r="BQ74" s="75"/>
      <c r="BR74" s="75"/>
      <c r="BS74" s="75"/>
      <c r="BT74" s="75"/>
      <c r="BU74" s="75"/>
      <c r="BV74" s="75"/>
      <c r="BW74" s="75"/>
      <c r="BX74" s="75"/>
      <c r="BY74" s="75"/>
      <c r="BZ74" s="75"/>
      <c r="CA74" s="75"/>
      <c r="CB74" s="75"/>
    </row>
    <row r="75" spans="1:80" x14ac:dyDescent="0.2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c r="BJ75" s="75"/>
      <c r="BK75" s="75"/>
      <c r="BL75" s="75"/>
      <c r="BM75" s="75"/>
      <c r="BN75" s="75"/>
      <c r="BO75" s="75"/>
      <c r="BP75" s="75"/>
      <c r="BQ75" s="75"/>
      <c r="BR75" s="75"/>
      <c r="BS75" s="75"/>
      <c r="BT75" s="75"/>
      <c r="BU75" s="75"/>
      <c r="BV75" s="75"/>
      <c r="BW75" s="75"/>
      <c r="BX75" s="75"/>
      <c r="BY75" s="75"/>
      <c r="BZ75" s="75"/>
      <c r="CA75" s="75"/>
      <c r="CB75" s="75"/>
    </row>
    <row r="76" spans="1:80" x14ac:dyDescent="0.25">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c r="BJ76" s="75"/>
      <c r="BK76" s="75"/>
      <c r="BL76" s="75"/>
      <c r="BM76" s="75"/>
      <c r="BN76" s="75"/>
      <c r="BO76" s="75"/>
      <c r="BP76" s="75"/>
      <c r="BQ76" s="75"/>
      <c r="BR76" s="75"/>
      <c r="BS76" s="75"/>
      <c r="BT76" s="75"/>
      <c r="BU76" s="75"/>
      <c r="BV76" s="75"/>
      <c r="BW76" s="75"/>
      <c r="BX76" s="75"/>
      <c r="BY76" s="75"/>
      <c r="BZ76" s="75"/>
      <c r="CA76" s="75"/>
      <c r="CB76" s="75"/>
    </row>
    <row r="77" spans="1:80" x14ac:dyDescent="0.25">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c r="BJ77" s="75"/>
      <c r="BK77" s="75"/>
      <c r="BL77" s="75"/>
      <c r="BM77" s="75"/>
      <c r="BN77" s="75"/>
      <c r="BO77" s="75"/>
      <c r="BP77" s="75"/>
      <c r="BQ77" s="75"/>
      <c r="BR77" s="75"/>
      <c r="BS77" s="75"/>
      <c r="BT77" s="75"/>
      <c r="BU77" s="75"/>
      <c r="BV77" s="75"/>
      <c r="BW77" s="75"/>
      <c r="BX77" s="75"/>
      <c r="BY77" s="75"/>
      <c r="BZ77" s="75"/>
      <c r="CA77" s="75"/>
      <c r="CB77" s="75"/>
    </row>
    <row r="78" spans="1:80" x14ac:dyDescent="0.25">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c r="BJ78" s="75"/>
      <c r="BK78" s="75"/>
      <c r="BL78" s="75"/>
      <c r="BM78" s="75"/>
      <c r="BN78" s="75"/>
      <c r="BO78" s="75"/>
      <c r="BP78" s="75"/>
      <c r="BQ78" s="75"/>
      <c r="BR78" s="75"/>
      <c r="BS78" s="75"/>
      <c r="BT78" s="75"/>
      <c r="BU78" s="75"/>
      <c r="BV78" s="75"/>
      <c r="BW78" s="75"/>
      <c r="BX78" s="75"/>
      <c r="BY78" s="75"/>
      <c r="BZ78" s="75"/>
      <c r="CA78" s="75"/>
      <c r="CB78" s="75"/>
    </row>
    <row r="79" spans="1:80" x14ac:dyDescent="0.25">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c r="BJ79" s="75"/>
      <c r="BK79" s="75"/>
    </row>
    <row r="80" spans="1:80" x14ac:dyDescent="0.25">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c r="BJ80" s="75"/>
      <c r="BK80" s="75"/>
    </row>
    <row r="81" spans="1:63" x14ac:dyDescent="0.25">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c r="BJ81" s="75"/>
      <c r="BK81" s="75"/>
    </row>
    <row r="82" spans="1:63" x14ac:dyDescent="0.25">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c r="BJ82" s="75"/>
      <c r="BK82" s="75"/>
    </row>
    <row r="83" spans="1:63" x14ac:dyDescent="0.25">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c r="BJ83" s="75"/>
      <c r="BK83" s="75"/>
    </row>
    <row r="84" spans="1:63" x14ac:dyDescent="0.25">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c r="BJ84" s="75"/>
      <c r="BK84" s="75"/>
    </row>
    <row r="85" spans="1:63" x14ac:dyDescent="0.25">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c r="BJ85" s="75"/>
      <c r="BK85" s="75"/>
    </row>
    <row r="86" spans="1:63" x14ac:dyDescent="0.25">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c r="BJ86" s="75"/>
      <c r="BK86" s="75"/>
    </row>
    <row r="87" spans="1:63" x14ac:dyDescent="0.25">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c r="BJ87" s="75"/>
      <c r="BK87" s="75"/>
    </row>
    <row r="88" spans="1:63" x14ac:dyDescent="0.25">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c r="BJ88" s="75"/>
      <c r="BK88" s="75"/>
    </row>
    <row r="89" spans="1:63" x14ac:dyDescent="0.25">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c r="BJ89" s="75"/>
      <c r="BK89" s="75"/>
    </row>
    <row r="90" spans="1:63" x14ac:dyDescent="0.25">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c r="BJ90" s="75"/>
      <c r="BK90" s="75"/>
    </row>
    <row r="91" spans="1:63" x14ac:dyDescent="0.25">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c r="BJ91" s="75"/>
      <c r="BK91" s="75"/>
    </row>
    <row r="92" spans="1:63" x14ac:dyDescent="0.25">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c r="BJ92" s="75"/>
      <c r="BK92" s="75"/>
    </row>
    <row r="93" spans="1:63" x14ac:dyDescent="0.25">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c r="BJ93" s="75"/>
      <c r="BK93" s="75"/>
    </row>
    <row r="94" spans="1:63" x14ac:dyDescent="0.25">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c r="BJ94" s="75"/>
      <c r="BK94" s="75"/>
    </row>
    <row r="95" spans="1:63" x14ac:dyDescent="0.25">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c r="BJ95" s="75"/>
      <c r="BK95" s="75"/>
    </row>
    <row r="96" spans="1:63" x14ac:dyDescent="0.25">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c r="BJ96" s="75"/>
      <c r="BK96" s="75"/>
    </row>
    <row r="97" spans="1:63" x14ac:dyDescent="0.25">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c r="BJ97" s="75"/>
      <c r="BK97" s="75"/>
    </row>
    <row r="98" spans="1:63" x14ac:dyDescent="0.25">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c r="BJ98" s="75"/>
      <c r="BK98" s="75"/>
    </row>
    <row r="99" spans="1:63" x14ac:dyDescent="0.25">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c r="BJ99" s="75"/>
      <c r="BK99" s="75"/>
    </row>
    <row r="100" spans="1:63" x14ac:dyDescent="0.25">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c r="BJ100" s="75"/>
      <c r="BK100" s="75"/>
    </row>
    <row r="101" spans="1:63" x14ac:dyDescent="0.25">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c r="BJ101" s="75"/>
      <c r="BK101" s="75"/>
    </row>
    <row r="102" spans="1:63" x14ac:dyDescent="0.25">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c r="BJ102" s="75"/>
      <c r="BK102" s="75"/>
    </row>
    <row r="103" spans="1:63" x14ac:dyDescent="0.25">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c r="BJ103" s="75"/>
      <c r="BK103" s="75"/>
    </row>
    <row r="104" spans="1:63" x14ac:dyDescent="0.25">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c r="BJ104" s="75"/>
      <c r="BK104" s="75"/>
    </row>
    <row r="105" spans="1:63" x14ac:dyDescent="0.25">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c r="BJ105" s="75"/>
      <c r="BK105" s="75"/>
    </row>
    <row r="106" spans="1:63" x14ac:dyDescent="0.25">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c r="BJ106" s="75"/>
      <c r="BK106" s="75"/>
    </row>
    <row r="107" spans="1:63" x14ac:dyDescent="0.25">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c r="BJ107" s="75"/>
      <c r="BK107" s="75"/>
    </row>
    <row r="108" spans="1:63" x14ac:dyDescent="0.25">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c r="BJ108" s="75"/>
      <c r="BK108" s="75"/>
    </row>
    <row r="109" spans="1:63" x14ac:dyDescent="0.25">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c r="BI109" s="75"/>
      <c r="BJ109" s="75"/>
      <c r="BK109" s="75"/>
    </row>
    <row r="110" spans="1:63" x14ac:dyDescent="0.25">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c r="BI110" s="75"/>
      <c r="BJ110" s="75"/>
      <c r="BK110" s="75"/>
    </row>
    <row r="111" spans="1:63" x14ac:dyDescent="0.25">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75"/>
      <c r="BF111" s="75"/>
      <c r="BG111" s="75"/>
      <c r="BH111" s="75"/>
      <c r="BI111" s="75"/>
      <c r="BJ111" s="75"/>
      <c r="BK111" s="75"/>
    </row>
    <row r="112" spans="1:63" x14ac:dyDescent="0.25">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c r="BI112" s="75"/>
      <c r="BJ112" s="75"/>
      <c r="BK112" s="75"/>
    </row>
    <row r="113" spans="1:63" x14ac:dyDescent="0.25">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c r="BI113" s="75"/>
      <c r="BJ113" s="75"/>
      <c r="BK113" s="75"/>
    </row>
    <row r="114" spans="1:63" x14ac:dyDescent="0.25">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c r="BI114" s="75"/>
      <c r="BJ114" s="75"/>
      <c r="BK114" s="75"/>
    </row>
    <row r="115" spans="1:63" x14ac:dyDescent="0.25">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c r="BI115" s="75"/>
      <c r="BJ115" s="75"/>
      <c r="BK115" s="75"/>
    </row>
    <row r="116" spans="1:63" x14ac:dyDescent="0.25">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c r="BI116" s="75"/>
      <c r="BJ116" s="75"/>
      <c r="BK116" s="75"/>
    </row>
    <row r="117" spans="1:63" x14ac:dyDescent="0.25">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c r="BI117" s="75"/>
      <c r="BJ117" s="75"/>
      <c r="BK117" s="75"/>
    </row>
    <row r="118" spans="1:63" x14ac:dyDescent="0.25">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c r="BI118" s="75"/>
      <c r="BJ118" s="75"/>
      <c r="BK118" s="75"/>
    </row>
    <row r="119" spans="1:63" x14ac:dyDescent="0.25">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c r="BI119" s="75"/>
      <c r="BJ119" s="75"/>
      <c r="BK119" s="75"/>
    </row>
    <row r="120" spans="1:63" x14ac:dyDescent="0.25">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c r="BI120" s="75"/>
      <c r="BJ120" s="75"/>
      <c r="BK120" s="75"/>
    </row>
    <row r="121" spans="1:63" x14ac:dyDescent="0.25">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c r="BI121" s="75"/>
      <c r="BJ121" s="75"/>
      <c r="BK121" s="75"/>
    </row>
    <row r="122" spans="1:63" x14ac:dyDescent="0.2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c r="BI122" s="75"/>
      <c r="BJ122" s="75"/>
      <c r="BK122" s="75"/>
    </row>
    <row r="123" spans="1:63" x14ac:dyDescent="0.2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c r="BI123" s="75"/>
      <c r="BJ123" s="75"/>
      <c r="BK123" s="75"/>
    </row>
    <row r="124" spans="1:63" x14ac:dyDescent="0.2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c r="BI124" s="75"/>
      <c r="BJ124" s="75"/>
      <c r="BK124" s="75"/>
    </row>
    <row r="125" spans="1:63" x14ac:dyDescent="0.2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c r="BI125" s="75"/>
      <c r="BJ125" s="75"/>
      <c r="BK125" s="75"/>
    </row>
    <row r="126" spans="1:63" x14ac:dyDescent="0.2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c r="BI126" s="75"/>
      <c r="BJ126" s="75"/>
      <c r="BK126" s="75"/>
    </row>
    <row r="127" spans="1:63" x14ac:dyDescent="0.2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c r="BI127" s="75"/>
      <c r="BJ127" s="75"/>
      <c r="BK127" s="75"/>
    </row>
    <row r="128" spans="1:63" x14ac:dyDescent="0.2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c r="BI128" s="75"/>
      <c r="BJ128" s="75"/>
      <c r="BK128" s="75"/>
    </row>
    <row r="129" spans="2:63" x14ac:dyDescent="0.2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c r="BI129" s="75"/>
      <c r="BJ129" s="75"/>
      <c r="BK129" s="75"/>
    </row>
    <row r="130" spans="2:63" x14ac:dyDescent="0.2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c r="BI130" s="75"/>
      <c r="BJ130" s="75"/>
      <c r="BK130" s="75"/>
    </row>
    <row r="131" spans="2:63" x14ac:dyDescent="0.2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c r="BE131" s="75"/>
      <c r="BF131" s="75"/>
      <c r="BG131" s="75"/>
      <c r="BH131" s="75"/>
      <c r="BI131" s="75"/>
      <c r="BJ131" s="75"/>
      <c r="BK131" s="75"/>
    </row>
    <row r="132" spans="2:63" x14ac:dyDescent="0.2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c r="BI132" s="75"/>
      <c r="BJ132" s="75"/>
      <c r="BK132" s="75"/>
    </row>
    <row r="133" spans="2:63" x14ac:dyDescent="0.2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c r="BI133" s="75"/>
      <c r="BJ133" s="75"/>
      <c r="BK133" s="75"/>
    </row>
    <row r="134" spans="2:63" x14ac:dyDescent="0.2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c r="BI134" s="75"/>
      <c r="BJ134" s="75"/>
      <c r="BK134" s="75"/>
    </row>
    <row r="135" spans="2:63" x14ac:dyDescent="0.2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c r="BI135" s="75"/>
      <c r="BJ135" s="75"/>
      <c r="BK135" s="75"/>
    </row>
    <row r="136" spans="2:63" x14ac:dyDescent="0.2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c r="BI136" s="75"/>
      <c r="BJ136" s="75"/>
      <c r="BK136" s="75"/>
    </row>
    <row r="137" spans="2:63" x14ac:dyDescent="0.25">
      <c r="B137" s="75"/>
      <c r="C137" s="75"/>
      <c r="D137" s="75"/>
      <c r="E137" s="75"/>
      <c r="F137" s="75"/>
      <c r="G137" s="75"/>
      <c r="H137" s="75"/>
      <c r="I137" s="75"/>
    </row>
    <row r="138" spans="2:63" x14ac:dyDescent="0.25">
      <c r="B138" s="75"/>
      <c r="C138" s="75"/>
      <c r="D138" s="75"/>
      <c r="E138" s="75"/>
      <c r="F138" s="75"/>
      <c r="G138" s="75"/>
      <c r="H138" s="75"/>
      <c r="I138" s="75"/>
    </row>
    <row r="139" spans="2:63" x14ac:dyDescent="0.25">
      <c r="B139" s="75"/>
      <c r="C139" s="75"/>
      <c r="D139" s="75"/>
      <c r="E139" s="75"/>
      <c r="F139" s="75"/>
      <c r="G139" s="75"/>
      <c r="H139" s="75"/>
      <c r="I139" s="75"/>
    </row>
    <row r="140" spans="2:63" x14ac:dyDescent="0.25">
      <c r="B140" s="75"/>
      <c r="C140" s="75"/>
      <c r="D140" s="75"/>
      <c r="E140" s="75"/>
      <c r="F140" s="75"/>
      <c r="G140" s="75"/>
      <c r="H140" s="75"/>
      <c r="I140" s="75"/>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zoomScale="50" zoomScaleNormal="50" workbookViewId="0">
      <selection activeCell="S36" sqref="S3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row>
    <row r="2" spans="1:91" ht="18" customHeight="1" x14ac:dyDescent="0.25">
      <c r="A2" s="75"/>
      <c r="B2" s="338" t="s">
        <v>157</v>
      </c>
      <c r="C2" s="339"/>
      <c r="D2" s="339"/>
      <c r="E2" s="339"/>
      <c r="F2" s="339"/>
      <c r="G2" s="339"/>
      <c r="H2" s="339"/>
      <c r="I2" s="339"/>
      <c r="J2" s="280" t="s">
        <v>2</v>
      </c>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0"/>
      <c r="AM2" s="280"/>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row>
    <row r="3" spans="1:91" ht="18.75" customHeight="1" x14ac:dyDescent="0.25">
      <c r="A3" s="75"/>
      <c r="B3" s="339"/>
      <c r="C3" s="339"/>
      <c r="D3" s="339"/>
      <c r="E3" s="339"/>
      <c r="F3" s="339"/>
      <c r="G3" s="339"/>
      <c r="H3" s="339"/>
      <c r="I3" s="339"/>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0"/>
      <c r="AM3" s="280"/>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row>
    <row r="4" spans="1:91" ht="15" customHeight="1" x14ac:dyDescent="0.25">
      <c r="A4" s="75"/>
      <c r="B4" s="339"/>
      <c r="C4" s="339"/>
      <c r="D4" s="339"/>
      <c r="E4" s="339"/>
      <c r="F4" s="339"/>
      <c r="G4" s="339"/>
      <c r="H4" s="339"/>
      <c r="I4" s="339"/>
      <c r="J4" s="280"/>
      <c r="K4" s="280"/>
      <c r="L4" s="280"/>
      <c r="M4" s="280"/>
      <c r="N4" s="280"/>
      <c r="O4" s="280"/>
      <c r="P4" s="280"/>
      <c r="Q4" s="280"/>
      <c r="R4" s="280"/>
      <c r="S4" s="280"/>
      <c r="T4" s="280"/>
      <c r="U4" s="280"/>
      <c r="V4" s="280"/>
      <c r="W4" s="280"/>
      <c r="X4" s="280"/>
      <c r="Y4" s="280"/>
      <c r="Z4" s="280"/>
      <c r="AA4" s="280"/>
      <c r="AB4" s="280"/>
      <c r="AC4" s="280"/>
      <c r="AD4" s="280"/>
      <c r="AE4" s="280"/>
      <c r="AF4" s="280"/>
      <c r="AG4" s="280"/>
      <c r="AH4" s="280"/>
      <c r="AI4" s="280"/>
      <c r="AJ4" s="280"/>
      <c r="AK4" s="280"/>
      <c r="AL4" s="280"/>
      <c r="AM4" s="280"/>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row>
    <row r="5" spans="1:91" ht="15.75" thickBot="1" x14ac:dyDescent="0.3">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row>
    <row r="6" spans="1:91" ht="15" customHeight="1" x14ac:dyDescent="0.25">
      <c r="A6" s="75"/>
      <c r="B6" s="227" t="s">
        <v>4</v>
      </c>
      <c r="C6" s="227"/>
      <c r="D6" s="228"/>
      <c r="E6" s="322" t="s">
        <v>115</v>
      </c>
      <c r="F6" s="323"/>
      <c r="G6" s="323"/>
      <c r="H6" s="323"/>
      <c r="I6" s="340"/>
      <c r="J6" s="38" t="e">
        <f>IF(AND('Mapa final'!#REF!="Muy Alta",'Mapa final'!#REF!="Leve"),CONCATENATE("R1C",'Mapa final'!#REF!),"")</f>
        <v>#REF!</v>
      </c>
      <c r="K6" s="39" t="e">
        <f>IF(AND('Mapa final'!#REF!="Muy Alta",'Mapa final'!#REF!="Leve"),CONCATENATE("R1C",'Mapa final'!#REF!),"")</f>
        <v>#REF!</v>
      </c>
      <c r="L6" s="39" t="e">
        <f>IF(AND('Mapa final'!#REF!="Muy Alta",'Mapa final'!#REF!="Leve"),CONCATENATE("R1C",'Mapa final'!#REF!),"")</f>
        <v>#REF!</v>
      </c>
      <c r="M6" s="39" t="e">
        <f>IF(AND('Mapa final'!#REF!="Muy Alta",'Mapa final'!#REF!="Leve"),CONCATENATE("R1C",'Mapa final'!#REF!),"")</f>
        <v>#REF!</v>
      </c>
      <c r="N6" s="39" t="e">
        <f>IF(AND('Mapa final'!#REF!="Muy Alta",'Mapa final'!#REF!="Leve"),CONCATENATE("R1C",'Mapa final'!#REF!),"")</f>
        <v>#REF!</v>
      </c>
      <c r="O6" s="40" t="e">
        <f>IF(AND('Mapa final'!#REF!="Muy Alta",'Mapa final'!#REF!="Leve"),CONCATENATE("R1C",'Mapa final'!#REF!),"")</f>
        <v>#REF!</v>
      </c>
      <c r="P6" s="38" t="e">
        <f>IF(AND('Mapa final'!#REF!="Muy Alta",'Mapa final'!#REF!="Menor"),CONCATENATE("R1C",'Mapa final'!#REF!),"")</f>
        <v>#REF!</v>
      </c>
      <c r="Q6" s="39" t="e">
        <f>IF(AND('Mapa final'!#REF!="Muy Alta",'Mapa final'!#REF!="Menor"),CONCATENATE("R1C",'Mapa final'!#REF!),"")</f>
        <v>#REF!</v>
      </c>
      <c r="R6" s="39" t="e">
        <f>IF(AND('Mapa final'!#REF!="Muy Alta",'Mapa final'!#REF!="Menor"),CONCATENATE("R1C",'Mapa final'!#REF!),"")</f>
        <v>#REF!</v>
      </c>
      <c r="S6" s="39" t="e">
        <f>IF(AND('Mapa final'!#REF!="Muy Alta",'Mapa final'!#REF!="Menor"),CONCATENATE("R1C",'Mapa final'!#REF!),"")</f>
        <v>#REF!</v>
      </c>
      <c r="T6" s="39" t="e">
        <f>IF(AND('Mapa final'!#REF!="Muy Alta",'Mapa final'!#REF!="Menor"),CONCATENATE("R1C",'Mapa final'!#REF!),"")</f>
        <v>#REF!</v>
      </c>
      <c r="U6" s="40" t="e">
        <f>IF(AND('Mapa final'!#REF!="Muy Alta",'Mapa final'!#REF!="Menor"),CONCATENATE("R1C",'Mapa final'!#REF!),"")</f>
        <v>#REF!</v>
      </c>
      <c r="V6" s="38" t="e">
        <f>IF(AND('Mapa final'!#REF!="Muy Alta",'Mapa final'!#REF!="Moderado"),CONCATENATE("R1C",'Mapa final'!#REF!),"")</f>
        <v>#REF!</v>
      </c>
      <c r="W6" s="39" t="e">
        <f>IF(AND('Mapa final'!#REF!="Muy Alta",'Mapa final'!#REF!="Moderado"),CONCATENATE("R1C",'Mapa final'!#REF!),"")</f>
        <v>#REF!</v>
      </c>
      <c r="X6" s="39" t="e">
        <f>IF(AND('Mapa final'!#REF!="Muy Alta",'Mapa final'!#REF!="Moderado"),CONCATENATE("R1C",'Mapa final'!#REF!),"")</f>
        <v>#REF!</v>
      </c>
      <c r="Y6" s="39" t="e">
        <f>IF(AND('Mapa final'!#REF!="Muy Alta",'Mapa final'!#REF!="Moderado"),CONCATENATE("R1C",'Mapa final'!#REF!),"")</f>
        <v>#REF!</v>
      </c>
      <c r="Z6" s="39" t="e">
        <f>IF(AND('Mapa final'!#REF!="Muy Alta",'Mapa final'!#REF!="Moderado"),CONCATENATE("R1C",'Mapa final'!#REF!),"")</f>
        <v>#REF!</v>
      </c>
      <c r="AA6" s="40" t="e">
        <f>IF(AND('Mapa final'!#REF!="Muy Alta",'Mapa final'!#REF!="Moderado"),CONCATENATE("R1C",'Mapa final'!#REF!),"")</f>
        <v>#REF!</v>
      </c>
      <c r="AB6" s="38" t="e">
        <f>IF(AND('Mapa final'!#REF!="Muy Alta",'Mapa final'!#REF!="Mayor"),CONCATENATE("R1C",'Mapa final'!#REF!),"")</f>
        <v>#REF!</v>
      </c>
      <c r="AC6" s="39" t="e">
        <f>IF(AND('Mapa final'!#REF!="Muy Alta",'Mapa final'!#REF!="Mayor"),CONCATENATE("R1C",'Mapa final'!#REF!),"")</f>
        <v>#REF!</v>
      </c>
      <c r="AD6" s="39" t="e">
        <f>IF(AND('Mapa final'!#REF!="Muy Alta",'Mapa final'!#REF!="Mayor"),CONCATENATE("R1C",'Mapa final'!#REF!),"")</f>
        <v>#REF!</v>
      </c>
      <c r="AE6" s="39" t="e">
        <f>IF(AND('Mapa final'!#REF!="Muy Alta",'Mapa final'!#REF!="Mayor"),CONCATENATE("R1C",'Mapa final'!#REF!),"")</f>
        <v>#REF!</v>
      </c>
      <c r="AF6" s="39" t="e">
        <f>IF(AND('Mapa final'!#REF!="Muy Alta",'Mapa final'!#REF!="Mayor"),CONCATENATE("R1C",'Mapa final'!#REF!),"")</f>
        <v>#REF!</v>
      </c>
      <c r="AG6" s="40" t="e">
        <f>IF(AND('Mapa final'!#REF!="Muy Alta",'Mapa final'!#REF!="Mayor"),CONCATENATE("R1C",'Mapa final'!#REF!),"")</f>
        <v>#REF!</v>
      </c>
      <c r="AH6" s="41" t="e">
        <f>IF(AND('Mapa final'!#REF!="Muy Alta",'Mapa final'!#REF!="Catastrófico"),CONCATENATE("R1C",'Mapa final'!#REF!),"")</f>
        <v>#REF!</v>
      </c>
      <c r="AI6" s="42" t="e">
        <f>IF(AND('Mapa final'!#REF!="Muy Alta",'Mapa final'!#REF!="Catastrófico"),CONCATENATE("R1C",'Mapa final'!#REF!),"")</f>
        <v>#REF!</v>
      </c>
      <c r="AJ6" s="42" t="e">
        <f>IF(AND('Mapa final'!#REF!="Muy Alta",'Mapa final'!#REF!="Catastrófico"),CONCATENATE("R1C",'Mapa final'!#REF!),"")</f>
        <v>#REF!</v>
      </c>
      <c r="AK6" s="42" t="e">
        <f>IF(AND('Mapa final'!#REF!="Muy Alta",'Mapa final'!#REF!="Catastrófico"),CONCATENATE("R1C",'Mapa final'!#REF!),"")</f>
        <v>#REF!</v>
      </c>
      <c r="AL6" s="42" t="e">
        <f>IF(AND('Mapa final'!#REF!="Muy Alta",'Mapa final'!#REF!="Catastrófico"),CONCATENATE("R1C",'Mapa final'!#REF!),"")</f>
        <v>#REF!</v>
      </c>
      <c r="AM6" s="43" t="e">
        <f>IF(AND('Mapa final'!#REF!="Muy Alta",'Mapa final'!#REF!="Catastrófico"),CONCATENATE("R1C",'Mapa final'!#REF!),"")</f>
        <v>#REF!</v>
      </c>
      <c r="AN6" s="75"/>
      <c r="AO6" s="329" t="s">
        <v>78</v>
      </c>
      <c r="AP6" s="330"/>
      <c r="AQ6" s="330"/>
      <c r="AR6" s="330"/>
      <c r="AS6" s="330"/>
      <c r="AT6" s="331"/>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row>
    <row r="7" spans="1:91" ht="15" customHeight="1" x14ac:dyDescent="0.25">
      <c r="A7" s="75"/>
      <c r="B7" s="227"/>
      <c r="C7" s="227"/>
      <c r="D7" s="228"/>
      <c r="E7" s="326"/>
      <c r="F7" s="325"/>
      <c r="G7" s="325"/>
      <c r="H7" s="325"/>
      <c r="I7" s="341"/>
      <c r="J7" s="44" t="str">
        <f>IF(AND('Mapa final'!$AD$11="Muy Alta",'Mapa final'!$AF$11="Leve"),CONCATENATE("R2C",'Mapa final'!$S$11),"")</f>
        <v/>
      </c>
      <c r="K7" s="45" t="str">
        <f>IF(AND('Mapa final'!$AD$12="Muy Alta",'Mapa final'!$AF$12="Leve"),CONCATENATE("R2C",'Mapa final'!$S$12),"")</f>
        <v/>
      </c>
      <c r="L7" s="45" t="e">
        <f>IF(AND('Mapa final'!#REF!="Muy Alta",'Mapa final'!#REF!="Leve"),CONCATENATE("R2C",'Mapa final'!#REF!),"")</f>
        <v>#REF!</v>
      </c>
      <c r="M7" s="45" t="e">
        <f>IF(AND('Mapa final'!#REF!="Muy Alta",'Mapa final'!#REF!="Leve"),CONCATENATE("R2C",'Mapa final'!#REF!),"")</f>
        <v>#REF!</v>
      </c>
      <c r="N7" s="45" t="e">
        <f>IF(AND('Mapa final'!#REF!="Muy Alta",'Mapa final'!#REF!="Leve"),CONCATENATE("R2C",'Mapa final'!#REF!),"")</f>
        <v>#REF!</v>
      </c>
      <c r="O7" s="46" t="e">
        <f>IF(AND('Mapa final'!#REF!="Muy Alta",'Mapa final'!#REF!="Leve"),CONCATENATE("R2C",'Mapa final'!#REF!),"")</f>
        <v>#REF!</v>
      </c>
      <c r="P7" s="44" t="str">
        <f>IF(AND('Mapa final'!$AD$11="Muy Alta",'Mapa final'!$AF$11="Menor"),CONCATENATE("R2C",'Mapa final'!$S$11),"")</f>
        <v/>
      </c>
      <c r="Q7" s="45" t="str">
        <f>IF(AND('Mapa final'!$AD$12="Muy Alta",'Mapa final'!$AF$12="Menor"),CONCATENATE("R2C",'Mapa final'!$S$12),"")</f>
        <v/>
      </c>
      <c r="R7" s="45" t="e">
        <f>IF(AND('Mapa final'!#REF!="Muy Alta",'Mapa final'!#REF!="Menor"),CONCATENATE("R2C",'Mapa final'!#REF!),"")</f>
        <v>#REF!</v>
      </c>
      <c r="S7" s="45" t="e">
        <f>IF(AND('Mapa final'!#REF!="Muy Alta",'Mapa final'!#REF!="Menor"),CONCATENATE("R2C",'Mapa final'!#REF!),"")</f>
        <v>#REF!</v>
      </c>
      <c r="T7" s="45" t="e">
        <f>IF(AND('Mapa final'!#REF!="Muy Alta",'Mapa final'!#REF!="Menor"),CONCATENATE("R2C",'Mapa final'!#REF!),"")</f>
        <v>#REF!</v>
      </c>
      <c r="U7" s="46" t="e">
        <f>IF(AND('Mapa final'!#REF!="Muy Alta",'Mapa final'!#REF!="Menor"),CONCATENATE("R2C",'Mapa final'!#REF!),"")</f>
        <v>#REF!</v>
      </c>
      <c r="V7" s="44" t="str">
        <f>IF(AND('Mapa final'!$AD$11="Muy Alta",'Mapa final'!$AF$11="Moderado"),CONCATENATE("R2C",'Mapa final'!$S$11),"")</f>
        <v/>
      </c>
      <c r="W7" s="45" t="str">
        <f>IF(AND('Mapa final'!$AD$12="Muy Alta",'Mapa final'!$AF$12="Moderado"),CONCATENATE("R2C",'Mapa final'!$S$12),"")</f>
        <v/>
      </c>
      <c r="X7" s="45" t="e">
        <f>IF(AND('Mapa final'!#REF!="Muy Alta",'Mapa final'!#REF!="Moderado"),CONCATENATE("R2C",'Mapa final'!#REF!),"")</f>
        <v>#REF!</v>
      </c>
      <c r="Y7" s="45" t="e">
        <f>IF(AND('Mapa final'!#REF!="Muy Alta",'Mapa final'!#REF!="Moderado"),CONCATENATE("R2C",'Mapa final'!#REF!),"")</f>
        <v>#REF!</v>
      </c>
      <c r="Z7" s="45" t="e">
        <f>IF(AND('Mapa final'!#REF!="Muy Alta",'Mapa final'!#REF!="Moderado"),CONCATENATE("R2C",'Mapa final'!#REF!),"")</f>
        <v>#REF!</v>
      </c>
      <c r="AA7" s="46" t="e">
        <f>IF(AND('Mapa final'!#REF!="Muy Alta",'Mapa final'!#REF!="Moderado"),CONCATENATE("R2C",'Mapa final'!#REF!),"")</f>
        <v>#REF!</v>
      </c>
      <c r="AB7" s="44" t="str">
        <f>IF(AND('Mapa final'!$AD$11="Muy Alta",'Mapa final'!$AF$11="Mayor"),CONCATENATE("R2C",'Mapa final'!$S$11),"")</f>
        <v/>
      </c>
      <c r="AC7" s="45" t="str">
        <f>IF(AND('Mapa final'!$AD$12="Muy Alta",'Mapa final'!$AF$12="Mayor"),CONCATENATE("R2C",'Mapa final'!$S$12),"")</f>
        <v/>
      </c>
      <c r="AD7" s="45" t="e">
        <f>IF(AND('Mapa final'!#REF!="Muy Alta",'Mapa final'!#REF!="Mayor"),CONCATENATE("R2C",'Mapa final'!#REF!),"")</f>
        <v>#REF!</v>
      </c>
      <c r="AE7" s="45" t="e">
        <f>IF(AND('Mapa final'!#REF!="Muy Alta",'Mapa final'!#REF!="Mayor"),CONCATENATE("R2C",'Mapa final'!#REF!),"")</f>
        <v>#REF!</v>
      </c>
      <c r="AF7" s="45" t="e">
        <f>IF(AND('Mapa final'!#REF!="Muy Alta",'Mapa final'!#REF!="Mayor"),CONCATENATE("R2C",'Mapa final'!#REF!),"")</f>
        <v>#REF!</v>
      </c>
      <c r="AG7" s="46" t="e">
        <f>IF(AND('Mapa final'!#REF!="Muy Alta",'Mapa final'!#REF!="Mayor"),CONCATENATE("R2C",'Mapa final'!#REF!),"")</f>
        <v>#REF!</v>
      </c>
      <c r="AH7" s="47" t="str">
        <f>IF(AND('Mapa final'!$AD$11="Muy Alta",'Mapa final'!$AF$11="Catastrófico"),CONCATENATE("R2C",'Mapa final'!$S$11),"")</f>
        <v/>
      </c>
      <c r="AI7" s="48" t="str">
        <f>IF(AND('Mapa final'!$AD$12="Muy Alta",'Mapa final'!$AF$12="Catastrófico"),CONCATENATE("R2C",'Mapa final'!$S$12),"")</f>
        <v/>
      </c>
      <c r="AJ7" s="48" t="e">
        <f>IF(AND('Mapa final'!#REF!="Muy Alta",'Mapa final'!#REF!="Catastrófico"),CONCATENATE("R2C",'Mapa final'!#REF!),"")</f>
        <v>#REF!</v>
      </c>
      <c r="AK7" s="48" t="e">
        <f>IF(AND('Mapa final'!#REF!="Muy Alta",'Mapa final'!#REF!="Catastrófico"),CONCATENATE("R2C",'Mapa final'!#REF!),"")</f>
        <v>#REF!</v>
      </c>
      <c r="AL7" s="48" t="e">
        <f>IF(AND('Mapa final'!#REF!="Muy Alta",'Mapa final'!#REF!="Catastrófico"),CONCATENATE("R2C",'Mapa final'!#REF!),"")</f>
        <v>#REF!</v>
      </c>
      <c r="AM7" s="49" t="e">
        <f>IF(AND('Mapa final'!#REF!="Muy Alta",'Mapa final'!#REF!="Catastrófico"),CONCATENATE("R2C",'Mapa final'!#REF!),"")</f>
        <v>#REF!</v>
      </c>
      <c r="AN7" s="75"/>
      <c r="AO7" s="332"/>
      <c r="AP7" s="333"/>
      <c r="AQ7" s="333"/>
      <c r="AR7" s="333"/>
      <c r="AS7" s="333"/>
      <c r="AT7" s="334"/>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row>
    <row r="8" spans="1:91" ht="15" customHeight="1" x14ac:dyDescent="0.25">
      <c r="A8" s="75"/>
      <c r="B8" s="227"/>
      <c r="C8" s="227"/>
      <c r="D8" s="228"/>
      <c r="E8" s="326"/>
      <c r="F8" s="325"/>
      <c r="G8" s="325"/>
      <c r="H8" s="325"/>
      <c r="I8" s="341"/>
      <c r="J8" s="44" t="e">
        <f>IF(AND('Mapa final'!#REF!="Muy Alta",'Mapa final'!#REF!="Leve"),CONCATENATE("R3C",'Mapa final'!#REF!),"")</f>
        <v>#REF!</v>
      </c>
      <c r="K8" s="45" t="e">
        <f>IF(AND('Mapa final'!#REF!="Muy Alta",'Mapa final'!#REF!="Leve"),CONCATENATE("R3C",'Mapa final'!#REF!),"")</f>
        <v>#REF!</v>
      </c>
      <c r="L8" s="45" t="e">
        <f>IF(AND('Mapa final'!#REF!="Muy Alta",'Mapa final'!#REF!="Leve"),CONCATENATE("R3C",'Mapa final'!#REF!),"")</f>
        <v>#REF!</v>
      </c>
      <c r="M8" s="45" t="e">
        <f>IF(AND('Mapa final'!#REF!="Muy Alta",'Mapa final'!#REF!="Leve"),CONCATENATE("R3C",'Mapa final'!#REF!),"")</f>
        <v>#REF!</v>
      </c>
      <c r="N8" s="45" t="e">
        <f>IF(AND('Mapa final'!#REF!="Muy Alta",'Mapa final'!#REF!="Leve"),CONCATENATE("R3C",'Mapa final'!#REF!),"")</f>
        <v>#REF!</v>
      </c>
      <c r="O8" s="46" t="e">
        <f>IF(AND('Mapa final'!#REF!="Muy Alta",'Mapa final'!#REF!="Leve"),CONCATENATE("R3C",'Mapa final'!#REF!),"")</f>
        <v>#REF!</v>
      </c>
      <c r="P8" s="44" t="e">
        <f>IF(AND('Mapa final'!#REF!="Muy Alta",'Mapa final'!#REF!="Menor"),CONCATENATE("R3C",'Mapa final'!#REF!),"")</f>
        <v>#REF!</v>
      </c>
      <c r="Q8" s="45" t="e">
        <f>IF(AND('Mapa final'!#REF!="Muy Alta",'Mapa final'!#REF!="Menor"),CONCATENATE("R3C",'Mapa final'!#REF!),"")</f>
        <v>#REF!</v>
      </c>
      <c r="R8" s="45" t="e">
        <f>IF(AND('Mapa final'!#REF!="Muy Alta",'Mapa final'!#REF!="Menor"),CONCATENATE("R3C",'Mapa final'!#REF!),"")</f>
        <v>#REF!</v>
      </c>
      <c r="S8" s="45" t="e">
        <f>IF(AND('Mapa final'!#REF!="Muy Alta",'Mapa final'!#REF!="Menor"),CONCATENATE("R3C",'Mapa final'!#REF!),"")</f>
        <v>#REF!</v>
      </c>
      <c r="T8" s="45" t="e">
        <f>IF(AND('Mapa final'!#REF!="Muy Alta",'Mapa final'!#REF!="Menor"),CONCATENATE("R3C",'Mapa final'!#REF!),"")</f>
        <v>#REF!</v>
      </c>
      <c r="U8" s="46" t="e">
        <f>IF(AND('Mapa final'!#REF!="Muy Alta",'Mapa final'!#REF!="Menor"),CONCATENATE("R3C",'Mapa final'!#REF!),"")</f>
        <v>#REF!</v>
      </c>
      <c r="V8" s="44" t="e">
        <f>IF(AND('Mapa final'!#REF!="Muy Alta",'Mapa final'!#REF!="Moderado"),CONCATENATE("R3C",'Mapa final'!#REF!),"")</f>
        <v>#REF!</v>
      </c>
      <c r="W8" s="45" t="e">
        <f>IF(AND('Mapa final'!#REF!="Muy Alta",'Mapa final'!#REF!="Moderado"),CONCATENATE("R3C",'Mapa final'!#REF!),"")</f>
        <v>#REF!</v>
      </c>
      <c r="X8" s="45" t="e">
        <f>IF(AND('Mapa final'!#REF!="Muy Alta",'Mapa final'!#REF!="Moderado"),CONCATENATE("R3C",'Mapa final'!#REF!),"")</f>
        <v>#REF!</v>
      </c>
      <c r="Y8" s="45" t="e">
        <f>IF(AND('Mapa final'!#REF!="Muy Alta",'Mapa final'!#REF!="Moderado"),CONCATENATE("R3C",'Mapa final'!#REF!),"")</f>
        <v>#REF!</v>
      </c>
      <c r="Z8" s="45" t="e">
        <f>IF(AND('Mapa final'!#REF!="Muy Alta",'Mapa final'!#REF!="Moderado"),CONCATENATE("R3C",'Mapa final'!#REF!),"")</f>
        <v>#REF!</v>
      </c>
      <c r="AA8" s="46" t="e">
        <f>IF(AND('Mapa final'!#REF!="Muy Alta",'Mapa final'!#REF!="Moderado"),CONCATENATE("R3C",'Mapa final'!#REF!),"")</f>
        <v>#REF!</v>
      </c>
      <c r="AB8" s="44" t="e">
        <f>IF(AND('Mapa final'!#REF!="Muy Alta",'Mapa final'!#REF!="Mayor"),CONCATENATE("R3C",'Mapa final'!#REF!),"")</f>
        <v>#REF!</v>
      </c>
      <c r="AC8" s="45" t="e">
        <f>IF(AND('Mapa final'!#REF!="Muy Alta",'Mapa final'!#REF!="Mayor"),CONCATENATE("R3C",'Mapa final'!#REF!),"")</f>
        <v>#REF!</v>
      </c>
      <c r="AD8" s="45" t="e">
        <f>IF(AND('Mapa final'!#REF!="Muy Alta",'Mapa final'!#REF!="Mayor"),CONCATENATE("R3C",'Mapa final'!#REF!),"")</f>
        <v>#REF!</v>
      </c>
      <c r="AE8" s="45" t="e">
        <f>IF(AND('Mapa final'!#REF!="Muy Alta",'Mapa final'!#REF!="Mayor"),CONCATENATE("R3C",'Mapa final'!#REF!),"")</f>
        <v>#REF!</v>
      </c>
      <c r="AF8" s="45" t="e">
        <f>IF(AND('Mapa final'!#REF!="Muy Alta",'Mapa final'!#REF!="Mayor"),CONCATENATE("R3C",'Mapa final'!#REF!),"")</f>
        <v>#REF!</v>
      </c>
      <c r="AG8" s="46" t="e">
        <f>IF(AND('Mapa final'!#REF!="Muy Alta",'Mapa final'!#REF!="Mayor"),CONCATENATE("R3C",'Mapa final'!#REF!),"")</f>
        <v>#REF!</v>
      </c>
      <c r="AH8" s="47" t="e">
        <f>IF(AND('Mapa final'!#REF!="Muy Alta",'Mapa final'!#REF!="Catastrófico"),CONCATENATE("R3C",'Mapa final'!#REF!),"")</f>
        <v>#REF!</v>
      </c>
      <c r="AI8" s="48" t="e">
        <f>IF(AND('Mapa final'!#REF!="Muy Alta",'Mapa final'!#REF!="Catastrófico"),CONCATENATE("R3C",'Mapa final'!#REF!),"")</f>
        <v>#REF!</v>
      </c>
      <c r="AJ8" s="48" t="e">
        <f>IF(AND('Mapa final'!#REF!="Muy Alta",'Mapa final'!#REF!="Catastrófico"),CONCATENATE("R3C",'Mapa final'!#REF!),"")</f>
        <v>#REF!</v>
      </c>
      <c r="AK8" s="48" t="e">
        <f>IF(AND('Mapa final'!#REF!="Muy Alta",'Mapa final'!#REF!="Catastrófico"),CONCATENATE("R3C",'Mapa final'!#REF!),"")</f>
        <v>#REF!</v>
      </c>
      <c r="AL8" s="48" t="e">
        <f>IF(AND('Mapa final'!#REF!="Muy Alta",'Mapa final'!#REF!="Catastrófico"),CONCATENATE("R3C",'Mapa final'!#REF!),"")</f>
        <v>#REF!</v>
      </c>
      <c r="AM8" s="49" t="e">
        <f>IF(AND('Mapa final'!#REF!="Muy Alta",'Mapa final'!#REF!="Catastrófico"),CONCATENATE("R3C",'Mapa final'!#REF!),"")</f>
        <v>#REF!</v>
      </c>
      <c r="AN8" s="75"/>
      <c r="AO8" s="332"/>
      <c r="AP8" s="333"/>
      <c r="AQ8" s="333"/>
      <c r="AR8" s="333"/>
      <c r="AS8" s="333"/>
      <c r="AT8" s="334"/>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row>
    <row r="9" spans="1:91" ht="15" customHeight="1" x14ac:dyDescent="0.25">
      <c r="A9" s="75"/>
      <c r="B9" s="227"/>
      <c r="C9" s="227"/>
      <c r="D9" s="228"/>
      <c r="E9" s="326"/>
      <c r="F9" s="325"/>
      <c r="G9" s="325"/>
      <c r="H9" s="325"/>
      <c r="I9" s="341"/>
      <c r="J9" s="44" t="e">
        <f>IF(AND('Mapa final'!#REF!="Muy Alta",'Mapa final'!#REF!="Leve"),CONCATENATE("R4C",'Mapa final'!#REF!),"")</f>
        <v>#REF!</v>
      </c>
      <c r="K9" s="45" t="e">
        <f>IF(AND('Mapa final'!#REF!="Muy Alta",'Mapa final'!#REF!="Leve"),CONCATENATE("R4C",'Mapa final'!#REF!),"")</f>
        <v>#REF!</v>
      </c>
      <c r="L9" s="45" t="e">
        <f>IF(AND('Mapa final'!#REF!="Muy Alta",'Mapa final'!#REF!="Leve"),CONCATENATE("R4C",'Mapa final'!#REF!),"")</f>
        <v>#REF!</v>
      </c>
      <c r="M9" s="45" t="e">
        <f>IF(AND('Mapa final'!#REF!="Muy Alta",'Mapa final'!#REF!="Leve"),CONCATENATE("R4C",'Mapa final'!#REF!),"")</f>
        <v>#REF!</v>
      </c>
      <c r="N9" s="45" t="e">
        <f>IF(AND('Mapa final'!#REF!="Muy Alta",'Mapa final'!#REF!="Leve"),CONCATENATE("R4C",'Mapa final'!#REF!),"")</f>
        <v>#REF!</v>
      </c>
      <c r="O9" s="46" t="e">
        <f>IF(AND('Mapa final'!#REF!="Muy Alta",'Mapa final'!#REF!="Leve"),CONCATENATE("R4C",'Mapa final'!#REF!),"")</f>
        <v>#REF!</v>
      </c>
      <c r="P9" s="44" t="e">
        <f>IF(AND('Mapa final'!#REF!="Muy Alta",'Mapa final'!#REF!="Menor"),CONCATENATE("R4C",'Mapa final'!#REF!),"")</f>
        <v>#REF!</v>
      </c>
      <c r="Q9" s="45" t="e">
        <f>IF(AND('Mapa final'!#REF!="Muy Alta",'Mapa final'!#REF!="Menor"),CONCATENATE("R4C",'Mapa final'!#REF!),"")</f>
        <v>#REF!</v>
      </c>
      <c r="R9" s="45" t="e">
        <f>IF(AND('Mapa final'!#REF!="Muy Alta",'Mapa final'!#REF!="Menor"),CONCATENATE("R4C",'Mapa final'!#REF!),"")</f>
        <v>#REF!</v>
      </c>
      <c r="S9" s="45" t="e">
        <f>IF(AND('Mapa final'!#REF!="Muy Alta",'Mapa final'!#REF!="Menor"),CONCATENATE("R4C",'Mapa final'!#REF!),"")</f>
        <v>#REF!</v>
      </c>
      <c r="T9" s="45" t="e">
        <f>IF(AND('Mapa final'!#REF!="Muy Alta",'Mapa final'!#REF!="Menor"),CONCATENATE("R4C",'Mapa final'!#REF!),"")</f>
        <v>#REF!</v>
      </c>
      <c r="U9" s="46" t="e">
        <f>IF(AND('Mapa final'!#REF!="Muy Alta",'Mapa final'!#REF!="Menor"),CONCATENATE("R4C",'Mapa final'!#REF!),"")</f>
        <v>#REF!</v>
      </c>
      <c r="V9" s="44" t="e">
        <f>IF(AND('Mapa final'!#REF!="Muy Alta",'Mapa final'!#REF!="Moderado"),CONCATENATE("R4C",'Mapa final'!#REF!),"")</f>
        <v>#REF!</v>
      </c>
      <c r="W9" s="45" t="e">
        <f>IF(AND('Mapa final'!#REF!="Muy Alta",'Mapa final'!#REF!="Moderado"),CONCATENATE("R4C",'Mapa final'!#REF!),"")</f>
        <v>#REF!</v>
      </c>
      <c r="X9" s="45" t="e">
        <f>IF(AND('Mapa final'!#REF!="Muy Alta",'Mapa final'!#REF!="Moderado"),CONCATENATE("R4C",'Mapa final'!#REF!),"")</f>
        <v>#REF!</v>
      </c>
      <c r="Y9" s="45" t="e">
        <f>IF(AND('Mapa final'!#REF!="Muy Alta",'Mapa final'!#REF!="Moderado"),CONCATENATE("R4C",'Mapa final'!#REF!),"")</f>
        <v>#REF!</v>
      </c>
      <c r="Z9" s="45" t="e">
        <f>IF(AND('Mapa final'!#REF!="Muy Alta",'Mapa final'!#REF!="Moderado"),CONCATENATE("R4C",'Mapa final'!#REF!),"")</f>
        <v>#REF!</v>
      </c>
      <c r="AA9" s="46" t="e">
        <f>IF(AND('Mapa final'!#REF!="Muy Alta",'Mapa final'!#REF!="Moderado"),CONCATENATE("R4C",'Mapa final'!#REF!),"")</f>
        <v>#REF!</v>
      </c>
      <c r="AB9" s="44" t="e">
        <f>IF(AND('Mapa final'!#REF!="Muy Alta",'Mapa final'!#REF!="Mayor"),CONCATENATE("R4C",'Mapa final'!#REF!),"")</f>
        <v>#REF!</v>
      </c>
      <c r="AC9" s="45" t="e">
        <f>IF(AND('Mapa final'!#REF!="Muy Alta",'Mapa final'!#REF!="Mayor"),CONCATENATE("R4C",'Mapa final'!#REF!),"")</f>
        <v>#REF!</v>
      </c>
      <c r="AD9" s="45" t="e">
        <f>IF(AND('Mapa final'!#REF!="Muy Alta",'Mapa final'!#REF!="Mayor"),CONCATENATE("R4C",'Mapa final'!#REF!),"")</f>
        <v>#REF!</v>
      </c>
      <c r="AE9" s="45" t="e">
        <f>IF(AND('Mapa final'!#REF!="Muy Alta",'Mapa final'!#REF!="Mayor"),CONCATENATE("R4C",'Mapa final'!#REF!),"")</f>
        <v>#REF!</v>
      </c>
      <c r="AF9" s="45" t="e">
        <f>IF(AND('Mapa final'!#REF!="Muy Alta",'Mapa final'!#REF!="Mayor"),CONCATENATE("R4C",'Mapa final'!#REF!),"")</f>
        <v>#REF!</v>
      </c>
      <c r="AG9" s="46" t="e">
        <f>IF(AND('Mapa final'!#REF!="Muy Alta",'Mapa final'!#REF!="Mayor"),CONCATENATE("R4C",'Mapa final'!#REF!),"")</f>
        <v>#REF!</v>
      </c>
      <c r="AH9" s="47" t="e">
        <f>IF(AND('Mapa final'!#REF!="Muy Alta",'Mapa final'!#REF!="Catastrófico"),CONCATENATE("R4C",'Mapa final'!#REF!),"")</f>
        <v>#REF!</v>
      </c>
      <c r="AI9" s="48" t="e">
        <f>IF(AND('Mapa final'!#REF!="Muy Alta",'Mapa final'!#REF!="Catastrófico"),CONCATENATE("R4C",'Mapa final'!#REF!),"")</f>
        <v>#REF!</v>
      </c>
      <c r="AJ9" s="48" t="e">
        <f>IF(AND('Mapa final'!#REF!="Muy Alta",'Mapa final'!#REF!="Catastrófico"),CONCATENATE("R4C",'Mapa final'!#REF!),"")</f>
        <v>#REF!</v>
      </c>
      <c r="AK9" s="48" t="e">
        <f>IF(AND('Mapa final'!#REF!="Muy Alta",'Mapa final'!#REF!="Catastrófico"),CONCATENATE("R4C",'Mapa final'!#REF!),"")</f>
        <v>#REF!</v>
      </c>
      <c r="AL9" s="48" t="e">
        <f>IF(AND('Mapa final'!#REF!="Muy Alta",'Mapa final'!#REF!="Catastrófico"),CONCATENATE("R4C",'Mapa final'!#REF!),"")</f>
        <v>#REF!</v>
      </c>
      <c r="AM9" s="49" t="e">
        <f>IF(AND('Mapa final'!#REF!="Muy Alta",'Mapa final'!#REF!="Catastrófico"),CONCATENATE("R4C",'Mapa final'!#REF!),"")</f>
        <v>#REF!</v>
      </c>
      <c r="AN9" s="75"/>
      <c r="AO9" s="332"/>
      <c r="AP9" s="333"/>
      <c r="AQ9" s="333"/>
      <c r="AR9" s="333"/>
      <c r="AS9" s="333"/>
      <c r="AT9" s="334"/>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row>
    <row r="10" spans="1:91" ht="15" customHeight="1" x14ac:dyDescent="0.25">
      <c r="A10" s="75"/>
      <c r="B10" s="227"/>
      <c r="C10" s="227"/>
      <c r="D10" s="228"/>
      <c r="E10" s="326"/>
      <c r="F10" s="325"/>
      <c r="G10" s="325"/>
      <c r="H10" s="325"/>
      <c r="I10" s="341"/>
      <c r="J10" s="44" t="e">
        <f>IF(AND('Mapa final'!#REF!="Muy Alta",'Mapa final'!#REF!="Leve"),CONCATENATE("R5C",'Mapa final'!#REF!),"")</f>
        <v>#REF!</v>
      </c>
      <c r="K10" s="45" t="e">
        <f>IF(AND('Mapa final'!#REF!="Muy Alta",'Mapa final'!#REF!="Leve"),CONCATENATE("R5C",'Mapa final'!#REF!),"")</f>
        <v>#REF!</v>
      </c>
      <c r="L10" s="45" t="e">
        <f>IF(AND('Mapa final'!#REF!="Muy Alta",'Mapa final'!#REF!="Leve"),CONCATENATE("R5C",'Mapa final'!#REF!),"")</f>
        <v>#REF!</v>
      </c>
      <c r="M10" s="45" t="e">
        <f>IF(AND('Mapa final'!#REF!="Muy Alta",'Mapa final'!#REF!="Leve"),CONCATENATE("R5C",'Mapa final'!#REF!),"")</f>
        <v>#REF!</v>
      </c>
      <c r="N10" s="45" t="e">
        <f>IF(AND('Mapa final'!#REF!="Muy Alta",'Mapa final'!#REF!="Leve"),CONCATENATE("R5C",'Mapa final'!#REF!),"")</f>
        <v>#REF!</v>
      </c>
      <c r="O10" s="46" t="e">
        <f>IF(AND('Mapa final'!#REF!="Muy Alta",'Mapa final'!#REF!="Leve"),CONCATENATE("R5C",'Mapa final'!#REF!),"")</f>
        <v>#REF!</v>
      </c>
      <c r="P10" s="44" t="e">
        <f>IF(AND('Mapa final'!#REF!="Muy Alta",'Mapa final'!#REF!="Menor"),CONCATENATE("R5C",'Mapa final'!#REF!),"")</f>
        <v>#REF!</v>
      </c>
      <c r="Q10" s="45" t="e">
        <f>IF(AND('Mapa final'!#REF!="Muy Alta",'Mapa final'!#REF!="Menor"),CONCATENATE("R5C",'Mapa final'!#REF!),"")</f>
        <v>#REF!</v>
      </c>
      <c r="R10" s="45" t="e">
        <f>IF(AND('Mapa final'!#REF!="Muy Alta",'Mapa final'!#REF!="Menor"),CONCATENATE("R5C",'Mapa final'!#REF!),"")</f>
        <v>#REF!</v>
      </c>
      <c r="S10" s="45" t="e">
        <f>IF(AND('Mapa final'!#REF!="Muy Alta",'Mapa final'!#REF!="Menor"),CONCATENATE("R5C",'Mapa final'!#REF!),"")</f>
        <v>#REF!</v>
      </c>
      <c r="T10" s="45" t="e">
        <f>IF(AND('Mapa final'!#REF!="Muy Alta",'Mapa final'!#REF!="Menor"),CONCATENATE("R5C",'Mapa final'!#REF!),"")</f>
        <v>#REF!</v>
      </c>
      <c r="U10" s="46" t="e">
        <f>IF(AND('Mapa final'!#REF!="Muy Alta",'Mapa final'!#REF!="Menor"),CONCATENATE("R5C",'Mapa final'!#REF!),"")</f>
        <v>#REF!</v>
      </c>
      <c r="V10" s="44" t="e">
        <f>IF(AND('Mapa final'!#REF!="Muy Alta",'Mapa final'!#REF!="Moderado"),CONCATENATE("R5C",'Mapa final'!#REF!),"")</f>
        <v>#REF!</v>
      </c>
      <c r="W10" s="45" t="e">
        <f>IF(AND('Mapa final'!#REF!="Muy Alta",'Mapa final'!#REF!="Moderado"),CONCATENATE("R5C",'Mapa final'!#REF!),"")</f>
        <v>#REF!</v>
      </c>
      <c r="X10" s="45" t="e">
        <f>IF(AND('Mapa final'!#REF!="Muy Alta",'Mapa final'!#REF!="Moderado"),CONCATENATE("R5C",'Mapa final'!#REF!),"")</f>
        <v>#REF!</v>
      </c>
      <c r="Y10" s="45" t="e">
        <f>IF(AND('Mapa final'!#REF!="Muy Alta",'Mapa final'!#REF!="Moderado"),CONCATENATE("R5C",'Mapa final'!#REF!),"")</f>
        <v>#REF!</v>
      </c>
      <c r="Z10" s="45" t="e">
        <f>IF(AND('Mapa final'!#REF!="Muy Alta",'Mapa final'!#REF!="Moderado"),CONCATENATE("R5C",'Mapa final'!#REF!),"")</f>
        <v>#REF!</v>
      </c>
      <c r="AA10" s="46" t="e">
        <f>IF(AND('Mapa final'!#REF!="Muy Alta",'Mapa final'!#REF!="Moderado"),CONCATENATE("R5C",'Mapa final'!#REF!),"")</f>
        <v>#REF!</v>
      </c>
      <c r="AB10" s="44" t="e">
        <f>IF(AND('Mapa final'!#REF!="Muy Alta",'Mapa final'!#REF!="Mayor"),CONCATENATE("R5C",'Mapa final'!#REF!),"")</f>
        <v>#REF!</v>
      </c>
      <c r="AC10" s="45" t="e">
        <f>IF(AND('Mapa final'!#REF!="Muy Alta",'Mapa final'!#REF!="Mayor"),CONCATENATE("R5C",'Mapa final'!#REF!),"")</f>
        <v>#REF!</v>
      </c>
      <c r="AD10" s="45" t="e">
        <f>IF(AND('Mapa final'!#REF!="Muy Alta",'Mapa final'!#REF!="Mayor"),CONCATENATE("R5C",'Mapa final'!#REF!),"")</f>
        <v>#REF!</v>
      </c>
      <c r="AE10" s="45" t="e">
        <f>IF(AND('Mapa final'!#REF!="Muy Alta",'Mapa final'!#REF!="Mayor"),CONCATENATE("R5C",'Mapa final'!#REF!),"")</f>
        <v>#REF!</v>
      </c>
      <c r="AF10" s="45" t="e">
        <f>IF(AND('Mapa final'!#REF!="Muy Alta",'Mapa final'!#REF!="Mayor"),CONCATENATE("R5C",'Mapa final'!#REF!),"")</f>
        <v>#REF!</v>
      </c>
      <c r="AG10" s="46" t="e">
        <f>IF(AND('Mapa final'!#REF!="Muy Alta",'Mapa final'!#REF!="Mayor"),CONCATENATE("R5C",'Mapa final'!#REF!),"")</f>
        <v>#REF!</v>
      </c>
      <c r="AH10" s="47" t="e">
        <f>IF(AND('Mapa final'!#REF!="Muy Alta",'Mapa final'!#REF!="Catastrófico"),CONCATENATE("R5C",'Mapa final'!#REF!),"")</f>
        <v>#REF!</v>
      </c>
      <c r="AI10" s="48" t="e">
        <f>IF(AND('Mapa final'!#REF!="Muy Alta",'Mapa final'!#REF!="Catastrófico"),CONCATENATE("R5C",'Mapa final'!#REF!),"")</f>
        <v>#REF!</v>
      </c>
      <c r="AJ10" s="48" t="e">
        <f>IF(AND('Mapa final'!#REF!="Muy Alta",'Mapa final'!#REF!="Catastrófico"),CONCATENATE("R5C",'Mapa final'!#REF!),"")</f>
        <v>#REF!</v>
      </c>
      <c r="AK10" s="48" t="e">
        <f>IF(AND('Mapa final'!#REF!="Muy Alta",'Mapa final'!#REF!="Catastrófico"),CONCATENATE("R5C",'Mapa final'!#REF!),"")</f>
        <v>#REF!</v>
      </c>
      <c r="AL10" s="48" t="e">
        <f>IF(AND('Mapa final'!#REF!="Muy Alta",'Mapa final'!#REF!="Catastrófico"),CONCATENATE("R5C",'Mapa final'!#REF!),"")</f>
        <v>#REF!</v>
      </c>
      <c r="AM10" s="49" t="e">
        <f>IF(AND('Mapa final'!#REF!="Muy Alta",'Mapa final'!#REF!="Catastrófico"),CONCATENATE("R5C",'Mapa final'!#REF!),"")</f>
        <v>#REF!</v>
      </c>
      <c r="AN10" s="75"/>
      <c r="AO10" s="332"/>
      <c r="AP10" s="333"/>
      <c r="AQ10" s="333"/>
      <c r="AR10" s="333"/>
      <c r="AS10" s="333"/>
      <c r="AT10" s="334"/>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row>
    <row r="11" spans="1:91" ht="15" customHeight="1" x14ac:dyDescent="0.25">
      <c r="A11" s="75"/>
      <c r="B11" s="227"/>
      <c r="C11" s="227"/>
      <c r="D11" s="228"/>
      <c r="E11" s="326"/>
      <c r="F11" s="325"/>
      <c r="G11" s="325"/>
      <c r="H11" s="325"/>
      <c r="I11" s="341"/>
      <c r="J11" s="44" t="e">
        <f>IF(AND('Mapa final'!#REF!="Muy Alta",'Mapa final'!#REF!="Leve"),CONCATENATE("R6C",'Mapa final'!#REF!),"")</f>
        <v>#REF!</v>
      </c>
      <c r="K11" s="45" t="e">
        <f>IF(AND('Mapa final'!#REF!="Muy Alta",'Mapa final'!#REF!="Leve"),CONCATENATE("R6C",'Mapa final'!#REF!),"")</f>
        <v>#REF!</v>
      </c>
      <c r="L11" s="45" t="e">
        <f>IF(AND('Mapa final'!#REF!="Muy Alta",'Mapa final'!#REF!="Leve"),CONCATENATE("R6C",'Mapa final'!#REF!),"")</f>
        <v>#REF!</v>
      </c>
      <c r="M11" s="45" t="e">
        <f>IF(AND('Mapa final'!#REF!="Muy Alta",'Mapa final'!#REF!="Leve"),CONCATENATE("R6C",'Mapa final'!#REF!),"")</f>
        <v>#REF!</v>
      </c>
      <c r="N11" s="45" t="e">
        <f>IF(AND('Mapa final'!#REF!="Muy Alta",'Mapa final'!#REF!="Leve"),CONCATENATE("R6C",'Mapa final'!#REF!),"")</f>
        <v>#REF!</v>
      </c>
      <c r="O11" s="46" t="e">
        <f>IF(AND('Mapa final'!#REF!="Muy Alta",'Mapa final'!#REF!="Leve"),CONCATENATE("R6C",'Mapa final'!#REF!),"")</f>
        <v>#REF!</v>
      </c>
      <c r="P11" s="44" t="e">
        <f>IF(AND('Mapa final'!#REF!="Muy Alta",'Mapa final'!#REF!="Menor"),CONCATENATE("R6C",'Mapa final'!#REF!),"")</f>
        <v>#REF!</v>
      </c>
      <c r="Q11" s="45" t="e">
        <f>IF(AND('Mapa final'!#REF!="Muy Alta",'Mapa final'!#REF!="Menor"),CONCATENATE("R6C",'Mapa final'!#REF!),"")</f>
        <v>#REF!</v>
      </c>
      <c r="R11" s="45" t="e">
        <f>IF(AND('Mapa final'!#REF!="Muy Alta",'Mapa final'!#REF!="Menor"),CONCATENATE("R6C",'Mapa final'!#REF!),"")</f>
        <v>#REF!</v>
      </c>
      <c r="S11" s="45" t="e">
        <f>IF(AND('Mapa final'!#REF!="Muy Alta",'Mapa final'!#REF!="Menor"),CONCATENATE("R6C",'Mapa final'!#REF!),"")</f>
        <v>#REF!</v>
      </c>
      <c r="T11" s="45" t="e">
        <f>IF(AND('Mapa final'!#REF!="Muy Alta",'Mapa final'!#REF!="Menor"),CONCATENATE("R6C",'Mapa final'!#REF!),"")</f>
        <v>#REF!</v>
      </c>
      <c r="U11" s="46" t="e">
        <f>IF(AND('Mapa final'!#REF!="Muy Alta",'Mapa final'!#REF!="Menor"),CONCATENATE("R6C",'Mapa final'!#REF!),"")</f>
        <v>#REF!</v>
      </c>
      <c r="V11" s="44" t="e">
        <f>IF(AND('Mapa final'!#REF!="Muy Alta",'Mapa final'!#REF!="Moderado"),CONCATENATE("R6C",'Mapa final'!#REF!),"")</f>
        <v>#REF!</v>
      </c>
      <c r="W11" s="45" t="e">
        <f>IF(AND('Mapa final'!#REF!="Muy Alta",'Mapa final'!#REF!="Moderado"),CONCATENATE("R6C",'Mapa final'!#REF!),"")</f>
        <v>#REF!</v>
      </c>
      <c r="X11" s="45" t="e">
        <f>IF(AND('Mapa final'!#REF!="Muy Alta",'Mapa final'!#REF!="Moderado"),CONCATENATE("R6C",'Mapa final'!#REF!),"")</f>
        <v>#REF!</v>
      </c>
      <c r="Y11" s="45" t="e">
        <f>IF(AND('Mapa final'!#REF!="Muy Alta",'Mapa final'!#REF!="Moderado"),CONCATENATE("R6C",'Mapa final'!#REF!),"")</f>
        <v>#REF!</v>
      </c>
      <c r="Z11" s="45" t="e">
        <f>IF(AND('Mapa final'!#REF!="Muy Alta",'Mapa final'!#REF!="Moderado"),CONCATENATE("R6C",'Mapa final'!#REF!),"")</f>
        <v>#REF!</v>
      </c>
      <c r="AA11" s="46" t="e">
        <f>IF(AND('Mapa final'!#REF!="Muy Alta",'Mapa final'!#REF!="Moderado"),CONCATENATE("R6C",'Mapa final'!#REF!),"")</f>
        <v>#REF!</v>
      </c>
      <c r="AB11" s="44" t="e">
        <f>IF(AND('Mapa final'!#REF!="Muy Alta",'Mapa final'!#REF!="Mayor"),CONCATENATE("R6C",'Mapa final'!#REF!),"")</f>
        <v>#REF!</v>
      </c>
      <c r="AC11" s="45" t="e">
        <f>IF(AND('Mapa final'!#REF!="Muy Alta",'Mapa final'!#REF!="Mayor"),CONCATENATE("R6C",'Mapa final'!#REF!),"")</f>
        <v>#REF!</v>
      </c>
      <c r="AD11" s="45" t="e">
        <f>IF(AND('Mapa final'!#REF!="Muy Alta",'Mapa final'!#REF!="Mayor"),CONCATENATE("R6C",'Mapa final'!#REF!),"")</f>
        <v>#REF!</v>
      </c>
      <c r="AE11" s="45" t="e">
        <f>IF(AND('Mapa final'!#REF!="Muy Alta",'Mapa final'!#REF!="Mayor"),CONCATENATE("R6C",'Mapa final'!#REF!),"")</f>
        <v>#REF!</v>
      </c>
      <c r="AF11" s="45" t="e">
        <f>IF(AND('Mapa final'!#REF!="Muy Alta",'Mapa final'!#REF!="Mayor"),CONCATENATE("R6C",'Mapa final'!#REF!),"")</f>
        <v>#REF!</v>
      </c>
      <c r="AG11" s="46" t="e">
        <f>IF(AND('Mapa final'!#REF!="Muy Alta",'Mapa final'!#REF!="Mayor"),CONCATENATE("R6C",'Mapa final'!#REF!),"")</f>
        <v>#REF!</v>
      </c>
      <c r="AH11" s="47" t="e">
        <f>IF(AND('Mapa final'!#REF!="Muy Alta",'Mapa final'!#REF!="Catastrófico"),CONCATENATE("R6C",'Mapa final'!#REF!),"")</f>
        <v>#REF!</v>
      </c>
      <c r="AI11" s="48" t="e">
        <f>IF(AND('Mapa final'!#REF!="Muy Alta",'Mapa final'!#REF!="Catastrófico"),CONCATENATE("R6C",'Mapa final'!#REF!),"")</f>
        <v>#REF!</v>
      </c>
      <c r="AJ11" s="48" t="e">
        <f>IF(AND('Mapa final'!#REF!="Muy Alta",'Mapa final'!#REF!="Catastrófico"),CONCATENATE("R6C",'Mapa final'!#REF!),"")</f>
        <v>#REF!</v>
      </c>
      <c r="AK11" s="48" t="e">
        <f>IF(AND('Mapa final'!#REF!="Muy Alta",'Mapa final'!#REF!="Catastrófico"),CONCATENATE("R6C",'Mapa final'!#REF!),"")</f>
        <v>#REF!</v>
      </c>
      <c r="AL11" s="48" t="e">
        <f>IF(AND('Mapa final'!#REF!="Muy Alta",'Mapa final'!#REF!="Catastrófico"),CONCATENATE("R6C",'Mapa final'!#REF!),"")</f>
        <v>#REF!</v>
      </c>
      <c r="AM11" s="49" t="e">
        <f>IF(AND('Mapa final'!#REF!="Muy Alta",'Mapa final'!#REF!="Catastrófico"),CONCATENATE("R6C",'Mapa final'!#REF!),"")</f>
        <v>#REF!</v>
      </c>
      <c r="AN11" s="75"/>
      <c r="AO11" s="332"/>
      <c r="AP11" s="333"/>
      <c r="AQ11" s="333"/>
      <c r="AR11" s="333"/>
      <c r="AS11" s="333"/>
      <c r="AT11" s="334"/>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row>
    <row r="12" spans="1:91" ht="15" customHeight="1" x14ac:dyDescent="0.25">
      <c r="A12" s="75"/>
      <c r="B12" s="227"/>
      <c r="C12" s="227"/>
      <c r="D12" s="228"/>
      <c r="E12" s="326"/>
      <c r="F12" s="325"/>
      <c r="G12" s="325"/>
      <c r="H12" s="325"/>
      <c r="I12" s="341"/>
      <c r="J12" s="44" t="e">
        <f>IF(AND('Mapa final'!#REF!="Muy Alta",'Mapa final'!#REF!="Leve"),CONCATENATE("R7C",'Mapa final'!#REF!),"")</f>
        <v>#REF!</v>
      </c>
      <c r="K12" s="45" t="e">
        <f>IF(AND('Mapa final'!#REF!="Muy Alta",'Mapa final'!#REF!="Leve"),CONCATENATE("R7C",'Mapa final'!#REF!),"")</f>
        <v>#REF!</v>
      </c>
      <c r="L12" s="45" t="e">
        <f>IF(AND('Mapa final'!#REF!="Muy Alta",'Mapa final'!#REF!="Leve"),CONCATENATE("R7C",'Mapa final'!#REF!),"")</f>
        <v>#REF!</v>
      </c>
      <c r="M12" s="45" t="e">
        <f>IF(AND('Mapa final'!#REF!="Muy Alta",'Mapa final'!#REF!="Leve"),CONCATENATE("R7C",'Mapa final'!#REF!),"")</f>
        <v>#REF!</v>
      </c>
      <c r="N12" s="45" t="e">
        <f>IF(AND('Mapa final'!#REF!="Muy Alta",'Mapa final'!#REF!="Leve"),CONCATENATE("R7C",'Mapa final'!#REF!),"")</f>
        <v>#REF!</v>
      </c>
      <c r="O12" s="46" t="e">
        <f>IF(AND('Mapa final'!#REF!="Muy Alta",'Mapa final'!#REF!="Leve"),CONCATENATE("R7C",'Mapa final'!#REF!),"")</f>
        <v>#REF!</v>
      </c>
      <c r="P12" s="44" t="e">
        <f>IF(AND('Mapa final'!#REF!="Muy Alta",'Mapa final'!#REF!="Menor"),CONCATENATE("R7C",'Mapa final'!#REF!),"")</f>
        <v>#REF!</v>
      </c>
      <c r="Q12" s="45" t="e">
        <f>IF(AND('Mapa final'!#REF!="Muy Alta",'Mapa final'!#REF!="Menor"),CONCATENATE("R7C",'Mapa final'!#REF!),"")</f>
        <v>#REF!</v>
      </c>
      <c r="R12" s="45" t="e">
        <f>IF(AND('Mapa final'!#REF!="Muy Alta",'Mapa final'!#REF!="Menor"),CONCATENATE("R7C",'Mapa final'!#REF!),"")</f>
        <v>#REF!</v>
      </c>
      <c r="S12" s="45" t="e">
        <f>IF(AND('Mapa final'!#REF!="Muy Alta",'Mapa final'!#REF!="Menor"),CONCATENATE("R7C",'Mapa final'!#REF!),"")</f>
        <v>#REF!</v>
      </c>
      <c r="T12" s="45" t="e">
        <f>IF(AND('Mapa final'!#REF!="Muy Alta",'Mapa final'!#REF!="Menor"),CONCATENATE("R7C",'Mapa final'!#REF!),"")</f>
        <v>#REF!</v>
      </c>
      <c r="U12" s="46" t="e">
        <f>IF(AND('Mapa final'!#REF!="Muy Alta",'Mapa final'!#REF!="Menor"),CONCATENATE("R7C",'Mapa final'!#REF!),"")</f>
        <v>#REF!</v>
      </c>
      <c r="V12" s="44" t="e">
        <f>IF(AND('Mapa final'!#REF!="Muy Alta",'Mapa final'!#REF!="Moderado"),CONCATENATE("R7C",'Mapa final'!#REF!),"")</f>
        <v>#REF!</v>
      </c>
      <c r="W12" s="45" t="e">
        <f>IF(AND('Mapa final'!#REF!="Muy Alta",'Mapa final'!#REF!="Moderado"),CONCATENATE("R7C",'Mapa final'!#REF!),"")</f>
        <v>#REF!</v>
      </c>
      <c r="X12" s="45" t="e">
        <f>IF(AND('Mapa final'!#REF!="Muy Alta",'Mapa final'!#REF!="Moderado"),CONCATENATE("R7C",'Mapa final'!#REF!),"")</f>
        <v>#REF!</v>
      </c>
      <c r="Y12" s="45" t="e">
        <f>IF(AND('Mapa final'!#REF!="Muy Alta",'Mapa final'!#REF!="Moderado"),CONCATENATE("R7C",'Mapa final'!#REF!),"")</f>
        <v>#REF!</v>
      </c>
      <c r="Z12" s="45" t="e">
        <f>IF(AND('Mapa final'!#REF!="Muy Alta",'Mapa final'!#REF!="Moderado"),CONCATENATE("R7C",'Mapa final'!#REF!),"")</f>
        <v>#REF!</v>
      </c>
      <c r="AA12" s="46" t="e">
        <f>IF(AND('Mapa final'!#REF!="Muy Alta",'Mapa final'!#REF!="Moderado"),CONCATENATE("R7C",'Mapa final'!#REF!),"")</f>
        <v>#REF!</v>
      </c>
      <c r="AB12" s="44" t="e">
        <f>IF(AND('Mapa final'!#REF!="Muy Alta",'Mapa final'!#REF!="Mayor"),CONCATENATE("R7C",'Mapa final'!#REF!),"")</f>
        <v>#REF!</v>
      </c>
      <c r="AC12" s="45" t="e">
        <f>IF(AND('Mapa final'!#REF!="Muy Alta",'Mapa final'!#REF!="Mayor"),CONCATENATE("R7C",'Mapa final'!#REF!),"")</f>
        <v>#REF!</v>
      </c>
      <c r="AD12" s="45" t="e">
        <f>IF(AND('Mapa final'!#REF!="Muy Alta",'Mapa final'!#REF!="Mayor"),CONCATENATE("R7C",'Mapa final'!#REF!),"")</f>
        <v>#REF!</v>
      </c>
      <c r="AE12" s="45" t="e">
        <f>IF(AND('Mapa final'!#REF!="Muy Alta",'Mapa final'!#REF!="Mayor"),CONCATENATE("R7C",'Mapa final'!#REF!),"")</f>
        <v>#REF!</v>
      </c>
      <c r="AF12" s="45" t="e">
        <f>IF(AND('Mapa final'!#REF!="Muy Alta",'Mapa final'!#REF!="Mayor"),CONCATENATE("R7C",'Mapa final'!#REF!),"")</f>
        <v>#REF!</v>
      </c>
      <c r="AG12" s="46" t="e">
        <f>IF(AND('Mapa final'!#REF!="Muy Alta",'Mapa final'!#REF!="Mayor"),CONCATENATE("R7C",'Mapa final'!#REF!),"")</f>
        <v>#REF!</v>
      </c>
      <c r="AH12" s="47" t="e">
        <f>IF(AND('Mapa final'!#REF!="Muy Alta",'Mapa final'!#REF!="Catastrófico"),CONCATENATE("R7C",'Mapa final'!#REF!),"")</f>
        <v>#REF!</v>
      </c>
      <c r="AI12" s="48" t="e">
        <f>IF(AND('Mapa final'!#REF!="Muy Alta",'Mapa final'!#REF!="Catastrófico"),CONCATENATE("R7C",'Mapa final'!#REF!),"")</f>
        <v>#REF!</v>
      </c>
      <c r="AJ12" s="48" t="e">
        <f>IF(AND('Mapa final'!#REF!="Muy Alta",'Mapa final'!#REF!="Catastrófico"),CONCATENATE("R7C",'Mapa final'!#REF!),"")</f>
        <v>#REF!</v>
      </c>
      <c r="AK12" s="48" t="e">
        <f>IF(AND('Mapa final'!#REF!="Muy Alta",'Mapa final'!#REF!="Catastrófico"),CONCATENATE("R7C",'Mapa final'!#REF!),"")</f>
        <v>#REF!</v>
      </c>
      <c r="AL12" s="48" t="e">
        <f>IF(AND('Mapa final'!#REF!="Muy Alta",'Mapa final'!#REF!="Catastrófico"),CONCATENATE("R7C",'Mapa final'!#REF!),"")</f>
        <v>#REF!</v>
      </c>
      <c r="AM12" s="49" t="e">
        <f>IF(AND('Mapa final'!#REF!="Muy Alta",'Mapa final'!#REF!="Catastrófico"),CONCATENATE("R7C",'Mapa final'!#REF!),"")</f>
        <v>#REF!</v>
      </c>
      <c r="AN12" s="75"/>
      <c r="AO12" s="332"/>
      <c r="AP12" s="333"/>
      <c r="AQ12" s="333"/>
      <c r="AR12" s="333"/>
      <c r="AS12" s="333"/>
      <c r="AT12" s="334"/>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row>
    <row r="13" spans="1:91" ht="15" customHeight="1" x14ac:dyDescent="0.25">
      <c r="A13" s="75"/>
      <c r="B13" s="227"/>
      <c r="C13" s="227"/>
      <c r="D13" s="228"/>
      <c r="E13" s="326"/>
      <c r="F13" s="325"/>
      <c r="G13" s="325"/>
      <c r="H13" s="325"/>
      <c r="I13" s="341"/>
      <c r="J13" s="44" t="e">
        <f>IF(AND('Mapa final'!#REF!="Muy Alta",'Mapa final'!#REF!="Leve"),CONCATENATE("R8C",'Mapa final'!#REF!),"")</f>
        <v>#REF!</v>
      </c>
      <c r="K13" s="45" t="e">
        <f>IF(AND('Mapa final'!#REF!="Muy Alta",'Mapa final'!#REF!="Leve"),CONCATENATE("R8C",'Mapa final'!#REF!),"")</f>
        <v>#REF!</v>
      </c>
      <c r="L13" s="45" t="e">
        <f>IF(AND('Mapa final'!#REF!="Muy Alta",'Mapa final'!#REF!="Leve"),CONCATENATE("R8C",'Mapa final'!#REF!),"")</f>
        <v>#REF!</v>
      </c>
      <c r="M13" s="45" t="e">
        <f>IF(AND('Mapa final'!#REF!="Muy Alta",'Mapa final'!#REF!="Leve"),CONCATENATE("R8C",'Mapa final'!#REF!),"")</f>
        <v>#REF!</v>
      </c>
      <c r="N13" s="45" t="e">
        <f>IF(AND('Mapa final'!#REF!="Muy Alta",'Mapa final'!#REF!="Leve"),CONCATENATE("R8C",'Mapa final'!#REF!),"")</f>
        <v>#REF!</v>
      </c>
      <c r="O13" s="46" t="e">
        <f>IF(AND('Mapa final'!#REF!="Muy Alta",'Mapa final'!#REF!="Leve"),CONCATENATE("R8C",'Mapa final'!#REF!),"")</f>
        <v>#REF!</v>
      </c>
      <c r="P13" s="44" t="e">
        <f>IF(AND('Mapa final'!#REF!="Muy Alta",'Mapa final'!#REF!="Menor"),CONCATENATE("R8C",'Mapa final'!#REF!),"")</f>
        <v>#REF!</v>
      </c>
      <c r="Q13" s="45" t="e">
        <f>IF(AND('Mapa final'!#REF!="Muy Alta",'Mapa final'!#REF!="Menor"),CONCATENATE("R8C",'Mapa final'!#REF!),"")</f>
        <v>#REF!</v>
      </c>
      <c r="R13" s="45" t="e">
        <f>IF(AND('Mapa final'!#REF!="Muy Alta",'Mapa final'!#REF!="Menor"),CONCATENATE("R8C",'Mapa final'!#REF!),"")</f>
        <v>#REF!</v>
      </c>
      <c r="S13" s="45" t="e">
        <f>IF(AND('Mapa final'!#REF!="Muy Alta",'Mapa final'!#REF!="Menor"),CONCATENATE("R8C",'Mapa final'!#REF!),"")</f>
        <v>#REF!</v>
      </c>
      <c r="T13" s="45" t="e">
        <f>IF(AND('Mapa final'!#REF!="Muy Alta",'Mapa final'!#REF!="Menor"),CONCATENATE("R8C",'Mapa final'!#REF!),"")</f>
        <v>#REF!</v>
      </c>
      <c r="U13" s="46" t="e">
        <f>IF(AND('Mapa final'!#REF!="Muy Alta",'Mapa final'!#REF!="Menor"),CONCATENATE("R8C",'Mapa final'!#REF!),"")</f>
        <v>#REF!</v>
      </c>
      <c r="V13" s="44" t="e">
        <f>IF(AND('Mapa final'!#REF!="Muy Alta",'Mapa final'!#REF!="Moderado"),CONCATENATE("R8C",'Mapa final'!#REF!),"")</f>
        <v>#REF!</v>
      </c>
      <c r="W13" s="45" t="e">
        <f>IF(AND('Mapa final'!#REF!="Muy Alta",'Mapa final'!#REF!="Moderado"),CONCATENATE("R8C",'Mapa final'!#REF!),"")</f>
        <v>#REF!</v>
      </c>
      <c r="X13" s="45" t="e">
        <f>IF(AND('Mapa final'!#REF!="Muy Alta",'Mapa final'!#REF!="Moderado"),CONCATENATE("R8C",'Mapa final'!#REF!),"")</f>
        <v>#REF!</v>
      </c>
      <c r="Y13" s="45" t="e">
        <f>IF(AND('Mapa final'!#REF!="Muy Alta",'Mapa final'!#REF!="Moderado"),CONCATENATE("R8C",'Mapa final'!#REF!),"")</f>
        <v>#REF!</v>
      </c>
      <c r="Z13" s="45" t="e">
        <f>IF(AND('Mapa final'!#REF!="Muy Alta",'Mapa final'!#REF!="Moderado"),CONCATENATE("R8C",'Mapa final'!#REF!),"")</f>
        <v>#REF!</v>
      </c>
      <c r="AA13" s="46" t="e">
        <f>IF(AND('Mapa final'!#REF!="Muy Alta",'Mapa final'!#REF!="Moderado"),CONCATENATE("R8C",'Mapa final'!#REF!),"")</f>
        <v>#REF!</v>
      </c>
      <c r="AB13" s="44" t="e">
        <f>IF(AND('Mapa final'!#REF!="Muy Alta",'Mapa final'!#REF!="Mayor"),CONCATENATE("R8C",'Mapa final'!#REF!),"")</f>
        <v>#REF!</v>
      </c>
      <c r="AC13" s="45" t="e">
        <f>IF(AND('Mapa final'!#REF!="Muy Alta",'Mapa final'!#REF!="Mayor"),CONCATENATE("R8C",'Mapa final'!#REF!),"")</f>
        <v>#REF!</v>
      </c>
      <c r="AD13" s="45" t="e">
        <f>IF(AND('Mapa final'!#REF!="Muy Alta",'Mapa final'!#REF!="Mayor"),CONCATENATE("R8C",'Mapa final'!#REF!),"")</f>
        <v>#REF!</v>
      </c>
      <c r="AE13" s="45" t="e">
        <f>IF(AND('Mapa final'!#REF!="Muy Alta",'Mapa final'!#REF!="Mayor"),CONCATENATE("R8C",'Mapa final'!#REF!),"")</f>
        <v>#REF!</v>
      </c>
      <c r="AF13" s="45" t="e">
        <f>IF(AND('Mapa final'!#REF!="Muy Alta",'Mapa final'!#REF!="Mayor"),CONCATENATE("R8C",'Mapa final'!#REF!),"")</f>
        <v>#REF!</v>
      </c>
      <c r="AG13" s="46" t="e">
        <f>IF(AND('Mapa final'!#REF!="Muy Alta",'Mapa final'!#REF!="Mayor"),CONCATENATE("R8C",'Mapa final'!#REF!),"")</f>
        <v>#REF!</v>
      </c>
      <c r="AH13" s="47" t="e">
        <f>IF(AND('Mapa final'!#REF!="Muy Alta",'Mapa final'!#REF!="Catastrófico"),CONCATENATE("R8C",'Mapa final'!#REF!),"")</f>
        <v>#REF!</v>
      </c>
      <c r="AI13" s="48" t="e">
        <f>IF(AND('Mapa final'!#REF!="Muy Alta",'Mapa final'!#REF!="Catastrófico"),CONCATENATE("R8C",'Mapa final'!#REF!),"")</f>
        <v>#REF!</v>
      </c>
      <c r="AJ13" s="48" t="e">
        <f>IF(AND('Mapa final'!#REF!="Muy Alta",'Mapa final'!#REF!="Catastrófico"),CONCATENATE("R8C",'Mapa final'!#REF!),"")</f>
        <v>#REF!</v>
      </c>
      <c r="AK13" s="48" t="e">
        <f>IF(AND('Mapa final'!#REF!="Muy Alta",'Mapa final'!#REF!="Catastrófico"),CONCATENATE("R8C",'Mapa final'!#REF!),"")</f>
        <v>#REF!</v>
      </c>
      <c r="AL13" s="48" t="e">
        <f>IF(AND('Mapa final'!#REF!="Muy Alta",'Mapa final'!#REF!="Catastrófico"),CONCATENATE("R8C",'Mapa final'!#REF!),"")</f>
        <v>#REF!</v>
      </c>
      <c r="AM13" s="49" t="e">
        <f>IF(AND('Mapa final'!#REF!="Muy Alta",'Mapa final'!#REF!="Catastrófico"),CONCATENATE("R8C",'Mapa final'!#REF!),"")</f>
        <v>#REF!</v>
      </c>
      <c r="AN13" s="75"/>
      <c r="AO13" s="332"/>
      <c r="AP13" s="333"/>
      <c r="AQ13" s="333"/>
      <c r="AR13" s="333"/>
      <c r="AS13" s="333"/>
      <c r="AT13" s="334"/>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row>
    <row r="14" spans="1:91" ht="15" customHeight="1" x14ac:dyDescent="0.25">
      <c r="A14" s="75"/>
      <c r="B14" s="227"/>
      <c r="C14" s="227"/>
      <c r="D14" s="228"/>
      <c r="E14" s="326"/>
      <c r="F14" s="325"/>
      <c r="G14" s="325"/>
      <c r="H14" s="325"/>
      <c r="I14" s="341"/>
      <c r="J14" s="44" t="e">
        <f>IF(AND('Mapa final'!#REF!="Muy Alta",'Mapa final'!#REF!="Leve"),CONCATENATE("R9C",'Mapa final'!#REF!),"")</f>
        <v>#REF!</v>
      </c>
      <c r="K14" s="45" t="e">
        <f>IF(AND('Mapa final'!#REF!="Muy Alta",'Mapa final'!#REF!="Leve"),CONCATENATE("R9C",'Mapa final'!#REF!),"")</f>
        <v>#REF!</v>
      </c>
      <c r="L14" s="45" t="e">
        <f>IF(AND('Mapa final'!#REF!="Muy Alta",'Mapa final'!#REF!="Leve"),CONCATENATE("R9C",'Mapa final'!#REF!),"")</f>
        <v>#REF!</v>
      </c>
      <c r="M14" s="45" t="e">
        <f>IF(AND('Mapa final'!#REF!="Muy Alta",'Mapa final'!#REF!="Leve"),CONCATENATE("R9C",'Mapa final'!#REF!),"")</f>
        <v>#REF!</v>
      </c>
      <c r="N14" s="45" t="e">
        <f>IF(AND('Mapa final'!#REF!="Muy Alta",'Mapa final'!#REF!="Leve"),CONCATENATE("R9C",'Mapa final'!#REF!),"")</f>
        <v>#REF!</v>
      </c>
      <c r="O14" s="46" t="e">
        <f>IF(AND('Mapa final'!#REF!="Muy Alta",'Mapa final'!#REF!="Leve"),CONCATENATE("R9C",'Mapa final'!#REF!),"")</f>
        <v>#REF!</v>
      </c>
      <c r="P14" s="44" t="e">
        <f>IF(AND('Mapa final'!#REF!="Muy Alta",'Mapa final'!#REF!="Menor"),CONCATENATE("R9C",'Mapa final'!#REF!),"")</f>
        <v>#REF!</v>
      </c>
      <c r="Q14" s="45" t="e">
        <f>IF(AND('Mapa final'!#REF!="Muy Alta",'Mapa final'!#REF!="Menor"),CONCATENATE("R9C",'Mapa final'!#REF!),"")</f>
        <v>#REF!</v>
      </c>
      <c r="R14" s="45" t="e">
        <f>IF(AND('Mapa final'!#REF!="Muy Alta",'Mapa final'!#REF!="Menor"),CONCATENATE("R9C",'Mapa final'!#REF!),"")</f>
        <v>#REF!</v>
      </c>
      <c r="S14" s="45" t="e">
        <f>IF(AND('Mapa final'!#REF!="Muy Alta",'Mapa final'!#REF!="Menor"),CONCATENATE("R9C",'Mapa final'!#REF!),"")</f>
        <v>#REF!</v>
      </c>
      <c r="T14" s="45" t="e">
        <f>IF(AND('Mapa final'!#REF!="Muy Alta",'Mapa final'!#REF!="Menor"),CONCATENATE("R9C",'Mapa final'!#REF!),"")</f>
        <v>#REF!</v>
      </c>
      <c r="U14" s="46" t="e">
        <f>IF(AND('Mapa final'!#REF!="Muy Alta",'Mapa final'!#REF!="Menor"),CONCATENATE("R9C",'Mapa final'!#REF!),"")</f>
        <v>#REF!</v>
      </c>
      <c r="V14" s="44" t="e">
        <f>IF(AND('Mapa final'!#REF!="Muy Alta",'Mapa final'!#REF!="Moderado"),CONCATENATE("R9C",'Mapa final'!#REF!),"")</f>
        <v>#REF!</v>
      </c>
      <c r="W14" s="45" t="e">
        <f>IF(AND('Mapa final'!#REF!="Muy Alta",'Mapa final'!#REF!="Moderado"),CONCATENATE("R9C",'Mapa final'!#REF!),"")</f>
        <v>#REF!</v>
      </c>
      <c r="X14" s="45" t="e">
        <f>IF(AND('Mapa final'!#REF!="Muy Alta",'Mapa final'!#REF!="Moderado"),CONCATENATE("R9C",'Mapa final'!#REF!),"")</f>
        <v>#REF!</v>
      </c>
      <c r="Y14" s="45" t="e">
        <f>IF(AND('Mapa final'!#REF!="Muy Alta",'Mapa final'!#REF!="Moderado"),CONCATENATE("R9C",'Mapa final'!#REF!),"")</f>
        <v>#REF!</v>
      </c>
      <c r="Z14" s="45" t="e">
        <f>IF(AND('Mapa final'!#REF!="Muy Alta",'Mapa final'!#REF!="Moderado"),CONCATENATE("R9C",'Mapa final'!#REF!),"")</f>
        <v>#REF!</v>
      </c>
      <c r="AA14" s="46" t="e">
        <f>IF(AND('Mapa final'!#REF!="Muy Alta",'Mapa final'!#REF!="Moderado"),CONCATENATE("R9C",'Mapa final'!#REF!),"")</f>
        <v>#REF!</v>
      </c>
      <c r="AB14" s="44" t="e">
        <f>IF(AND('Mapa final'!#REF!="Muy Alta",'Mapa final'!#REF!="Mayor"),CONCATENATE("R9C",'Mapa final'!#REF!),"")</f>
        <v>#REF!</v>
      </c>
      <c r="AC14" s="45" t="e">
        <f>IF(AND('Mapa final'!#REF!="Muy Alta",'Mapa final'!#REF!="Mayor"),CONCATENATE("R9C",'Mapa final'!#REF!),"")</f>
        <v>#REF!</v>
      </c>
      <c r="AD14" s="45" t="e">
        <f>IF(AND('Mapa final'!#REF!="Muy Alta",'Mapa final'!#REF!="Mayor"),CONCATENATE("R9C",'Mapa final'!#REF!),"")</f>
        <v>#REF!</v>
      </c>
      <c r="AE14" s="45" t="e">
        <f>IF(AND('Mapa final'!#REF!="Muy Alta",'Mapa final'!#REF!="Mayor"),CONCATENATE("R9C",'Mapa final'!#REF!),"")</f>
        <v>#REF!</v>
      </c>
      <c r="AF14" s="45" t="e">
        <f>IF(AND('Mapa final'!#REF!="Muy Alta",'Mapa final'!#REF!="Mayor"),CONCATENATE("R9C",'Mapa final'!#REF!),"")</f>
        <v>#REF!</v>
      </c>
      <c r="AG14" s="46" t="e">
        <f>IF(AND('Mapa final'!#REF!="Muy Alta",'Mapa final'!#REF!="Mayor"),CONCATENATE("R9C",'Mapa final'!#REF!),"")</f>
        <v>#REF!</v>
      </c>
      <c r="AH14" s="47" t="e">
        <f>IF(AND('Mapa final'!#REF!="Muy Alta",'Mapa final'!#REF!="Catastrófico"),CONCATENATE("R9C",'Mapa final'!#REF!),"")</f>
        <v>#REF!</v>
      </c>
      <c r="AI14" s="48" t="e">
        <f>IF(AND('Mapa final'!#REF!="Muy Alta",'Mapa final'!#REF!="Catastrófico"),CONCATENATE("R9C",'Mapa final'!#REF!),"")</f>
        <v>#REF!</v>
      </c>
      <c r="AJ14" s="48" t="e">
        <f>IF(AND('Mapa final'!#REF!="Muy Alta",'Mapa final'!#REF!="Catastrófico"),CONCATENATE("R9C",'Mapa final'!#REF!),"")</f>
        <v>#REF!</v>
      </c>
      <c r="AK14" s="48" t="e">
        <f>IF(AND('Mapa final'!#REF!="Muy Alta",'Mapa final'!#REF!="Catastrófico"),CONCATENATE("R9C",'Mapa final'!#REF!),"")</f>
        <v>#REF!</v>
      </c>
      <c r="AL14" s="48" t="e">
        <f>IF(AND('Mapa final'!#REF!="Muy Alta",'Mapa final'!#REF!="Catastrófico"),CONCATENATE("R9C",'Mapa final'!#REF!),"")</f>
        <v>#REF!</v>
      </c>
      <c r="AM14" s="49" t="e">
        <f>IF(AND('Mapa final'!#REF!="Muy Alta",'Mapa final'!#REF!="Catastrófico"),CONCATENATE("R9C",'Mapa final'!#REF!),"")</f>
        <v>#REF!</v>
      </c>
      <c r="AN14" s="75"/>
      <c r="AO14" s="332"/>
      <c r="AP14" s="333"/>
      <c r="AQ14" s="333"/>
      <c r="AR14" s="333"/>
      <c r="AS14" s="333"/>
      <c r="AT14" s="334"/>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row>
    <row r="15" spans="1:91" ht="15.75" customHeight="1" thickBot="1" x14ac:dyDescent="0.3">
      <c r="A15" s="75"/>
      <c r="B15" s="227"/>
      <c r="C15" s="227"/>
      <c r="D15" s="228"/>
      <c r="E15" s="327"/>
      <c r="F15" s="328"/>
      <c r="G15" s="328"/>
      <c r="H15" s="328"/>
      <c r="I15" s="342"/>
      <c r="J15" s="50" t="e">
        <f>IF(AND('Mapa final'!#REF!="Muy Alta",'Mapa final'!#REF!="Leve"),CONCATENATE("R10C",'Mapa final'!#REF!),"")</f>
        <v>#REF!</v>
      </c>
      <c r="K15" s="51" t="e">
        <f>IF(AND('Mapa final'!#REF!="Muy Alta",'Mapa final'!#REF!="Leve"),CONCATENATE("R10C",'Mapa final'!#REF!),"")</f>
        <v>#REF!</v>
      </c>
      <c r="L15" s="51" t="e">
        <f>IF(AND('Mapa final'!#REF!="Muy Alta",'Mapa final'!#REF!="Leve"),CONCATENATE("R10C",'Mapa final'!#REF!),"")</f>
        <v>#REF!</v>
      </c>
      <c r="M15" s="51" t="e">
        <f>IF(AND('Mapa final'!#REF!="Muy Alta",'Mapa final'!#REF!="Leve"),CONCATENATE("R10C",'Mapa final'!#REF!),"")</f>
        <v>#REF!</v>
      </c>
      <c r="N15" s="51" t="e">
        <f>IF(AND('Mapa final'!#REF!="Muy Alta",'Mapa final'!#REF!="Leve"),CONCATENATE("R10C",'Mapa final'!#REF!),"")</f>
        <v>#REF!</v>
      </c>
      <c r="O15" s="52" t="e">
        <f>IF(AND('Mapa final'!#REF!="Muy Alta",'Mapa final'!#REF!="Leve"),CONCATENATE("R10C",'Mapa final'!#REF!),"")</f>
        <v>#REF!</v>
      </c>
      <c r="P15" s="44" t="e">
        <f>IF(AND('Mapa final'!#REF!="Muy Alta",'Mapa final'!#REF!="Menor"),CONCATENATE("R10C",'Mapa final'!#REF!),"")</f>
        <v>#REF!</v>
      </c>
      <c r="Q15" s="45" t="e">
        <f>IF(AND('Mapa final'!#REF!="Muy Alta",'Mapa final'!#REF!="Menor"),CONCATENATE("R10C",'Mapa final'!#REF!),"")</f>
        <v>#REF!</v>
      </c>
      <c r="R15" s="45" t="e">
        <f>IF(AND('Mapa final'!#REF!="Muy Alta",'Mapa final'!#REF!="Menor"),CONCATENATE("R10C",'Mapa final'!#REF!),"")</f>
        <v>#REF!</v>
      </c>
      <c r="S15" s="45" t="e">
        <f>IF(AND('Mapa final'!#REF!="Muy Alta",'Mapa final'!#REF!="Menor"),CONCATENATE("R10C",'Mapa final'!#REF!),"")</f>
        <v>#REF!</v>
      </c>
      <c r="T15" s="45" t="e">
        <f>IF(AND('Mapa final'!#REF!="Muy Alta",'Mapa final'!#REF!="Menor"),CONCATENATE("R10C",'Mapa final'!#REF!),"")</f>
        <v>#REF!</v>
      </c>
      <c r="U15" s="46" t="e">
        <f>IF(AND('Mapa final'!#REF!="Muy Alta",'Mapa final'!#REF!="Menor"),CONCATENATE("R10C",'Mapa final'!#REF!),"")</f>
        <v>#REF!</v>
      </c>
      <c r="V15" s="50" t="e">
        <f>IF(AND('Mapa final'!#REF!="Muy Alta",'Mapa final'!#REF!="Moderado"),CONCATENATE("R10C",'Mapa final'!#REF!),"")</f>
        <v>#REF!</v>
      </c>
      <c r="W15" s="51" t="e">
        <f>IF(AND('Mapa final'!#REF!="Muy Alta",'Mapa final'!#REF!="Moderado"),CONCATENATE("R10C",'Mapa final'!#REF!),"")</f>
        <v>#REF!</v>
      </c>
      <c r="X15" s="51" t="e">
        <f>IF(AND('Mapa final'!#REF!="Muy Alta",'Mapa final'!#REF!="Moderado"),CONCATENATE("R10C",'Mapa final'!#REF!),"")</f>
        <v>#REF!</v>
      </c>
      <c r="Y15" s="51" t="e">
        <f>IF(AND('Mapa final'!#REF!="Muy Alta",'Mapa final'!#REF!="Moderado"),CONCATENATE("R10C",'Mapa final'!#REF!),"")</f>
        <v>#REF!</v>
      </c>
      <c r="Z15" s="51" t="e">
        <f>IF(AND('Mapa final'!#REF!="Muy Alta",'Mapa final'!#REF!="Moderado"),CONCATENATE("R10C",'Mapa final'!#REF!),"")</f>
        <v>#REF!</v>
      </c>
      <c r="AA15" s="52" t="e">
        <f>IF(AND('Mapa final'!#REF!="Muy Alta",'Mapa final'!#REF!="Moderado"),CONCATENATE("R10C",'Mapa final'!#REF!),"")</f>
        <v>#REF!</v>
      </c>
      <c r="AB15" s="44" t="e">
        <f>IF(AND('Mapa final'!#REF!="Muy Alta",'Mapa final'!#REF!="Mayor"),CONCATENATE("R10C",'Mapa final'!#REF!),"")</f>
        <v>#REF!</v>
      </c>
      <c r="AC15" s="45" t="e">
        <f>IF(AND('Mapa final'!#REF!="Muy Alta",'Mapa final'!#REF!="Mayor"),CONCATENATE("R10C",'Mapa final'!#REF!),"")</f>
        <v>#REF!</v>
      </c>
      <c r="AD15" s="45" t="e">
        <f>IF(AND('Mapa final'!#REF!="Muy Alta",'Mapa final'!#REF!="Mayor"),CONCATENATE("R10C",'Mapa final'!#REF!),"")</f>
        <v>#REF!</v>
      </c>
      <c r="AE15" s="45" t="e">
        <f>IF(AND('Mapa final'!#REF!="Muy Alta",'Mapa final'!#REF!="Mayor"),CONCATENATE("R10C",'Mapa final'!#REF!),"")</f>
        <v>#REF!</v>
      </c>
      <c r="AF15" s="45" t="e">
        <f>IF(AND('Mapa final'!#REF!="Muy Alta",'Mapa final'!#REF!="Mayor"),CONCATENATE("R10C",'Mapa final'!#REF!),"")</f>
        <v>#REF!</v>
      </c>
      <c r="AG15" s="46" t="e">
        <f>IF(AND('Mapa final'!#REF!="Muy Alta",'Mapa final'!#REF!="Mayor"),CONCATENATE("R10C",'Mapa final'!#REF!),"")</f>
        <v>#REF!</v>
      </c>
      <c r="AH15" s="53" t="e">
        <f>IF(AND('Mapa final'!#REF!="Muy Alta",'Mapa final'!#REF!="Catastrófico"),CONCATENATE("R10C",'Mapa final'!#REF!),"")</f>
        <v>#REF!</v>
      </c>
      <c r="AI15" s="54" t="e">
        <f>IF(AND('Mapa final'!#REF!="Muy Alta",'Mapa final'!#REF!="Catastrófico"),CONCATENATE("R10C",'Mapa final'!#REF!),"")</f>
        <v>#REF!</v>
      </c>
      <c r="AJ15" s="54" t="e">
        <f>IF(AND('Mapa final'!#REF!="Muy Alta",'Mapa final'!#REF!="Catastrófico"),CONCATENATE("R10C",'Mapa final'!#REF!),"")</f>
        <v>#REF!</v>
      </c>
      <c r="AK15" s="54" t="e">
        <f>IF(AND('Mapa final'!#REF!="Muy Alta",'Mapa final'!#REF!="Catastrófico"),CONCATENATE("R10C",'Mapa final'!#REF!),"")</f>
        <v>#REF!</v>
      </c>
      <c r="AL15" s="54" t="e">
        <f>IF(AND('Mapa final'!#REF!="Muy Alta",'Mapa final'!#REF!="Catastrófico"),CONCATENATE("R10C",'Mapa final'!#REF!),"")</f>
        <v>#REF!</v>
      </c>
      <c r="AM15" s="55" t="e">
        <f>IF(AND('Mapa final'!#REF!="Muy Alta",'Mapa final'!#REF!="Catastrófico"),CONCATENATE("R10C",'Mapa final'!#REF!),"")</f>
        <v>#REF!</v>
      </c>
      <c r="AN15" s="75"/>
      <c r="AO15" s="335"/>
      <c r="AP15" s="336"/>
      <c r="AQ15" s="336"/>
      <c r="AR15" s="336"/>
      <c r="AS15" s="336"/>
      <c r="AT15" s="337"/>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row>
    <row r="16" spans="1:91" ht="15" customHeight="1" x14ac:dyDescent="0.25">
      <c r="A16" s="75"/>
      <c r="B16" s="227"/>
      <c r="C16" s="227"/>
      <c r="D16" s="228"/>
      <c r="E16" s="322" t="s">
        <v>114</v>
      </c>
      <c r="F16" s="323"/>
      <c r="G16" s="323"/>
      <c r="H16" s="323"/>
      <c r="I16" s="323"/>
      <c r="J16" s="56" t="e">
        <f>IF(AND('Mapa final'!#REF!="Alta",'Mapa final'!#REF!="Leve"),CONCATENATE("R1C",'Mapa final'!#REF!),"")</f>
        <v>#REF!</v>
      </c>
      <c r="K16" s="57" t="e">
        <f>IF(AND('Mapa final'!#REF!="Alta",'Mapa final'!#REF!="Leve"),CONCATENATE("R1C",'Mapa final'!#REF!),"")</f>
        <v>#REF!</v>
      </c>
      <c r="L16" s="57" t="e">
        <f>IF(AND('Mapa final'!#REF!="Alta",'Mapa final'!#REF!="Leve"),CONCATENATE("R1C",'Mapa final'!#REF!),"")</f>
        <v>#REF!</v>
      </c>
      <c r="M16" s="57" t="e">
        <f>IF(AND('Mapa final'!#REF!="Alta",'Mapa final'!#REF!="Leve"),CONCATENATE("R1C",'Mapa final'!#REF!),"")</f>
        <v>#REF!</v>
      </c>
      <c r="N16" s="57" t="e">
        <f>IF(AND('Mapa final'!#REF!="Alta",'Mapa final'!#REF!="Leve"),CONCATENATE("R1C",'Mapa final'!#REF!),"")</f>
        <v>#REF!</v>
      </c>
      <c r="O16" s="58" t="e">
        <f>IF(AND('Mapa final'!#REF!="Alta",'Mapa final'!#REF!="Leve"),CONCATENATE("R1C",'Mapa final'!#REF!),"")</f>
        <v>#REF!</v>
      </c>
      <c r="P16" s="56" t="e">
        <f>IF(AND('Mapa final'!#REF!="Alta",'Mapa final'!#REF!="Menor"),CONCATENATE("R1C",'Mapa final'!#REF!),"")</f>
        <v>#REF!</v>
      </c>
      <c r="Q16" s="57" t="e">
        <f>IF(AND('Mapa final'!#REF!="Alta",'Mapa final'!#REF!="Menor"),CONCATENATE("R1C",'Mapa final'!#REF!),"")</f>
        <v>#REF!</v>
      </c>
      <c r="R16" s="57" t="e">
        <f>IF(AND('Mapa final'!#REF!="Alta",'Mapa final'!#REF!="Menor"),CONCATENATE("R1C",'Mapa final'!#REF!),"")</f>
        <v>#REF!</v>
      </c>
      <c r="S16" s="57" t="e">
        <f>IF(AND('Mapa final'!#REF!="Alta",'Mapa final'!#REF!="Menor"),CONCATENATE("R1C",'Mapa final'!#REF!),"")</f>
        <v>#REF!</v>
      </c>
      <c r="T16" s="57" t="e">
        <f>IF(AND('Mapa final'!#REF!="Alta",'Mapa final'!#REF!="Menor"),CONCATENATE("R1C",'Mapa final'!#REF!),"")</f>
        <v>#REF!</v>
      </c>
      <c r="U16" s="58" t="e">
        <f>IF(AND('Mapa final'!#REF!="Alta",'Mapa final'!#REF!="Menor"),CONCATENATE("R1C",'Mapa final'!#REF!),"")</f>
        <v>#REF!</v>
      </c>
      <c r="V16" s="38" t="e">
        <f>IF(AND('Mapa final'!#REF!="Alta",'Mapa final'!#REF!="Moderado"),CONCATENATE("R1C",'Mapa final'!#REF!),"")</f>
        <v>#REF!</v>
      </c>
      <c r="W16" s="39" t="e">
        <f>IF(AND('Mapa final'!#REF!="Alta",'Mapa final'!#REF!="Moderado"),CONCATENATE("R1C",'Mapa final'!#REF!),"")</f>
        <v>#REF!</v>
      </c>
      <c r="X16" s="39" t="e">
        <f>IF(AND('Mapa final'!#REF!="Alta",'Mapa final'!#REF!="Moderado"),CONCATENATE("R1C",'Mapa final'!#REF!),"")</f>
        <v>#REF!</v>
      </c>
      <c r="Y16" s="39" t="e">
        <f>IF(AND('Mapa final'!#REF!="Alta",'Mapa final'!#REF!="Moderado"),CONCATENATE("R1C",'Mapa final'!#REF!),"")</f>
        <v>#REF!</v>
      </c>
      <c r="Z16" s="39" t="e">
        <f>IF(AND('Mapa final'!#REF!="Alta",'Mapa final'!#REF!="Moderado"),CONCATENATE("R1C",'Mapa final'!#REF!),"")</f>
        <v>#REF!</v>
      </c>
      <c r="AA16" s="40" t="e">
        <f>IF(AND('Mapa final'!#REF!="Alta",'Mapa final'!#REF!="Moderado"),CONCATENATE("R1C",'Mapa final'!#REF!),"")</f>
        <v>#REF!</v>
      </c>
      <c r="AB16" s="38" t="e">
        <f>IF(AND('Mapa final'!#REF!="Alta",'Mapa final'!#REF!="Mayor"),CONCATENATE("R1C",'Mapa final'!#REF!),"")</f>
        <v>#REF!</v>
      </c>
      <c r="AC16" s="39" t="e">
        <f>IF(AND('Mapa final'!#REF!="Alta",'Mapa final'!#REF!="Mayor"),CONCATENATE("R1C",'Mapa final'!#REF!),"")</f>
        <v>#REF!</v>
      </c>
      <c r="AD16" s="39" t="e">
        <f>IF(AND('Mapa final'!#REF!="Alta",'Mapa final'!#REF!="Mayor"),CONCATENATE("R1C",'Mapa final'!#REF!),"")</f>
        <v>#REF!</v>
      </c>
      <c r="AE16" s="39" t="e">
        <f>IF(AND('Mapa final'!#REF!="Alta",'Mapa final'!#REF!="Mayor"),CONCATENATE("R1C",'Mapa final'!#REF!),"")</f>
        <v>#REF!</v>
      </c>
      <c r="AF16" s="39" t="e">
        <f>IF(AND('Mapa final'!#REF!="Alta",'Mapa final'!#REF!="Mayor"),CONCATENATE("R1C",'Mapa final'!#REF!),"")</f>
        <v>#REF!</v>
      </c>
      <c r="AG16" s="40" t="e">
        <f>IF(AND('Mapa final'!#REF!="Alta",'Mapa final'!#REF!="Mayor"),CONCATENATE("R1C",'Mapa final'!#REF!),"")</f>
        <v>#REF!</v>
      </c>
      <c r="AH16" s="41" t="e">
        <f>IF(AND('Mapa final'!#REF!="Alta",'Mapa final'!#REF!="Catastrófico"),CONCATENATE("R1C",'Mapa final'!#REF!),"")</f>
        <v>#REF!</v>
      </c>
      <c r="AI16" s="42" t="e">
        <f>IF(AND('Mapa final'!#REF!="Alta",'Mapa final'!#REF!="Catastrófico"),CONCATENATE("R1C",'Mapa final'!#REF!),"")</f>
        <v>#REF!</v>
      </c>
      <c r="AJ16" s="42" t="e">
        <f>IF(AND('Mapa final'!#REF!="Alta",'Mapa final'!#REF!="Catastrófico"),CONCATENATE("R1C",'Mapa final'!#REF!),"")</f>
        <v>#REF!</v>
      </c>
      <c r="AK16" s="42" t="e">
        <f>IF(AND('Mapa final'!#REF!="Alta",'Mapa final'!#REF!="Catastrófico"),CONCATENATE("R1C",'Mapa final'!#REF!),"")</f>
        <v>#REF!</v>
      </c>
      <c r="AL16" s="42" t="e">
        <f>IF(AND('Mapa final'!#REF!="Alta",'Mapa final'!#REF!="Catastrófico"),CONCATENATE("R1C",'Mapa final'!#REF!),"")</f>
        <v>#REF!</v>
      </c>
      <c r="AM16" s="43" t="e">
        <f>IF(AND('Mapa final'!#REF!="Alta",'Mapa final'!#REF!="Catastrófico"),CONCATENATE("R1C",'Mapa final'!#REF!),"")</f>
        <v>#REF!</v>
      </c>
      <c r="AN16" s="75"/>
      <c r="AO16" s="313" t="s">
        <v>79</v>
      </c>
      <c r="AP16" s="314"/>
      <c r="AQ16" s="314"/>
      <c r="AR16" s="314"/>
      <c r="AS16" s="314"/>
      <c r="AT16" s="31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row>
    <row r="17" spans="1:76" ht="15" customHeight="1" x14ac:dyDescent="0.25">
      <c r="A17" s="75"/>
      <c r="B17" s="227"/>
      <c r="C17" s="227"/>
      <c r="D17" s="228"/>
      <c r="E17" s="324"/>
      <c r="F17" s="325"/>
      <c r="G17" s="325"/>
      <c r="H17" s="325"/>
      <c r="I17" s="325"/>
      <c r="J17" s="59" t="str">
        <f>IF(AND('Mapa final'!$AD$11="Alta",'Mapa final'!$AF$11="Leve"),CONCATENATE("R2C",'Mapa final'!$S$11),"")</f>
        <v/>
      </c>
      <c r="K17" s="60" t="str">
        <f>IF(AND('Mapa final'!$AD$12="Alta",'Mapa final'!$AF$12="Leve"),CONCATENATE("R2C",'Mapa final'!$S$12),"")</f>
        <v/>
      </c>
      <c r="L17" s="60" t="e">
        <f>IF(AND('Mapa final'!#REF!="Alta",'Mapa final'!#REF!="Leve"),CONCATENATE("R2C",'Mapa final'!#REF!),"")</f>
        <v>#REF!</v>
      </c>
      <c r="M17" s="60" t="e">
        <f>IF(AND('Mapa final'!#REF!="Alta",'Mapa final'!#REF!="Leve"),CONCATENATE("R2C",'Mapa final'!#REF!),"")</f>
        <v>#REF!</v>
      </c>
      <c r="N17" s="60" t="e">
        <f>IF(AND('Mapa final'!#REF!="Alta",'Mapa final'!#REF!="Leve"),CONCATENATE("R2C",'Mapa final'!#REF!),"")</f>
        <v>#REF!</v>
      </c>
      <c r="O17" s="61" t="e">
        <f>IF(AND('Mapa final'!#REF!="Alta",'Mapa final'!#REF!="Leve"),CONCATENATE("R2C",'Mapa final'!#REF!),"")</f>
        <v>#REF!</v>
      </c>
      <c r="P17" s="59" t="str">
        <f>IF(AND('Mapa final'!$AD$11="Alta",'Mapa final'!$AF$11="Menor"),CONCATENATE("R2C",'Mapa final'!$S$11),"")</f>
        <v/>
      </c>
      <c r="Q17" s="60" t="str">
        <f>IF(AND('Mapa final'!$AD$12="Alta",'Mapa final'!$AF$12="Menor"),CONCATENATE("R2C",'Mapa final'!$S$12),"")</f>
        <v/>
      </c>
      <c r="R17" s="60" t="e">
        <f>IF(AND('Mapa final'!#REF!="Alta",'Mapa final'!#REF!="Menor"),CONCATENATE("R2C",'Mapa final'!#REF!),"")</f>
        <v>#REF!</v>
      </c>
      <c r="S17" s="60" t="e">
        <f>IF(AND('Mapa final'!#REF!="Alta",'Mapa final'!#REF!="Menor"),CONCATENATE("R2C",'Mapa final'!#REF!),"")</f>
        <v>#REF!</v>
      </c>
      <c r="T17" s="60" t="e">
        <f>IF(AND('Mapa final'!#REF!="Alta",'Mapa final'!#REF!="Menor"),CONCATENATE("R2C",'Mapa final'!#REF!),"")</f>
        <v>#REF!</v>
      </c>
      <c r="U17" s="61" t="e">
        <f>IF(AND('Mapa final'!#REF!="Alta",'Mapa final'!#REF!="Menor"),CONCATENATE("R2C",'Mapa final'!#REF!),"")</f>
        <v>#REF!</v>
      </c>
      <c r="V17" s="44" t="str">
        <f>IF(AND('Mapa final'!$AD$11="Alta",'Mapa final'!$AF$11="Moderado"),CONCATENATE("R2C",'Mapa final'!$S$11),"")</f>
        <v/>
      </c>
      <c r="W17" s="45" t="str">
        <f>IF(AND('Mapa final'!$AD$12="Alta",'Mapa final'!$AF$12="Moderado"),CONCATENATE("R2C",'Mapa final'!$S$12),"")</f>
        <v/>
      </c>
      <c r="X17" s="45" t="e">
        <f>IF(AND('Mapa final'!#REF!="Alta",'Mapa final'!#REF!="Moderado"),CONCATENATE("R2C",'Mapa final'!#REF!),"")</f>
        <v>#REF!</v>
      </c>
      <c r="Y17" s="45" t="e">
        <f>IF(AND('Mapa final'!#REF!="Alta",'Mapa final'!#REF!="Moderado"),CONCATENATE("R2C",'Mapa final'!#REF!),"")</f>
        <v>#REF!</v>
      </c>
      <c r="Z17" s="45" t="e">
        <f>IF(AND('Mapa final'!#REF!="Alta",'Mapa final'!#REF!="Moderado"),CONCATENATE("R2C",'Mapa final'!#REF!),"")</f>
        <v>#REF!</v>
      </c>
      <c r="AA17" s="46" t="e">
        <f>IF(AND('Mapa final'!#REF!="Alta",'Mapa final'!#REF!="Moderado"),CONCATENATE("R2C",'Mapa final'!#REF!),"")</f>
        <v>#REF!</v>
      </c>
      <c r="AB17" s="44" t="str">
        <f>IF(AND('Mapa final'!$AD$11="Alta",'Mapa final'!$AF$11="Mayor"),CONCATENATE("R2C",'Mapa final'!$S$11),"")</f>
        <v/>
      </c>
      <c r="AC17" s="45" t="str">
        <f>IF(AND('Mapa final'!$AD$12="Alta",'Mapa final'!$AF$12="Mayor"),CONCATENATE("R2C",'Mapa final'!$S$12),"")</f>
        <v/>
      </c>
      <c r="AD17" s="45" t="e">
        <f>IF(AND('Mapa final'!#REF!="Alta",'Mapa final'!#REF!="Mayor"),CONCATENATE("R2C",'Mapa final'!#REF!),"")</f>
        <v>#REF!</v>
      </c>
      <c r="AE17" s="45" t="e">
        <f>IF(AND('Mapa final'!#REF!="Alta",'Mapa final'!#REF!="Mayor"),CONCATENATE("R2C",'Mapa final'!#REF!),"")</f>
        <v>#REF!</v>
      </c>
      <c r="AF17" s="45" t="e">
        <f>IF(AND('Mapa final'!#REF!="Alta",'Mapa final'!#REF!="Mayor"),CONCATENATE("R2C",'Mapa final'!#REF!),"")</f>
        <v>#REF!</v>
      </c>
      <c r="AG17" s="46" t="e">
        <f>IF(AND('Mapa final'!#REF!="Alta",'Mapa final'!#REF!="Mayor"),CONCATENATE("R2C",'Mapa final'!#REF!),"")</f>
        <v>#REF!</v>
      </c>
      <c r="AH17" s="47" t="str">
        <f>IF(AND('Mapa final'!$AD$11="Alta",'Mapa final'!$AF$11="Catastrófico"),CONCATENATE("R2C",'Mapa final'!$S$11),"")</f>
        <v/>
      </c>
      <c r="AI17" s="48" t="str">
        <f>IF(AND('Mapa final'!$AD$12="Alta",'Mapa final'!$AF$12="Catastrófico"),CONCATENATE("R2C",'Mapa final'!$S$12),"")</f>
        <v/>
      </c>
      <c r="AJ17" s="48" t="e">
        <f>IF(AND('Mapa final'!#REF!="Alta",'Mapa final'!#REF!="Catastrófico"),CONCATENATE("R2C",'Mapa final'!#REF!),"")</f>
        <v>#REF!</v>
      </c>
      <c r="AK17" s="48" t="e">
        <f>IF(AND('Mapa final'!#REF!="Alta",'Mapa final'!#REF!="Catastrófico"),CONCATENATE("R2C",'Mapa final'!#REF!),"")</f>
        <v>#REF!</v>
      </c>
      <c r="AL17" s="48" t="e">
        <f>IF(AND('Mapa final'!#REF!="Alta",'Mapa final'!#REF!="Catastrófico"),CONCATENATE("R2C",'Mapa final'!#REF!),"")</f>
        <v>#REF!</v>
      </c>
      <c r="AM17" s="49" t="e">
        <f>IF(AND('Mapa final'!#REF!="Alta",'Mapa final'!#REF!="Catastrófico"),CONCATENATE("R2C",'Mapa final'!#REF!),"")</f>
        <v>#REF!</v>
      </c>
      <c r="AN17" s="75"/>
      <c r="AO17" s="316"/>
      <c r="AP17" s="317"/>
      <c r="AQ17" s="317"/>
      <c r="AR17" s="317"/>
      <c r="AS17" s="317"/>
      <c r="AT17" s="318"/>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row>
    <row r="18" spans="1:76" ht="15" customHeight="1" x14ac:dyDescent="0.25">
      <c r="A18" s="75"/>
      <c r="B18" s="227"/>
      <c r="C18" s="227"/>
      <c r="D18" s="228"/>
      <c r="E18" s="326"/>
      <c r="F18" s="325"/>
      <c r="G18" s="325"/>
      <c r="H18" s="325"/>
      <c r="I18" s="325"/>
      <c r="J18" s="59" t="e">
        <f>IF(AND('Mapa final'!#REF!="Alta",'Mapa final'!#REF!="Leve"),CONCATENATE("R3C",'Mapa final'!#REF!),"")</f>
        <v>#REF!</v>
      </c>
      <c r="K18" s="60" t="e">
        <f>IF(AND('Mapa final'!#REF!="Alta",'Mapa final'!#REF!="Leve"),CONCATENATE("R3C",'Mapa final'!#REF!),"")</f>
        <v>#REF!</v>
      </c>
      <c r="L18" s="60" t="e">
        <f>IF(AND('Mapa final'!#REF!="Alta",'Mapa final'!#REF!="Leve"),CONCATENATE("R3C",'Mapa final'!#REF!),"")</f>
        <v>#REF!</v>
      </c>
      <c r="M18" s="60" t="e">
        <f>IF(AND('Mapa final'!#REF!="Alta",'Mapa final'!#REF!="Leve"),CONCATENATE("R3C",'Mapa final'!#REF!),"")</f>
        <v>#REF!</v>
      </c>
      <c r="N18" s="60" t="e">
        <f>IF(AND('Mapa final'!#REF!="Alta",'Mapa final'!#REF!="Leve"),CONCATENATE("R3C",'Mapa final'!#REF!),"")</f>
        <v>#REF!</v>
      </c>
      <c r="O18" s="61" t="e">
        <f>IF(AND('Mapa final'!#REF!="Alta",'Mapa final'!#REF!="Leve"),CONCATENATE("R3C",'Mapa final'!#REF!),"")</f>
        <v>#REF!</v>
      </c>
      <c r="P18" s="59" t="e">
        <f>IF(AND('Mapa final'!#REF!="Alta",'Mapa final'!#REF!="Menor"),CONCATENATE("R3C",'Mapa final'!#REF!),"")</f>
        <v>#REF!</v>
      </c>
      <c r="Q18" s="60" t="e">
        <f>IF(AND('Mapa final'!#REF!="Alta",'Mapa final'!#REF!="Menor"),CONCATENATE("R3C",'Mapa final'!#REF!),"")</f>
        <v>#REF!</v>
      </c>
      <c r="R18" s="60" t="e">
        <f>IF(AND('Mapa final'!#REF!="Alta",'Mapa final'!#REF!="Menor"),CONCATENATE("R3C",'Mapa final'!#REF!),"")</f>
        <v>#REF!</v>
      </c>
      <c r="S18" s="60" t="e">
        <f>IF(AND('Mapa final'!#REF!="Alta",'Mapa final'!#REF!="Menor"),CONCATENATE("R3C",'Mapa final'!#REF!),"")</f>
        <v>#REF!</v>
      </c>
      <c r="T18" s="60" t="e">
        <f>IF(AND('Mapa final'!#REF!="Alta",'Mapa final'!#REF!="Menor"),CONCATENATE("R3C",'Mapa final'!#REF!),"")</f>
        <v>#REF!</v>
      </c>
      <c r="U18" s="61" t="e">
        <f>IF(AND('Mapa final'!#REF!="Alta",'Mapa final'!#REF!="Menor"),CONCATENATE("R3C",'Mapa final'!#REF!),"")</f>
        <v>#REF!</v>
      </c>
      <c r="V18" s="44" t="e">
        <f>IF(AND('Mapa final'!#REF!="Alta",'Mapa final'!#REF!="Moderado"),CONCATENATE("R3C",'Mapa final'!#REF!),"")</f>
        <v>#REF!</v>
      </c>
      <c r="W18" s="45" t="e">
        <f>IF(AND('Mapa final'!#REF!="Alta",'Mapa final'!#REF!="Moderado"),CONCATENATE("R3C",'Mapa final'!#REF!),"")</f>
        <v>#REF!</v>
      </c>
      <c r="X18" s="45" t="e">
        <f>IF(AND('Mapa final'!#REF!="Alta",'Mapa final'!#REF!="Moderado"),CONCATENATE("R3C",'Mapa final'!#REF!),"")</f>
        <v>#REF!</v>
      </c>
      <c r="Y18" s="45" t="e">
        <f>IF(AND('Mapa final'!#REF!="Alta",'Mapa final'!#REF!="Moderado"),CONCATENATE("R3C",'Mapa final'!#REF!),"")</f>
        <v>#REF!</v>
      </c>
      <c r="Z18" s="45" t="e">
        <f>IF(AND('Mapa final'!#REF!="Alta",'Mapa final'!#REF!="Moderado"),CONCATENATE("R3C",'Mapa final'!#REF!),"")</f>
        <v>#REF!</v>
      </c>
      <c r="AA18" s="46" t="e">
        <f>IF(AND('Mapa final'!#REF!="Alta",'Mapa final'!#REF!="Moderado"),CONCATENATE("R3C",'Mapa final'!#REF!),"")</f>
        <v>#REF!</v>
      </c>
      <c r="AB18" s="44" t="e">
        <f>IF(AND('Mapa final'!#REF!="Alta",'Mapa final'!#REF!="Mayor"),CONCATENATE("R3C",'Mapa final'!#REF!),"")</f>
        <v>#REF!</v>
      </c>
      <c r="AC18" s="45" t="e">
        <f>IF(AND('Mapa final'!#REF!="Alta",'Mapa final'!#REF!="Mayor"),CONCATENATE("R3C",'Mapa final'!#REF!),"")</f>
        <v>#REF!</v>
      </c>
      <c r="AD18" s="45" t="e">
        <f>IF(AND('Mapa final'!#REF!="Alta",'Mapa final'!#REF!="Mayor"),CONCATENATE("R3C",'Mapa final'!#REF!),"")</f>
        <v>#REF!</v>
      </c>
      <c r="AE18" s="45" t="e">
        <f>IF(AND('Mapa final'!#REF!="Alta",'Mapa final'!#REF!="Mayor"),CONCATENATE("R3C",'Mapa final'!#REF!),"")</f>
        <v>#REF!</v>
      </c>
      <c r="AF18" s="45" t="e">
        <f>IF(AND('Mapa final'!#REF!="Alta",'Mapa final'!#REF!="Mayor"),CONCATENATE("R3C",'Mapa final'!#REF!),"")</f>
        <v>#REF!</v>
      </c>
      <c r="AG18" s="46" t="e">
        <f>IF(AND('Mapa final'!#REF!="Alta",'Mapa final'!#REF!="Mayor"),CONCATENATE("R3C",'Mapa final'!#REF!),"")</f>
        <v>#REF!</v>
      </c>
      <c r="AH18" s="47" t="e">
        <f>IF(AND('Mapa final'!#REF!="Alta",'Mapa final'!#REF!="Catastrófico"),CONCATENATE("R3C",'Mapa final'!#REF!),"")</f>
        <v>#REF!</v>
      </c>
      <c r="AI18" s="48" t="e">
        <f>IF(AND('Mapa final'!#REF!="Alta",'Mapa final'!#REF!="Catastrófico"),CONCATENATE("R3C",'Mapa final'!#REF!),"")</f>
        <v>#REF!</v>
      </c>
      <c r="AJ18" s="48" t="e">
        <f>IF(AND('Mapa final'!#REF!="Alta",'Mapa final'!#REF!="Catastrófico"),CONCATENATE("R3C",'Mapa final'!#REF!),"")</f>
        <v>#REF!</v>
      </c>
      <c r="AK18" s="48" t="e">
        <f>IF(AND('Mapa final'!#REF!="Alta",'Mapa final'!#REF!="Catastrófico"),CONCATENATE("R3C",'Mapa final'!#REF!),"")</f>
        <v>#REF!</v>
      </c>
      <c r="AL18" s="48" t="e">
        <f>IF(AND('Mapa final'!#REF!="Alta",'Mapa final'!#REF!="Catastrófico"),CONCATENATE("R3C",'Mapa final'!#REF!),"")</f>
        <v>#REF!</v>
      </c>
      <c r="AM18" s="49" t="e">
        <f>IF(AND('Mapa final'!#REF!="Alta",'Mapa final'!#REF!="Catastrófico"),CONCATENATE("R3C",'Mapa final'!#REF!),"")</f>
        <v>#REF!</v>
      </c>
      <c r="AN18" s="75"/>
      <c r="AO18" s="316"/>
      <c r="AP18" s="317"/>
      <c r="AQ18" s="317"/>
      <c r="AR18" s="317"/>
      <c r="AS18" s="317"/>
      <c r="AT18" s="318"/>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row>
    <row r="19" spans="1:76" ht="15" customHeight="1" x14ac:dyDescent="0.25">
      <c r="A19" s="75"/>
      <c r="B19" s="227"/>
      <c r="C19" s="227"/>
      <c r="D19" s="228"/>
      <c r="E19" s="326"/>
      <c r="F19" s="325"/>
      <c r="G19" s="325"/>
      <c r="H19" s="325"/>
      <c r="I19" s="325"/>
      <c r="J19" s="59" t="e">
        <f>IF(AND('Mapa final'!#REF!="Alta",'Mapa final'!#REF!="Leve"),CONCATENATE("R4C",'Mapa final'!#REF!),"")</f>
        <v>#REF!</v>
      </c>
      <c r="K19" s="60" t="e">
        <f>IF(AND('Mapa final'!#REF!="Alta",'Mapa final'!#REF!="Leve"),CONCATENATE("R4C",'Mapa final'!#REF!),"")</f>
        <v>#REF!</v>
      </c>
      <c r="L19" s="60" t="e">
        <f>IF(AND('Mapa final'!#REF!="Alta",'Mapa final'!#REF!="Leve"),CONCATENATE("R4C",'Mapa final'!#REF!),"")</f>
        <v>#REF!</v>
      </c>
      <c r="M19" s="60" t="e">
        <f>IF(AND('Mapa final'!#REF!="Alta",'Mapa final'!#REF!="Leve"),CONCATENATE("R4C",'Mapa final'!#REF!),"")</f>
        <v>#REF!</v>
      </c>
      <c r="N19" s="60" t="e">
        <f>IF(AND('Mapa final'!#REF!="Alta",'Mapa final'!#REF!="Leve"),CONCATENATE("R4C",'Mapa final'!#REF!),"")</f>
        <v>#REF!</v>
      </c>
      <c r="O19" s="61" t="e">
        <f>IF(AND('Mapa final'!#REF!="Alta",'Mapa final'!#REF!="Leve"),CONCATENATE("R4C",'Mapa final'!#REF!),"")</f>
        <v>#REF!</v>
      </c>
      <c r="P19" s="59" t="e">
        <f>IF(AND('Mapa final'!#REF!="Alta",'Mapa final'!#REF!="Menor"),CONCATENATE("R4C",'Mapa final'!#REF!),"")</f>
        <v>#REF!</v>
      </c>
      <c r="Q19" s="60" t="e">
        <f>IF(AND('Mapa final'!#REF!="Alta",'Mapa final'!#REF!="Menor"),CONCATENATE("R4C",'Mapa final'!#REF!),"")</f>
        <v>#REF!</v>
      </c>
      <c r="R19" s="60" t="e">
        <f>IF(AND('Mapa final'!#REF!="Alta",'Mapa final'!#REF!="Menor"),CONCATENATE("R4C",'Mapa final'!#REF!),"")</f>
        <v>#REF!</v>
      </c>
      <c r="S19" s="60" t="e">
        <f>IF(AND('Mapa final'!#REF!="Alta",'Mapa final'!#REF!="Menor"),CONCATENATE("R4C",'Mapa final'!#REF!),"")</f>
        <v>#REF!</v>
      </c>
      <c r="T19" s="60" t="e">
        <f>IF(AND('Mapa final'!#REF!="Alta",'Mapa final'!#REF!="Menor"),CONCATENATE("R4C",'Mapa final'!#REF!),"")</f>
        <v>#REF!</v>
      </c>
      <c r="U19" s="61" t="e">
        <f>IF(AND('Mapa final'!#REF!="Alta",'Mapa final'!#REF!="Menor"),CONCATENATE("R4C",'Mapa final'!#REF!),"")</f>
        <v>#REF!</v>
      </c>
      <c r="V19" s="44" t="e">
        <f>IF(AND('Mapa final'!#REF!="Alta",'Mapa final'!#REF!="Moderado"),CONCATENATE("R4C",'Mapa final'!#REF!),"")</f>
        <v>#REF!</v>
      </c>
      <c r="W19" s="45" t="e">
        <f>IF(AND('Mapa final'!#REF!="Alta",'Mapa final'!#REF!="Moderado"),CONCATENATE("R4C",'Mapa final'!#REF!),"")</f>
        <v>#REF!</v>
      </c>
      <c r="X19" s="45" t="e">
        <f>IF(AND('Mapa final'!#REF!="Alta",'Mapa final'!#REF!="Moderado"),CONCATENATE("R4C",'Mapa final'!#REF!),"")</f>
        <v>#REF!</v>
      </c>
      <c r="Y19" s="45" t="e">
        <f>IF(AND('Mapa final'!#REF!="Alta",'Mapa final'!#REF!="Moderado"),CONCATENATE("R4C",'Mapa final'!#REF!),"")</f>
        <v>#REF!</v>
      </c>
      <c r="Z19" s="45" t="e">
        <f>IF(AND('Mapa final'!#REF!="Alta",'Mapa final'!#REF!="Moderado"),CONCATENATE("R4C",'Mapa final'!#REF!),"")</f>
        <v>#REF!</v>
      </c>
      <c r="AA19" s="46" t="e">
        <f>IF(AND('Mapa final'!#REF!="Alta",'Mapa final'!#REF!="Moderado"),CONCATENATE("R4C",'Mapa final'!#REF!),"")</f>
        <v>#REF!</v>
      </c>
      <c r="AB19" s="44" t="e">
        <f>IF(AND('Mapa final'!#REF!="Alta",'Mapa final'!#REF!="Mayor"),CONCATENATE("R4C",'Mapa final'!#REF!),"")</f>
        <v>#REF!</v>
      </c>
      <c r="AC19" s="45" t="e">
        <f>IF(AND('Mapa final'!#REF!="Alta",'Mapa final'!#REF!="Mayor"),CONCATENATE("R4C",'Mapa final'!#REF!),"")</f>
        <v>#REF!</v>
      </c>
      <c r="AD19" s="45" t="e">
        <f>IF(AND('Mapa final'!#REF!="Alta",'Mapa final'!#REF!="Mayor"),CONCATENATE("R4C",'Mapa final'!#REF!),"")</f>
        <v>#REF!</v>
      </c>
      <c r="AE19" s="45" t="e">
        <f>IF(AND('Mapa final'!#REF!="Alta",'Mapa final'!#REF!="Mayor"),CONCATENATE("R4C",'Mapa final'!#REF!),"")</f>
        <v>#REF!</v>
      </c>
      <c r="AF19" s="45" t="e">
        <f>IF(AND('Mapa final'!#REF!="Alta",'Mapa final'!#REF!="Mayor"),CONCATENATE("R4C",'Mapa final'!#REF!),"")</f>
        <v>#REF!</v>
      </c>
      <c r="AG19" s="46" t="e">
        <f>IF(AND('Mapa final'!#REF!="Alta",'Mapa final'!#REF!="Mayor"),CONCATENATE("R4C",'Mapa final'!#REF!),"")</f>
        <v>#REF!</v>
      </c>
      <c r="AH19" s="47" t="e">
        <f>IF(AND('Mapa final'!#REF!="Alta",'Mapa final'!#REF!="Catastrófico"),CONCATENATE("R4C",'Mapa final'!#REF!),"")</f>
        <v>#REF!</v>
      </c>
      <c r="AI19" s="48" t="e">
        <f>IF(AND('Mapa final'!#REF!="Alta",'Mapa final'!#REF!="Catastrófico"),CONCATENATE("R4C",'Mapa final'!#REF!),"")</f>
        <v>#REF!</v>
      </c>
      <c r="AJ19" s="48" t="e">
        <f>IF(AND('Mapa final'!#REF!="Alta",'Mapa final'!#REF!="Catastrófico"),CONCATENATE("R4C",'Mapa final'!#REF!),"")</f>
        <v>#REF!</v>
      </c>
      <c r="AK19" s="48" t="e">
        <f>IF(AND('Mapa final'!#REF!="Alta",'Mapa final'!#REF!="Catastrófico"),CONCATENATE("R4C",'Mapa final'!#REF!),"")</f>
        <v>#REF!</v>
      </c>
      <c r="AL19" s="48" t="e">
        <f>IF(AND('Mapa final'!#REF!="Alta",'Mapa final'!#REF!="Catastrófico"),CONCATENATE("R4C",'Mapa final'!#REF!),"")</f>
        <v>#REF!</v>
      </c>
      <c r="AM19" s="49" t="e">
        <f>IF(AND('Mapa final'!#REF!="Alta",'Mapa final'!#REF!="Catastrófico"),CONCATENATE("R4C",'Mapa final'!#REF!),"")</f>
        <v>#REF!</v>
      </c>
      <c r="AN19" s="75"/>
      <c r="AO19" s="316"/>
      <c r="AP19" s="317"/>
      <c r="AQ19" s="317"/>
      <c r="AR19" s="317"/>
      <c r="AS19" s="317"/>
      <c r="AT19" s="318"/>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row>
    <row r="20" spans="1:76" ht="15" customHeight="1" x14ac:dyDescent="0.25">
      <c r="A20" s="75"/>
      <c r="B20" s="227"/>
      <c r="C20" s="227"/>
      <c r="D20" s="228"/>
      <c r="E20" s="326"/>
      <c r="F20" s="325"/>
      <c r="G20" s="325"/>
      <c r="H20" s="325"/>
      <c r="I20" s="325"/>
      <c r="J20" s="59" t="e">
        <f>IF(AND('Mapa final'!#REF!="Alta",'Mapa final'!#REF!="Leve"),CONCATENATE("R5C",'Mapa final'!#REF!),"")</f>
        <v>#REF!</v>
      </c>
      <c r="K20" s="60" t="e">
        <f>IF(AND('Mapa final'!#REF!="Alta",'Mapa final'!#REF!="Leve"),CONCATENATE("R5C",'Mapa final'!#REF!),"")</f>
        <v>#REF!</v>
      </c>
      <c r="L20" s="60" t="e">
        <f>IF(AND('Mapa final'!#REF!="Alta",'Mapa final'!#REF!="Leve"),CONCATENATE("R5C",'Mapa final'!#REF!),"")</f>
        <v>#REF!</v>
      </c>
      <c r="M20" s="60" t="e">
        <f>IF(AND('Mapa final'!#REF!="Alta",'Mapa final'!#REF!="Leve"),CONCATENATE("R5C",'Mapa final'!#REF!),"")</f>
        <v>#REF!</v>
      </c>
      <c r="N20" s="60" t="e">
        <f>IF(AND('Mapa final'!#REF!="Alta",'Mapa final'!#REF!="Leve"),CONCATENATE("R5C",'Mapa final'!#REF!),"")</f>
        <v>#REF!</v>
      </c>
      <c r="O20" s="61" t="e">
        <f>IF(AND('Mapa final'!#REF!="Alta",'Mapa final'!#REF!="Leve"),CONCATENATE("R5C",'Mapa final'!#REF!),"")</f>
        <v>#REF!</v>
      </c>
      <c r="P20" s="59" t="e">
        <f>IF(AND('Mapa final'!#REF!="Alta",'Mapa final'!#REF!="Menor"),CONCATENATE("R5C",'Mapa final'!#REF!),"")</f>
        <v>#REF!</v>
      </c>
      <c r="Q20" s="60" t="e">
        <f>IF(AND('Mapa final'!#REF!="Alta",'Mapa final'!#REF!="Menor"),CONCATENATE("R5C",'Mapa final'!#REF!),"")</f>
        <v>#REF!</v>
      </c>
      <c r="R20" s="60" t="e">
        <f>IF(AND('Mapa final'!#REF!="Alta",'Mapa final'!#REF!="Menor"),CONCATENATE("R5C",'Mapa final'!#REF!),"")</f>
        <v>#REF!</v>
      </c>
      <c r="S20" s="60" t="e">
        <f>IF(AND('Mapa final'!#REF!="Alta",'Mapa final'!#REF!="Menor"),CONCATENATE("R5C",'Mapa final'!#REF!),"")</f>
        <v>#REF!</v>
      </c>
      <c r="T20" s="60" t="e">
        <f>IF(AND('Mapa final'!#REF!="Alta",'Mapa final'!#REF!="Menor"),CONCATENATE("R5C",'Mapa final'!#REF!),"")</f>
        <v>#REF!</v>
      </c>
      <c r="U20" s="61" t="e">
        <f>IF(AND('Mapa final'!#REF!="Alta",'Mapa final'!#REF!="Menor"),CONCATENATE("R5C",'Mapa final'!#REF!),"")</f>
        <v>#REF!</v>
      </c>
      <c r="V20" s="44" t="e">
        <f>IF(AND('Mapa final'!#REF!="Alta",'Mapa final'!#REF!="Moderado"),CONCATENATE("R5C",'Mapa final'!#REF!),"")</f>
        <v>#REF!</v>
      </c>
      <c r="W20" s="45" t="e">
        <f>IF(AND('Mapa final'!#REF!="Alta",'Mapa final'!#REF!="Moderado"),CONCATENATE("R5C",'Mapa final'!#REF!),"")</f>
        <v>#REF!</v>
      </c>
      <c r="X20" s="45" t="e">
        <f>IF(AND('Mapa final'!#REF!="Alta",'Mapa final'!#REF!="Moderado"),CONCATENATE("R5C",'Mapa final'!#REF!),"")</f>
        <v>#REF!</v>
      </c>
      <c r="Y20" s="45" t="e">
        <f>IF(AND('Mapa final'!#REF!="Alta",'Mapa final'!#REF!="Moderado"),CONCATENATE("R5C",'Mapa final'!#REF!),"")</f>
        <v>#REF!</v>
      </c>
      <c r="Z20" s="45" t="e">
        <f>IF(AND('Mapa final'!#REF!="Alta",'Mapa final'!#REF!="Moderado"),CONCATENATE("R5C",'Mapa final'!#REF!),"")</f>
        <v>#REF!</v>
      </c>
      <c r="AA20" s="46" t="e">
        <f>IF(AND('Mapa final'!#REF!="Alta",'Mapa final'!#REF!="Moderado"),CONCATENATE("R5C",'Mapa final'!#REF!),"")</f>
        <v>#REF!</v>
      </c>
      <c r="AB20" s="44" t="e">
        <f>IF(AND('Mapa final'!#REF!="Alta",'Mapa final'!#REF!="Mayor"),CONCATENATE("R5C",'Mapa final'!#REF!),"")</f>
        <v>#REF!</v>
      </c>
      <c r="AC20" s="45" t="e">
        <f>IF(AND('Mapa final'!#REF!="Alta",'Mapa final'!#REF!="Mayor"),CONCATENATE("R5C",'Mapa final'!#REF!),"")</f>
        <v>#REF!</v>
      </c>
      <c r="AD20" s="45" t="e">
        <f>IF(AND('Mapa final'!#REF!="Alta",'Mapa final'!#REF!="Mayor"),CONCATENATE("R5C",'Mapa final'!#REF!),"")</f>
        <v>#REF!</v>
      </c>
      <c r="AE20" s="45" t="e">
        <f>IF(AND('Mapa final'!#REF!="Alta",'Mapa final'!#REF!="Mayor"),CONCATENATE("R5C",'Mapa final'!#REF!),"")</f>
        <v>#REF!</v>
      </c>
      <c r="AF20" s="45" t="e">
        <f>IF(AND('Mapa final'!#REF!="Alta",'Mapa final'!#REF!="Mayor"),CONCATENATE("R5C",'Mapa final'!#REF!),"")</f>
        <v>#REF!</v>
      </c>
      <c r="AG20" s="46" t="e">
        <f>IF(AND('Mapa final'!#REF!="Alta",'Mapa final'!#REF!="Mayor"),CONCATENATE("R5C",'Mapa final'!#REF!),"")</f>
        <v>#REF!</v>
      </c>
      <c r="AH20" s="47" t="e">
        <f>IF(AND('Mapa final'!#REF!="Alta",'Mapa final'!#REF!="Catastrófico"),CONCATENATE("R5C",'Mapa final'!#REF!),"")</f>
        <v>#REF!</v>
      </c>
      <c r="AI20" s="48" t="e">
        <f>IF(AND('Mapa final'!#REF!="Alta",'Mapa final'!#REF!="Catastrófico"),CONCATENATE("R5C",'Mapa final'!#REF!),"")</f>
        <v>#REF!</v>
      </c>
      <c r="AJ20" s="48" t="e">
        <f>IF(AND('Mapa final'!#REF!="Alta",'Mapa final'!#REF!="Catastrófico"),CONCATENATE("R5C",'Mapa final'!#REF!),"")</f>
        <v>#REF!</v>
      </c>
      <c r="AK20" s="48" t="e">
        <f>IF(AND('Mapa final'!#REF!="Alta",'Mapa final'!#REF!="Catastrófico"),CONCATENATE("R5C",'Mapa final'!#REF!),"")</f>
        <v>#REF!</v>
      </c>
      <c r="AL20" s="48" t="e">
        <f>IF(AND('Mapa final'!#REF!="Alta",'Mapa final'!#REF!="Catastrófico"),CONCATENATE("R5C",'Mapa final'!#REF!),"")</f>
        <v>#REF!</v>
      </c>
      <c r="AM20" s="49" t="e">
        <f>IF(AND('Mapa final'!#REF!="Alta",'Mapa final'!#REF!="Catastrófico"),CONCATENATE("R5C",'Mapa final'!#REF!),"")</f>
        <v>#REF!</v>
      </c>
      <c r="AN20" s="75"/>
      <c r="AO20" s="316"/>
      <c r="AP20" s="317"/>
      <c r="AQ20" s="317"/>
      <c r="AR20" s="317"/>
      <c r="AS20" s="317"/>
      <c r="AT20" s="318"/>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row>
    <row r="21" spans="1:76" ht="15" customHeight="1" x14ac:dyDescent="0.25">
      <c r="A21" s="75"/>
      <c r="B21" s="227"/>
      <c r="C21" s="227"/>
      <c r="D21" s="228"/>
      <c r="E21" s="326"/>
      <c r="F21" s="325"/>
      <c r="G21" s="325"/>
      <c r="H21" s="325"/>
      <c r="I21" s="325"/>
      <c r="J21" s="59" t="e">
        <f>IF(AND('Mapa final'!#REF!="Alta",'Mapa final'!#REF!="Leve"),CONCATENATE("R6C",'Mapa final'!#REF!),"")</f>
        <v>#REF!</v>
      </c>
      <c r="K21" s="60" t="e">
        <f>IF(AND('Mapa final'!#REF!="Alta",'Mapa final'!#REF!="Leve"),CONCATENATE("R6C",'Mapa final'!#REF!),"")</f>
        <v>#REF!</v>
      </c>
      <c r="L21" s="60" t="e">
        <f>IF(AND('Mapa final'!#REF!="Alta",'Mapa final'!#REF!="Leve"),CONCATENATE("R6C",'Mapa final'!#REF!),"")</f>
        <v>#REF!</v>
      </c>
      <c r="M21" s="60" t="e">
        <f>IF(AND('Mapa final'!#REF!="Alta",'Mapa final'!#REF!="Leve"),CONCATENATE("R6C",'Mapa final'!#REF!),"")</f>
        <v>#REF!</v>
      </c>
      <c r="N21" s="60" t="e">
        <f>IF(AND('Mapa final'!#REF!="Alta",'Mapa final'!#REF!="Leve"),CONCATENATE("R6C",'Mapa final'!#REF!),"")</f>
        <v>#REF!</v>
      </c>
      <c r="O21" s="61" t="e">
        <f>IF(AND('Mapa final'!#REF!="Alta",'Mapa final'!#REF!="Leve"),CONCATENATE("R6C",'Mapa final'!#REF!),"")</f>
        <v>#REF!</v>
      </c>
      <c r="P21" s="59" t="e">
        <f>IF(AND('Mapa final'!#REF!="Alta",'Mapa final'!#REF!="Menor"),CONCATENATE("R6C",'Mapa final'!#REF!),"")</f>
        <v>#REF!</v>
      </c>
      <c r="Q21" s="60" t="e">
        <f>IF(AND('Mapa final'!#REF!="Alta",'Mapa final'!#REF!="Menor"),CONCATENATE("R6C",'Mapa final'!#REF!),"")</f>
        <v>#REF!</v>
      </c>
      <c r="R21" s="60" t="e">
        <f>IF(AND('Mapa final'!#REF!="Alta",'Mapa final'!#REF!="Menor"),CONCATENATE("R6C",'Mapa final'!#REF!),"")</f>
        <v>#REF!</v>
      </c>
      <c r="S21" s="60" t="e">
        <f>IF(AND('Mapa final'!#REF!="Alta",'Mapa final'!#REF!="Menor"),CONCATENATE("R6C",'Mapa final'!#REF!),"")</f>
        <v>#REF!</v>
      </c>
      <c r="T21" s="60" t="e">
        <f>IF(AND('Mapa final'!#REF!="Alta",'Mapa final'!#REF!="Menor"),CONCATENATE("R6C",'Mapa final'!#REF!),"")</f>
        <v>#REF!</v>
      </c>
      <c r="U21" s="61" t="e">
        <f>IF(AND('Mapa final'!#REF!="Alta",'Mapa final'!#REF!="Menor"),CONCATENATE("R6C",'Mapa final'!#REF!),"")</f>
        <v>#REF!</v>
      </c>
      <c r="V21" s="44" t="e">
        <f>IF(AND('Mapa final'!#REF!="Alta",'Mapa final'!#REF!="Moderado"),CONCATENATE("R6C",'Mapa final'!#REF!),"")</f>
        <v>#REF!</v>
      </c>
      <c r="W21" s="45" t="e">
        <f>IF(AND('Mapa final'!#REF!="Alta",'Mapa final'!#REF!="Moderado"),CONCATENATE("R6C",'Mapa final'!#REF!),"")</f>
        <v>#REF!</v>
      </c>
      <c r="X21" s="45" t="e">
        <f>IF(AND('Mapa final'!#REF!="Alta",'Mapa final'!#REF!="Moderado"),CONCATENATE("R6C",'Mapa final'!#REF!),"")</f>
        <v>#REF!</v>
      </c>
      <c r="Y21" s="45" t="e">
        <f>IF(AND('Mapa final'!#REF!="Alta",'Mapa final'!#REF!="Moderado"),CONCATENATE("R6C",'Mapa final'!#REF!),"")</f>
        <v>#REF!</v>
      </c>
      <c r="Z21" s="45" t="e">
        <f>IF(AND('Mapa final'!#REF!="Alta",'Mapa final'!#REF!="Moderado"),CONCATENATE("R6C",'Mapa final'!#REF!),"")</f>
        <v>#REF!</v>
      </c>
      <c r="AA21" s="46" t="e">
        <f>IF(AND('Mapa final'!#REF!="Alta",'Mapa final'!#REF!="Moderado"),CONCATENATE("R6C",'Mapa final'!#REF!),"")</f>
        <v>#REF!</v>
      </c>
      <c r="AB21" s="44" t="e">
        <f>IF(AND('Mapa final'!#REF!="Alta",'Mapa final'!#REF!="Mayor"),CONCATENATE("R6C",'Mapa final'!#REF!),"")</f>
        <v>#REF!</v>
      </c>
      <c r="AC21" s="45" t="e">
        <f>IF(AND('Mapa final'!#REF!="Alta",'Mapa final'!#REF!="Mayor"),CONCATENATE("R6C",'Mapa final'!#REF!),"")</f>
        <v>#REF!</v>
      </c>
      <c r="AD21" s="45" t="e">
        <f>IF(AND('Mapa final'!#REF!="Alta",'Mapa final'!#REF!="Mayor"),CONCATENATE("R6C",'Mapa final'!#REF!),"")</f>
        <v>#REF!</v>
      </c>
      <c r="AE21" s="45" t="e">
        <f>IF(AND('Mapa final'!#REF!="Alta",'Mapa final'!#REF!="Mayor"),CONCATENATE("R6C",'Mapa final'!#REF!),"")</f>
        <v>#REF!</v>
      </c>
      <c r="AF21" s="45" t="e">
        <f>IF(AND('Mapa final'!#REF!="Alta",'Mapa final'!#REF!="Mayor"),CONCATENATE("R6C",'Mapa final'!#REF!),"")</f>
        <v>#REF!</v>
      </c>
      <c r="AG21" s="46" t="e">
        <f>IF(AND('Mapa final'!#REF!="Alta",'Mapa final'!#REF!="Mayor"),CONCATENATE("R6C",'Mapa final'!#REF!),"")</f>
        <v>#REF!</v>
      </c>
      <c r="AH21" s="47" t="e">
        <f>IF(AND('Mapa final'!#REF!="Alta",'Mapa final'!#REF!="Catastrófico"),CONCATENATE("R6C",'Mapa final'!#REF!),"")</f>
        <v>#REF!</v>
      </c>
      <c r="AI21" s="48" t="e">
        <f>IF(AND('Mapa final'!#REF!="Alta",'Mapa final'!#REF!="Catastrófico"),CONCATENATE("R6C",'Mapa final'!#REF!),"")</f>
        <v>#REF!</v>
      </c>
      <c r="AJ21" s="48" t="e">
        <f>IF(AND('Mapa final'!#REF!="Alta",'Mapa final'!#REF!="Catastrófico"),CONCATENATE("R6C",'Mapa final'!#REF!),"")</f>
        <v>#REF!</v>
      </c>
      <c r="AK21" s="48" t="e">
        <f>IF(AND('Mapa final'!#REF!="Alta",'Mapa final'!#REF!="Catastrófico"),CONCATENATE("R6C",'Mapa final'!#REF!),"")</f>
        <v>#REF!</v>
      </c>
      <c r="AL21" s="48" t="e">
        <f>IF(AND('Mapa final'!#REF!="Alta",'Mapa final'!#REF!="Catastrófico"),CONCATENATE("R6C",'Mapa final'!#REF!),"")</f>
        <v>#REF!</v>
      </c>
      <c r="AM21" s="49" t="e">
        <f>IF(AND('Mapa final'!#REF!="Alta",'Mapa final'!#REF!="Catastrófico"),CONCATENATE("R6C",'Mapa final'!#REF!),"")</f>
        <v>#REF!</v>
      </c>
      <c r="AN21" s="75"/>
      <c r="AO21" s="316"/>
      <c r="AP21" s="317"/>
      <c r="AQ21" s="317"/>
      <c r="AR21" s="317"/>
      <c r="AS21" s="317"/>
      <c r="AT21" s="318"/>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row>
    <row r="22" spans="1:76" ht="15" customHeight="1" x14ac:dyDescent="0.25">
      <c r="A22" s="75"/>
      <c r="B22" s="227"/>
      <c r="C22" s="227"/>
      <c r="D22" s="228"/>
      <c r="E22" s="326"/>
      <c r="F22" s="325"/>
      <c r="G22" s="325"/>
      <c r="H22" s="325"/>
      <c r="I22" s="325"/>
      <c r="J22" s="59" t="e">
        <f>IF(AND('Mapa final'!#REF!="Alta",'Mapa final'!#REF!="Leve"),CONCATENATE("R7C",'Mapa final'!#REF!),"")</f>
        <v>#REF!</v>
      </c>
      <c r="K22" s="60" t="e">
        <f>IF(AND('Mapa final'!#REF!="Alta",'Mapa final'!#REF!="Leve"),CONCATENATE("R7C",'Mapa final'!#REF!),"")</f>
        <v>#REF!</v>
      </c>
      <c r="L22" s="60" t="e">
        <f>IF(AND('Mapa final'!#REF!="Alta",'Mapa final'!#REF!="Leve"),CONCATENATE("R7C",'Mapa final'!#REF!),"")</f>
        <v>#REF!</v>
      </c>
      <c r="M22" s="60" t="e">
        <f>IF(AND('Mapa final'!#REF!="Alta",'Mapa final'!#REF!="Leve"),CONCATENATE("R7C",'Mapa final'!#REF!),"")</f>
        <v>#REF!</v>
      </c>
      <c r="N22" s="60" t="e">
        <f>IF(AND('Mapa final'!#REF!="Alta",'Mapa final'!#REF!="Leve"),CONCATENATE("R7C",'Mapa final'!#REF!),"")</f>
        <v>#REF!</v>
      </c>
      <c r="O22" s="61" t="e">
        <f>IF(AND('Mapa final'!#REF!="Alta",'Mapa final'!#REF!="Leve"),CONCATENATE("R7C",'Mapa final'!#REF!),"")</f>
        <v>#REF!</v>
      </c>
      <c r="P22" s="59" t="e">
        <f>IF(AND('Mapa final'!#REF!="Alta",'Mapa final'!#REF!="Menor"),CONCATENATE("R7C",'Mapa final'!#REF!),"")</f>
        <v>#REF!</v>
      </c>
      <c r="Q22" s="60" t="e">
        <f>IF(AND('Mapa final'!#REF!="Alta",'Mapa final'!#REF!="Menor"),CONCATENATE("R7C",'Mapa final'!#REF!),"")</f>
        <v>#REF!</v>
      </c>
      <c r="R22" s="60" t="e">
        <f>IF(AND('Mapa final'!#REF!="Alta",'Mapa final'!#REF!="Menor"),CONCATENATE("R7C",'Mapa final'!#REF!),"")</f>
        <v>#REF!</v>
      </c>
      <c r="S22" s="60" t="e">
        <f>IF(AND('Mapa final'!#REF!="Alta",'Mapa final'!#REF!="Menor"),CONCATENATE("R7C",'Mapa final'!#REF!),"")</f>
        <v>#REF!</v>
      </c>
      <c r="T22" s="60" t="e">
        <f>IF(AND('Mapa final'!#REF!="Alta",'Mapa final'!#REF!="Menor"),CONCATENATE("R7C",'Mapa final'!#REF!),"")</f>
        <v>#REF!</v>
      </c>
      <c r="U22" s="61" t="e">
        <f>IF(AND('Mapa final'!#REF!="Alta",'Mapa final'!#REF!="Menor"),CONCATENATE("R7C",'Mapa final'!#REF!),"")</f>
        <v>#REF!</v>
      </c>
      <c r="V22" s="44" t="e">
        <f>IF(AND('Mapa final'!#REF!="Alta",'Mapa final'!#REF!="Moderado"),CONCATENATE("R7C",'Mapa final'!#REF!),"")</f>
        <v>#REF!</v>
      </c>
      <c r="W22" s="45" t="e">
        <f>IF(AND('Mapa final'!#REF!="Alta",'Mapa final'!#REF!="Moderado"),CONCATENATE("R7C",'Mapa final'!#REF!),"")</f>
        <v>#REF!</v>
      </c>
      <c r="X22" s="45" t="e">
        <f>IF(AND('Mapa final'!#REF!="Alta",'Mapa final'!#REF!="Moderado"),CONCATENATE("R7C",'Mapa final'!#REF!),"")</f>
        <v>#REF!</v>
      </c>
      <c r="Y22" s="45" t="e">
        <f>IF(AND('Mapa final'!#REF!="Alta",'Mapa final'!#REF!="Moderado"),CONCATENATE("R7C",'Mapa final'!#REF!),"")</f>
        <v>#REF!</v>
      </c>
      <c r="Z22" s="45" t="e">
        <f>IF(AND('Mapa final'!#REF!="Alta",'Mapa final'!#REF!="Moderado"),CONCATENATE("R7C",'Mapa final'!#REF!),"")</f>
        <v>#REF!</v>
      </c>
      <c r="AA22" s="46" t="e">
        <f>IF(AND('Mapa final'!#REF!="Alta",'Mapa final'!#REF!="Moderado"),CONCATENATE("R7C",'Mapa final'!#REF!),"")</f>
        <v>#REF!</v>
      </c>
      <c r="AB22" s="44" t="e">
        <f>IF(AND('Mapa final'!#REF!="Alta",'Mapa final'!#REF!="Mayor"),CONCATENATE("R7C",'Mapa final'!#REF!),"")</f>
        <v>#REF!</v>
      </c>
      <c r="AC22" s="45" t="e">
        <f>IF(AND('Mapa final'!#REF!="Alta",'Mapa final'!#REF!="Mayor"),CONCATENATE("R7C",'Mapa final'!#REF!),"")</f>
        <v>#REF!</v>
      </c>
      <c r="AD22" s="45" t="e">
        <f>IF(AND('Mapa final'!#REF!="Alta",'Mapa final'!#REF!="Mayor"),CONCATENATE("R7C",'Mapa final'!#REF!),"")</f>
        <v>#REF!</v>
      </c>
      <c r="AE22" s="45" t="e">
        <f>IF(AND('Mapa final'!#REF!="Alta",'Mapa final'!#REF!="Mayor"),CONCATENATE("R7C",'Mapa final'!#REF!),"")</f>
        <v>#REF!</v>
      </c>
      <c r="AF22" s="45" t="e">
        <f>IF(AND('Mapa final'!#REF!="Alta",'Mapa final'!#REF!="Mayor"),CONCATENATE("R7C",'Mapa final'!#REF!),"")</f>
        <v>#REF!</v>
      </c>
      <c r="AG22" s="46" t="e">
        <f>IF(AND('Mapa final'!#REF!="Alta",'Mapa final'!#REF!="Mayor"),CONCATENATE("R7C",'Mapa final'!#REF!),"")</f>
        <v>#REF!</v>
      </c>
      <c r="AH22" s="47" t="e">
        <f>IF(AND('Mapa final'!#REF!="Alta",'Mapa final'!#REF!="Catastrófico"),CONCATENATE("R7C",'Mapa final'!#REF!),"")</f>
        <v>#REF!</v>
      </c>
      <c r="AI22" s="48" t="e">
        <f>IF(AND('Mapa final'!#REF!="Alta",'Mapa final'!#REF!="Catastrófico"),CONCATENATE("R7C",'Mapa final'!#REF!),"")</f>
        <v>#REF!</v>
      </c>
      <c r="AJ22" s="48" t="e">
        <f>IF(AND('Mapa final'!#REF!="Alta",'Mapa final'!#REF!="Catastrófico"),CONCATENATE("R7C",'Mapa final'!#REF!),"")</f>
        <v>#REF!</v>
      </c>
      <c r="AK22" s="48" t="e">
        <f>IF(AND('Mapa final'!#REF!="Alta",'Mapa final'!#REF!="Catastrófico"),CONCATENATE("R7C",'Mapa final'!#REF!),"")</f>
        <v>#REF!</v>
      </c>
      <c r="AL22" s="48" t="e">
        <f>IF(AND('Mapa final'!#REF!="Alta",'Mapa final'!#REF!="Catastrófico"),CONCATENATE("R7C",'Mapa final'!#REF!),"")</f>
        <v>#REF!</v>
      </c>
      <c r="AM22" s="49" t="e">
        <f>IF(AND('Mapa final'!#REF!="Alta",'Mapa final'!#REF!="Catastrófico"),CONCATENATE("R7C",'Mapa final'!#REF!),"")</f>
        <v>#REF!</v>
      </c>
      <c r="AN22" s="75"/>
      <c r="AO22" s="316"/>
      <c r="AP22" s="317"/>
      <c r="AQ22" s="317"/>
      <c r="AR22" s="317"/>
      <c r="AS22" s="317"/>
      <c r="AT22" s="318"/>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row>
    <row r="23" spans="1:76" ht="15" customHeight="1" x14ac:dyDescent="0.25">
      <c r="A23" s="75"/>
      <c r="B23" s="227"/>
      <c r="C23" s="227"/>
      <c r="D23" s="228"/>
      <c r="E23" s="326"/>
      <c r="F23" s="325"/>
      <c r="G23" s="325"/>
      <c r="H23" s="325"/>
      <c r="I23" s="325"/>
      <c r="J23" s="59" t="e">
        <f>IF(AND('Mapa final'!#REF!="Alta",'Mapa final'!#REF!="Leve"),CONCATENATE("R8C",'Mapa final'!#REF!),"")</f>
        <v>#REF!</v>
      </c>
      <c r="K23" s="60" t="e">
        <f>IF(AND('Mapa final'!#REF!="Alta",'Mapa final'!#REF!="Leve"),CONCATENATE("R8C",'Mapa final'!#REF!),"")</f>
        <v>#REF!</v>
      </c>
      <c r="L23" s="60" t="e">
        <f>IF(AND('Mapa final'!#REF!="Alta",'Mapa final'!#REF!="Leve"),CONCATENATE("R8C",'Mapa final'!#REF!),"")</f>
        <v>#REF!</v>
      </c>
      <c r="M23" s="60" t="e">
        <f>IF(AND('Mapa final'!#REF!="Alta",'Mapa final'!#REF!="Leve"),CONCATENATE("R8C",'Mapa final'!#REF!),"")</f>
        <v>#REF!</v>
      </c>
      <c r="N23" s="60" t="e">
        <f>IF(AND('Mapa final'!#REF!="Alta",'Mapa final'!#REF!="Leve"),CONCATENATE("R8C",'Mapa final'!#REF!),"")</f>
        <v>#REF!</v>
      </c>
      <c r="O23" s="61" t="e">
        <f>IF(AND('Mapa final'!#REF!="Alta",'Mapa final'!#REF!="Leve"),CONCATENATE("R8C",'Mapa final'!#REF!),"")</f>
        <v>#REF!</v>
      </c>
      <c r="P23" s="59" t="e">
        <f>IF(AND('Mapa final'!#REF!="Alta",'Mapa final'!#REF!="Menor"),CONCATENATE("R8C",'Mapa final'!#REF!),"")</f>
        <v>#REF!</v>
      </c>
      <c r="Q23" s="60" t="e">
        <f>IF(AND('Mapa final'!#REF!="Alta",'Mapa final'!#REF!="Menor"),CONCATENATE("R8C",'Mapa final'!#REF!),"")</f>
        <v>#REF!</v>
      </c>
      <c r="R23" s="60" t="e">
        <f>IF(AND('Mapa final'!#REF!="Alta",'Mapa final'!#REF!="Menor"),CONCATENATE("R8C",'Mapa final'!#REF!),"")</f>
        <v>#REF!</v>
      </c>
      <c r="S23" s="60" t="e">
        <f>IF(AND('Mapa final'!#REF!="Alta",'Mapa final'!#REF!="Menor"),CONCATENATE("R8C",'Mapa final'!#REF!),"")</f>
        <v>#REF!</v>
      </c>
      <c r="T23" s="60" t="e">
        <f>IF(AND('Mapa final'!#REF!="Alta",'Mapa final'!#REF!="Menor"),CONCATENATE("R8C",'Mapa final'!#REF!),"")</f>
        <v>#REF!</v>
      </c>
      <c r="U23" s="61" t="e">
        <f>IF(AND('Mapa final'!#REF!="Alta",'Mapa final'!#REF!="Menor"),CONCATENATE("R8C",'Mapa final'!#REF!),"")</f>
        <v>#REF!</v>
      </c>
      <c r="V23" s="44" t="e">
        <f>IF(AND('Mapa final'!#REF!="Alta",'Mapa final'!#REF!="Moderado"),CONCATENATE("R8C",'Mapa final'!#REF!),"")</f>
        <v>#REF!</v>
      </c>
      <c r="W23" s="45" t="e">
        <f>IF(AND('Mapa final'!#REF!="Alta",'Mapa final'!#REF!="Moderado"),CONCATENATE("R8C",'Mapa final'!#REF!),"")</f>
        <v>#REF!</v>
      </c>
      <c r="X23" s="45" t="e">
        <f>IF(AND('Mapa final'!#REF!="Alta",'Mapa final'!#REF!="Moderado"),CONCATENATE("R8C",'Mapa final'!#REF!),"")</f>
        <v>#REF!</v>
      </c>
      <c r="Y23" s="45" t="e">
        <f>IF(AND('Mapa final'!#REF!="Alta",'Mapa final'!#REF!="Moderado"),CONCATENATE("R8C",'Mapa final'!#REF!),"")</f>
        <v>#REF!</v>
      </c>
      <c r="Z23" s="45" t="e">
        <f>IF(AND('Mapa final'!#REF!="Alta",'Mapa final'!#REF!="Moderado"),CONCATENATE("R8C",'Mapa final'!#REF!),"")</f>
        <v>#REF!</v>
      </c>
      <c r="AA23" s="46" t="e">
        <f>IF(AND('Mapa final'!#REF!="Alta",'Mapa final'!#REF!="Moderado"),CONCATENATE("R8C",'Mapa final'!#REF!),"")</f>
        <v>#REF!</v>
      </c>
      <c r="AB23" s="44" t="e">
        <f>IF(AND('Mapa final'!#REF!="Alta",'Mapa final'!#REF!="Mayor"),CONCATENATE("R8C",'Mapa final'!#REF!),"")</f>
        <v>#REF!</v>
      </c>
      <c r="AC23" s="45" t="e">
        <f>IF(AND('Mapa final'!#REF!="Alta",'Mapa final'!#REF!="Mayor"),CONCATENATE("R8C",'Mapa final'!#REF!),"")</f>
        <v>#REF!</v>
      </c>
      <c r="AD23" s="45" t="e">
        <f>IF(AND('Mapa final'!#REF!="Alta",'Mapa final'!#REF!="Mayor"),CONCATENATE("R8C",'Mapa final'!#REF!),"")</f>
        <v>#REF!</v>
      </c>
      <c r="AE23" s="45" t="e">
        <f>IF(AND('Mapa final'!#REF!="Alta",'Mapa final'!#REF!="Mayor"),CONCATENATE("R8C",'Mapa final'!#REF!),"")</f>
        <v>#REF!</v>
      </c>
      <c r="AF23" s="45" t="e">
        <f>IF(AND('Mapa final'!#REF!="Alta",'Mapa final'!#REF!="Mayor"),CONCATENATE("R8C",'Mapa final'!#REF!),"")</f>
        <v>#REF!</v>
      </c>
      <c r="AG23" s="46" t="e">
        <f>IF(AND('Mapa final'!#REF!="Alta",'Mapa final'!#REF!="Mayor"),CONCATENATE("R8C",'Mapa final'!#REF!),"")</f>
        <v>#REF!</v>
      </c>
      <c r="AH23" s="47" t="e">
        <f>IF(AND('Mapa final'!#REF!="Alta",'Mapa final'!#REF!="Catastrófico"),CONCATENATE("R8C",'Mapa final'!#REF!),"")</f>
        <v>#REF!</v>
      </c>
      <c r="AI23" s="48" t="e">
        <f>IF(AND('Mapa final'!#REF!="Alta",'Mapa final'!#REF!="Catastrófico"),CONCATENATE("R8C",'Mapa final'!#REF!),"")</f>
        <v>#REF!</v>
      </c>
      <c r="AJ23" s="48" t="e">
        <f>IF(AND('Mapa final'!#REF!="Alta",'Mapa final'!#REF!="Catastrófico"),CONCATENATE("R8C",'Mapa final'!#REF!),"")</f>
        <v>#REF!</v>
      </c>
      <c r="AK23" s="48" t="e">
        <f>IF(AND('Mapa final'!#REF!="Alta",'Mapa final'!#REF!="Catastrófico"),CONCATENATE("R8C",'Mapa final'!#REF!),"")</f>
        <v>#REF!</v>
      </c>
      <c r="AL23" s="48" t="e">
        <f>IF(AND('Mapa final'!#REF!="Alta",'Mapa final'!#REF!="Catastrófico"),CONCATENATE("R8C",'Mapa final'!#REF!),"")</f>
        <v>#REF!</v>
      </c>
      <c r="AM23" s="49" t="e">
        <f>IF(AND('Mapa final'!#REF!="Alta",'Mapa final'!#REF!="Catastrófico"),CONCATENATE("R8C",'Mapa final'!#REF!),"")</f>
        <v>#REF!</v>
      </c>
      <c r="AN23" s="75"/>
      <c r="AO23" s="316"/>
      <c r="AP23" s="317"/>
      <c r="AQ23" s="317"/>
      <c r="AR23" s="317"/>
      <c r="AS23" s="317"/>
      <c r="AT23" s="318"/>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row>
    <row r="24" spans="1:76" ht="15" customHeight="1" x14ac:dyDescent="0.25">
      <c r="A24" s="75"/>
      <c r="B24" s="227"/>
      <c r="C24" s="227"/>
      <c r="D24" s="228"/>
      <c r="E24" s="326"/>
      <c r="F24" s="325"/>
      <c r="G24" s="325"/>
      <c r="H24" s="325"/>
      <c r="I24" s="325"/>
      <c r="J24" s="59" t="e">
        <f>IF(AND('Mapa final'!#REF!="Alta",'Mapa final'!#REF!="Leve"),CONCATENATE("R9C",'Mapa final'!#REF!),"")</f>
        <v>#REF!</v>
      </c>
      <c r="K24" s="60" t="e">
        <f>IF(AND('Mapa final'!#REF!="Alta",'Mapa final'!#REF!="Leve"),CONCATENATE("R9C",'Mapa final'!#REF!),"")</f>
        <v>#REF!</v>
      </c>
      <c r="L24" s="60" t="e">
        <f>IF(AND('Mapa final'!#REF!="Alta",'Mapa final'!#REF!="Leve"),CONCATENATE("R9C",'Mapa final'!#REF!),"")</f>
        <v>#REF!</v>
      </c>
      <c r="M24" s="60" t="e">
        <f>IF(AND('Mapa final'!#REF!="Alta",'Mapa final'!#REF!="Leve"),CONCATENATE("R9C",'Mapa final'!#REF!),"")</f>
        <v>#REF!</v>
      </c>
      <c r="N24" s="60" t="e">
        <f>IF(AND('Mapa final'!#REF!="Alta",'Mapa final'!#REF!="Leve"),CONCATENATE("R9C",'Mapa final'!#REF!),"")</f>
        <v>#REF!</v>
      </c>
      <c r="O24" s="61" t="e">
        <f>IF(AND('Mapa final'!#REF!="Alta",'Mapa final'!#REF!="Leve"),CONCATENATE("R9C",'Mapa final'!#REF!),"")</f>
        <v>#REF!</v>
      </c>
      <c r="P24" s="59" t="e">
        <f>IF(AND('Mapa final'!#REF!="Alta",'Mapa final'!#REF!="Menor"),CONCATENATE("R9C",'Mapa final'!#REF!),"")</f>
        <v>#REF!</v>
      </c>
      <c r="Q24" s="60" t="e">
        <f>IF(AND('Mapa final'!#REF!="Alta",'Mapa final'!#REF!="Menor"),CONCATENATE("R9C",'Mapa final'!#REF!),"")</f>
        <v>#REF!</v>
      </c>
      <c r="R24" s="60" t="e">
        <f>IF(AND('Mapa final'!#REF!="Alta",'Mapa final'!#REF!="Menor"),CONCATENATE("R9C",'Mapa final'!#REF!),"")</f>
        <v>#REF!</v>
      </c>
      <c r="S24" s="60" t="e">
        <f>IF(AND('Mapa final'!#REF!="Alta",'Mapa final'!#REF!="Menor"),CONCATENATE("R9C",'Mapa final'!#REF!),"")</f>
        <v>#REF!</v>
      </c>
      <c r="T24" s="60" t="e">
        <f>IF(AND('Mapa final'!#REF!="Alta",'Mapa final'!#REF!="Menor"),CONCATENATE("R9C",'Mapa final'!#REF!),"")</f>
        <v>#REF!</v>
      </c>
      <c r="U24" s="61" t="e">
        <f>IF(AND('Mapa final'!#REF!="Alta",'Mapa final'!#REF!="Menor"),CONCATENATE("R9C",'Mapa final'!#REF!),"")</f>
        <v>#REF!</v>
      </c>
      <c r="V24" s="44" t="e">
        <f>IF(AND('Mapa final'!#REF!="Alta",'Mapa final'!#REF!="Moderado"),CONCATENATE("R9C",'Mapa final'!#REF!),"")</f>
        <v>#REF!</v>
      </c>
      <c r="W24" s="45" t="e">
        <f>IF(AND('Mapa final'!#REF!="Alta",'Mapa final'!#REF!="Moderado"),CONCATENATE("R9C",'Mapa final'!#REF!),"")</f>
        <v>#REF!</v>
      </c>
      <c r="X24" s="45" t="e">
        <f>IF(AND('Mapa final'!#REF!="Alta",'Mapa final'!#REF!="Moderado"),CONCATENATE("R9C",'Mapa final'!#REF!),"")</f>
        <v>#REF!</v>
      </c>
      <c r="Y24" s="45" t="e">
        <f>IF(AND('Mapa final'!#REF!="Alta",'Mapa final'!#REF!="Moderado"),CONCATENATE("R9C",'Mapa final'!#REF!),"")</f>
        <v>#REF!</v>
      </c>
      <c r="Z24" s="45" t="e">
        <f>IF(AND('Mapa final'!#REF!="Alta",'Mapa final'!#REF!="Moderado"),CONCATENATE("R9C",'Mapa final'!#REF!),"")</f>
        <v>#REF!</v>
      </c>
      <c r="AA24" s="46" t="e">
        <f>IF(AND('Mapa final'!#REF!="Alta",'Mapa final'!#REF!="Moderado"),CONCATENATE("R9C",'Mapa final'!#REF!),"")</f>
        <v>#REF!</v>
      </c>
      <c r="AB24" s="44" t="e">
        <f>IF(AND('Mapa final'!#REF!="Alta",'Mapa final'!#REF!="Mayor"),CONCATENATE("R9C",'Mapa final'!#REF!),"")</f>
        <v>#REF!</v>
      </c>
      <c r="AC24" s="45" t="e">
        <f>IF(AND('Mapa final'!#REF!="Alta",'Mapa final'!#REF!="Mayor"),CONCATENATE("R9C",'Mapa final'!#REF!),"")</f>
        <v>#REF!</v>
      </c>
      <c r="AD24" s="45" t="e">
        <f>IF(AND('Mapa final'!#REF!="Alta",'Mapa final'!#REF!="Mayor"),CONCATENATE("R9C",'Mapa final'!#REF!),"")</f>
        <v>#REF!</v>
      </c>
      <c r="AE24" s="45" t="e">
        <f>IF(AND('Mapa final'!#REF!="Alta",'Mapa final'!#REF!="Mayor"),CONCATENATE("R9C",'Mapa final'!#REF!),"")</f>
        <v>#REF!</v>
      </c>
      <c r="AF24" s="45" t="e">
        <f>IF(AND('Mapa final'!#REF!="Alta",'Mapa final'!#REF!="Mayor"),CONCATENATE("R9C",'Mapa final'!#REF!),"")</f>
        <v>#REF!</v>
      </c>
      <c r="AG24" s="46" t="e">
        <f>IF(AND('Mapa final'!#REF!="Alta",'Mapa final'!#REF!="Mayor"),CONCATENATE("R9C",'Mapa final'!#REF!),"")</f>
        <v>#REF!</v>
      </c>
      <c r="AH24" s="47" t="e">
        <f>IF(AND('Mapa final'!#REF!="Alta",'Mapa final'!#REF!="Catastrófico"),CONCATENATE("R9C",'Mapa final'!#REF!),"")</f>
        <v>#REF!</v>
      </c>
      <c r="AI24" s="48" t="e">
        <f>IF(AND('Mapa final'!#REF!="Alta",'Mapa final'!#REF!="Catastrófico"),CONCATENATE("R9C",'Mapa final'!#REF!),"")</f>
        <v>#REF!</v>
      </c>
      <c r="AJ24" s="48" t="e">
        <f>IF(AND('Mapa final'!#REF!="Alta",'Mapa final'!#REF!="Catastrófico"),CONCATENATE("R9C",'Mapa final'!#REF!),"")</f>
        <v>#REF!</v>
      </c>
      <c r="AK24" s="48" t="e">
        <f>IF(AND('Mapa final'!#REF!="Alta",'Mapa final'!#REF!="Catastrófico"),CONCATENATE("R9C",'Mapa final'!#REF!),"")</f>
        <v>#REF!</v>
      </c>
      <c r="AL24" s="48" t="e">
        <f>IF(AND('Mapa final'!#REF!="Alta",'Mapa final'!#REF!="Catastrófico"),CONCATENATE("R9C",'Mapa final'!#REF!),"")</f>
        <v>#REF!</v>
      </c>
      <c r="AM24" s="49" t="e">
        <f>IF(AND('Mapa final'!#REF!="Alta",'Mapa final'!#REF!="Catastrófico"),CONCATENATE("R9C",'Mapa final'!#REF!),"")</f>
        <v>#REF!</v>
      </c>
      <c r="AN24" s="75"/>
      <c r="AO24" s="316"/>
      <c r="AP24" s="317"/>
      <c r="AQ24" s="317"/>
      <c r="AR24" s="317"/>
      <c r="AS24" s="317"/>
      <c r="AT24" s="318"/>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row>
    <row r="25" spans="1:76" ht="15.75" customHeight="1" thickBot="1" x14ac:dyDescent="0.3">
      <c r="A25" s="75"/>
      <c r="B25" s="227"/>
      <c r="C25" s="227"/>
      <c r="D25" s="228"/>
      <c r="E25" s="327"/>
      <c r="F25" s="328"/>
      <c r="G25" s="328"/>
      <c r="H25" s="328"/>
      <c r="I25" s="328"/>
      <c r="J25" s="62" t="e">
        <f>IF(AND('Mapa final'!#REF!="Alta",'Mapa final'!#REF!="Leve"),CONCATENATE("R10C",'Mapa final'!#REF!),"")</f>
        <v>#REF!</v>
      </c>
      <c r="K25" s="63" t="e">
        <f>IF(AND('Mapa final'!#REF!="Alta",'Mapa final'!#REF!="Leve"),CONCATENATE("R10C",'Mapa final'!#REF!),"")</f>
        <v>#REF!</v>
      </c>
      <c r="L25" s="63" t="e">
        <f>IF(AND('Mapa final'!#REF!="Alta",'Mapa final'!#REF!="Leve"),CONCATENATE("R10C",'Mapa final'!#REF!),"")</f>
        <v>#REF!</v>
      </c>
      <c r="M25" s="63" t="e">
        <f>IF(AND('Mapa final'!#REF!="Alta",'Mapa final'!#REF!="Leve"),CONCATENATE("R10C",'Mapa final'!#REF!),"")</f>
        <v>#REF!</v>
      </c>
      <c r="N25" s="63" t="e">
        <f>IF(AND('Mapa final'!#REF!="Alta",'Mapa final'!#REF!="Leve"),CONCATENATE("R10C",'Mapa final'!#REF!),"")</f>
        <v>#REF!</v>
      </c>
      <c r="O25" s="64" t="e">
        <f>IF(AND('Mapa final'!#REF!="Alta",'Mapa final'!#REF!="Leve"),CONCATENATE("R10C",'Mapa final'!#REF!),"")</f>
        <v>#REF!</v>
      </c>
      <c r="P25" s="62" t="e">
        <f>IF(AND('Mapa final'!#REF!="Alta",'Mapa final'!#REF!="Menor"),CONCATENATE("R10C",'Mapa final'!#REF!),"")</f>
        <v>#REF!</v>
      </c>
      <c r="Q25" s="63" t="e">
        <f>IF(AND('Mapa final'!#REF!="Alta",'Mapa final'!#REF!="Menor"),CONCATENATE("R10C",'Mapa final'!#REF!),"")</f>
        <v>#REF!</v>
      </c>
      <c r="R25" s="63" t="e">
        <f>IF(AND('Mapa final'!#REF!="Alta",'Mapa final'!#REF!="Menor"),CONCATENATE("R10C",'Mapa final'!#REF!),"")</f>
        <v>#REF!</v>
      </c>
      <c r="S25" s="63" t="e">
        <f>IF(AND('Mapa final'!#REF!="Alta",'Mapa final'!#REF!="Menor"),CONCATENATE("R10C",'Mapa final'!#REF!),"")</f>
        <v>#REF!</v>
      </c>
      <c r="T25" s="63" t="e">
        <f>IF(AND('Mapa final'!#REF!="Alta",'Mapa final'!#REF!="Menor"),CONCATENATE("R10C",'Mapa final'!#REF!),"")</f>
        <v>#REF!</v>
      </c>
      <c r="U25" s="64" t="e">
        <f>IF(AND('Mapa final'!#REF!="Alta",'Mapa final'!#REF!="Menor"),CONCATENATE("R10C",'Mapa final'!#REF!),"")</f>
        <v>#REF!</v>
      </c>
      <c r="V25" s="50" t="e">
        <f>IF(AND('Mapa final'!#REF!="Alta",'Mapa final'!#REF!="Moderado"),CONCATENATE("R10C",'Mapa final'!#REF!),"")</f>
        <v>#REF!</v>
      </c>
      <c r="W25" s="51" t="e">
        <f>IF(AND('Mapa final'!#REF!="Alta",'Mapa final'!#REF!="Moderado"),CONCATENATE("R10C",'Mapa final'!#REF!),"")</f>
        <v>#REF!</v>
      </c>
      <c r="X25" s="51" t="e">
        <f>IF(AND('Mapa final'!#REF!="Alta",'Mapa final'!#REF!="Moderado"),CONCATENATE("R10C",'Mapa final'!#REF!),"")</f>
        <v>#REF!</v>
      </c>
      <c r="Y25" s="51" t="e">
        <f>IF(AND('Mapa final'!#REF!="Alta",'Mapa final'!#REF!="Moderado"),CONCATENATE("R10C",'Mapa final'!#REF!),"")</f>
        <v>#REF!</v>
      </c>
      <c r="Z25" s="51" t="e">
        <f>IF(AND('Mapa final'!#REF!="Alta",'Mapa final'!#REF!="Moderado"),CONCATENATE("R10C",'Mapa final'!#REF!),"")</f>
        <v>#REF!</v>
      </c>
      <c r="AA25" s="52" t="e">
        <f>IF(AND('Mapa final'!#REF!="Alta",'Mapa final'!#REF!="Moderado"),CONCATENATE("R10C",'Mapa final'!#REF!),"")</f>
        <v>#REF!</v>
      </c>
      <c r="AB25" s="50" t="e">
        <f>IF(AND('Mapa final'!#REF!="Alta",'Mapa final'!#REF!="Mayor"),CONCATENATE("R10C",'Mapa final'!#REF!),"")</f>
        <v>#REF!</v>
      </c>
      <c r="AC25" s="51" t="e">
        <f>IF(AND('Mapa final'!#REF!="Alta",'Mapa final'!#REF!="Mayor"),CONCATENATE("R10C",'Mapa final'!#REF!),"")</f>
        <v>#REF!</v>
      </c>
      <c r="AD25" s="51" t="e">
        <f>IF(AND('Mapa final'!#REF!="Alta",'Mapa final'!#REF!="Mayor"),CONCATENATE("R10C",'Mapa final'!#REF!),"")</f>
        <v>#REF!</v>
      </c>
      <c r="AE25" s="51" t="e">
        <f>IF(AND('Mapa final'!#REF!="Alta",'Mapa final'!#REF!="Mayor"),CONCATENATE("R10C",'Mapa final'!#REF!),"")</f>
        <v>#REF!</v>
      </c>
      <c r="AF25" s="51" t="e">
        <f>IF(AND('Mapa final'!#REF!="Alta",'Mapa final'!#REF!="Mayor"),CONCATENATE("R10C",'Mapa final'!#REF!),"")</f>
        <v>#REF!</v>
      </c>
      <c r="AG25" s="52" t="e">
        <f>IF(AND('Mapa final'!#REF!="Alta",'Mapa final'!#REF!="Mayor"),CONCATENATE("R10C",'Mapa final'!#REF!),"")</f>
        <v>#REF!</v>
      </c>
      <c r="AH25" s="53" t="e">
        <f>IF(AND('Mapa final'!#REF!="Alta",'Mapa final'!#REF!="Catastrófico"),CONCATENATE("R10C",'Mapa final'!#REF!),"")</f>
        <v>#REF!</v>
      </c>
      <c r="AI25" s="54" t="e">
        <f>IF(AND('Mapa final'!#REF!="Alta",'Mapa final'!#REF!="Catastrófico"),CONCATENATE("R10C",'Mapa final'!#REF!),"")</f>
        <v>#REF!</v>
      </c>
      <c r="AJ25" s="54" t="e">
        <f>IF(AND('Mapa final'!#REF!="Alta",'Mapa final'!#REF!="Catastrófico"),CONCATENATE("R10C",'Mapa final'!#REF!),"")</f>
        <v>#REF!</v>
      </c>
      <c r="AK25" s="54" t="e">
        <f>IF(AND('Mapa final'!#REF!="Alta",'Mapa final'!#REF!="Catastrófico"),CONCATENATE("R10C",'Mapa final'!#REF!),"")</f>
        <v>#REF!</v>
      </c>
      <c r="AL25" s="54" t="e">
        <f>IF(AND('Mapa final'!#REF!="Alta",'Mapa final'!#REF!="Catastrófico"),CONCATENATE("R10C",'Mapa final'!#REF!),"")</f>
        <v>#REF!</v>
      </c>
      <c r="AM25" s="55" t="e">
        <f>IF(AND('Mapa final'!#REF!="Alta",'Mapa final'!#REF!="Catastrófico"),CONCATENATE("R10C",'Mapa final'!#REF!),"")</f>
        <v>#REF!</v>
      </c>
      <c r="AN25" s="75"/>
      <c r="AO25" s="319"/>
      <c r="AP25" s="320"/>
      <c r="AQ25" s="320"/>
      <c r="AR25" s="320"/>
      <c r="AS25" s="320"/>
      <c r="AT25" s="321"/>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row>
    <row r="26" spans="1:76" ht="15" customHeight="1" x14ac:dyDescent="0.25">
      <c r="A26" s="75"/>
      <c r="B26" s="227"/>
      <c r="C26" s="227"/>
      <c r="D26" s="228"/>
      <c r="E26" s="322" t="s">
        <v>116</v>
      </c>
      <c r="F26" s="323"/>
      <c r="G26" s="323"/>
      <c r="H26" s="323"/>
      <c r="I26" s="340"/>
      <c r="J26" s="56" t="e">
        <f>IF(AND('Mapa final'!#REF!="Media",'Mapa final'!#REF!="Leve"),CONCATENATE("R1C",'Mapa final'!#REF!),"")</f>
        <v>#REF!</v>
      </c>
      <c r="K26" s="57" t="e">
        <f>IF(AND('Mapa final'!#REF!="Media",'Mapa final'!#REF!="Leve"),CONCATENATE("R1C",'Mapa final'!#REF!),"")</f>
        <v>#REF!</v>
      </c>
      <c r="L26" s="57" t="e">
        <f>IF(AND('Mapa final'!#REF!="Media",'Mapa final'!#REF!="Leve"),CONCATENATE("R1C",'Mapa final'!#REF!),"")</f>
        <v>#REF!</v>
      </c>
      <c r="M26" s="57" t="e">
        <f>IF(AND('Mapa final'!#REF!="Media",'Mapa final'!#REF!="Leve"),CONCATENATE("R1C",'Mapa final'!#REF!),"")</f>
        <v>#REF!</v>
      </c>
      <c r="N26" s="57" t="e">
        <f>IF(AND('Mapa final'!#REF!="Media",'Mapa final'!#REF!="Leve"),CONCATENATE("R1C",'Mapa final'!#REF!),"")</f>
        <v>#REF!</v>
      </c>
      <c r="O26" s="58" t="e">
        <f>IF(AND('Mapa final'!#REF!="Media",'Mapa final'!#REF!="Leve"),CONCATENATE("R1C",'Mapa final'!#REF!),"")</f>
        <v>#REF!</v>
      </c>
      <c r="P26" s="56" t="e">
        <f>IF(AND('Mapa final'!#REF!="Media",'Mapa final'!#REF!="Menor"),CONCATENATE("R1C",'Mapa final'!#REF!),"")</f>
        <v>#REF!</v>
      </c>
      <c r="Q26" s="57" t="e">
        <f>IF(AND('Mapa final'!#REF!="Media",'Mapa final'!#REF!="Menor"),CONCATENATE("R1C",'Mapa final'!#REF!),"")</f>
        <v>#REF!</v>
      </c>
      <c r="R26" s="57" t="e">
        <f>IF(AND('Mapa final'!#REF!="Media",'Mapa final'!#REF!="Menor"),CONCATENATE("R1C",'Mapa final'!#REF!),"")</f>
        <v>#REF!</v>
      </c>
      <c r="S26" s="57" t="e">
        <f>IF(AND('Mapa final'!#REF!="Media",'Mapa final'!#REF!="Menor"),CONCATENATE("R1C",'Mapa final'!#REF!),"")</f>
        <v>#REF!</v>
      </c>
      <c r="T26" s="57" t="e">
        <f>IF(AND('Mapa final'!#REF!="Media",'Mapa final'!#REF!="Menor"),CONCATENATE("R1C",'Mapa final'!#REF!),"")</f>
        <v>#REF!</v>
      </c>
      <c r="U26" s="58" t="e">
        <f>IF(AND('Mapa final'!#REF!="Media",'Mapa final'!#REF!="Menor"),CONCATENATE("R1C",'Mapa final'!#REF!),"")</f>
        <v>#REF!</v>
      </c>
      <c r="V26" s="56" t="e">
        <f>IF(AND('Mapa final'!#REF!="Media",'Mapa final'!#REF!="Moderado"),CONCATENATE("R1C",'Mapa final'!#REF!),"")</f>
        <v>#REF!</v>
      </c>
      <c r="W26" s="57" t="e">
        <f>IF(AND('Mapa final'!#REF!="Media",'Mapa final'!#REF!="Moderado"),CONCATENATE("R1C",'Mapa final'!#REF!),"")</f>
        <v>#REF!</v>
      </c>
      <c r="X26" s="57" t="e">
        <f>IF(AND('Mapa final'!#REF!="Media",'Mapa final'!#REF!="Moderado"),CONCATENATE("R1C",'Mapa final'!#REF!),"")</f>
        <v>#REF!</v>
      </c>
      <c r="Y26" s="57" t="e">
        <f>IF(AND('Mapa final'!#REF!="Media",'Mapa final'!#REF!="Moderado"),CONCATENATE("R1C",'Mapa final'!#REF!),"")</f>
        <v>#REF!</v>
      </c>
      <c r="Z26" s="57" t="e">
        <f>IF(AND('Mapa final'!#REF!="Media",'Mapa final'!#REF!="Moderado"),CONCATENATE("R1C",'Mapa final'!#REF!),"")</f>
        <v>#REF!</v>
      </c>
      <c r="AA26" s="58" t="e">
        <f>IF(AND('Mapa final'!#REF!="Media",'Mapa final'!#REF!="Moderado"),CONCATENATE("R1C",'Mapa final'!#REF!),"")</f>
        <v>#REF!</v>
      </c>
      <c r="AB26" s="38" t="e">
        <f>IF(AND('Mapa final'!#REF!="Media",'Mapa final'!#REF!="Mayor"),CONCATENATE("R1C",'Mapa final'!#REF!),"")</f>
        <v>#REF!</v>
      </c>
      <c r="AC26" s="39" t="e">
        <f>IF(AND('Mapa final'!#REF!="Media",'Mapa final'!#REF!="Mayor"),CONCATENATE("R1C",'Mapa final'!#REF!),"")</f>
        <v>#REF!</v>
      </c>
      <c r="AD26" s="39" t="e">
        <f>IF(AND('Mapa final'!#REF!="Media",'Mapa final'!#REF!="Mayor"),CONCATENATE("R1C",'Mapa final'!#REF!),"")</f>
        <v>#REF!</v>
      </c>
      <c r="AE26" s="39" t="e">
        <f>IF(AND('Mapa final'!#REF!="Media",'Mapa final'!#REF!="Mayor"),CONCATENATE("R1C",'Mapa final'!#REF!),"")</f>
        <v>#REF!</v>
      </c>
      <c r="AF26" s="39" t="e">
        <f>IF(AND('Mapa final'!#REF!="Media",'Mapa final'!#REF!="Mayor"),CONCATENATE("R1C",'Mapa final'!#REF!),"")</f>
        <v>#REF!</v>
      </c>
      <c r="AG26" s="40" t="e">
        <f>IF(AND('Mapa final'!#REF!="Media",'Mapa final'!#REF!="Mayor"),CONCATENATE("R1C",'Mapa final'!#REF!),"")</f>
        <v>#REF!</v>
      </c>
      <c r="AH26" s="41" t="e">
        <f>IF(AND('Mapa final'!#REF!="Media",'Mapa final'!#REF!="Catastrófico"),CONCATENATE("R1C",'Mapa final'!#REF!),"")</f>
        <v>#REF!</v>
      </c>
      <c r="AI26" s="42" t="e">
        <f>IF(AND('Mapa final'!#REF!="Media",'Mapa final'!#REF!="Catastrófico"),CONCATENATE("R1C",'Mapa final'!#REF!),"")</f>
        <v>#REF!</v>
      </c>
      <c r="AJ26" s="42" t="e">
        <f>IF(AND('Mapa final'!#REF!="Media",'Mapa final'!#REF!="Catastrófico"),CONCATENATE("R1C",'Mapa final'!#REF!),"")</f>
        <v>#REF!</v>
      </c>
      <c r="AK26" s="42" t="e">
        <f>IF(AND('Mapa final'!#REF!="Media",'Mapa final'!#REF!="Catastrófico"),CONCATENATE("R1C",'Mapa final'!#REF!),"")</f>
        <v>#REF!</v>
      </c>
      <c r="AL26" s="42" t="e">
        <f>IF(AND('Mapa final'!#REF!="Media",'Mapa final'!#REF!="Catastrófico"),CONCATENATE("R1C",'Mapa final'!#REF!),"")</f>
        <v>#REF!</v>
      </c>
      <c r="AM26" s="43" t="e">
        <f>IF(AND('Mapa final'!#REF!="Media",'Mapa final'!#REF!="Catastrófico"),CONCATENATE("R1C",'Mapa final'!#REF!),"")</f>
        <v>#REF!</v>
      </c>
      <c r="AN26" s="75"/>
      <c r="AO26" s="352" t="s">
        <v>80</v>
      </c>
      <c r="AP26" s="353"/>
      <c r="AQ26" s="353"/>
      <c r="AR26" s="353"/>
      <c r="AS26" s="353"/>
      <c r="AT26" s="354"/>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row>
    <row r="27" spans="1:76" ht="15" customHeight="1" x14ac:dyDescent="0.25">
      <c r="A27" s="75"/>
      <c r="B27" s="227"/>
      <c r="C27" s="227"/>
      <c r="D27" s="228"/>
      <c r="E27" s="324"/>
      <c r="F27" s="325"/>
      <c r="G27" s="325"/>
      <c r="H27" s="325"/>
      <c r="I27" s="341"/>
      <c r="J27" s="59" t="str">
        <f>IF(AND('Mapa final'!$AD$11="Media",'Mapa final'!$AF$11="Leve"),CONCATENATE("R2C",'Mapa final'!$S$11),"")</f>
        <v/>
      </c>
      <c r="K27" s="60" t="str">
        <f>IF(AND('Mapa final'!$AD$12="Media",'Mapa final'!$AF$12="Leve"),CONCATENATE("R2C",'Mapa final'!$S$12),"")</f>
        <v/>
      </c>
      <c r="L27" s="60" t="e">
        <f>IF(AND('Mapa final'!#REF!="Media",'Mapa final'!#REF!="Leve"),CONCATENATE("R2C",'Mapa final'!#REF!),"")</f>
        <v>#REF!</v>
      </c>
      <c r="M27" s="60" t="e">
        <f>IF(AND('Mapa final'!#REF!="Media",'Mapa final'!#REF!="Leve"),CONCATENATE("R2C",'Mapa final'!#REF!),"")</f>
        <v>#REF!</v>
      </c>
      <c r="N27" s="60" t="e">
        <f>IF(AND('Mapa final'!#REF!="Media",'Mapa final'!#REF!="Leve"),CONCATENATE("R2C",'Mapa final'!#REF!),"")</f>
        <v>#REF!</v>
      </c>
      <c r="O27" s="61" t="e">
        <f>IF(AND('Mapa final'!#REF!="Media",'Mapa final'!#REF!="Leve"),CONCATENATE("R2C",'Mapa final'!#REF!),"")</f>
        <v>#REF!</v>
      </c>
      <c r="P27" s="59" t="str">
        <f>IF(AND('Mapa final'!$AD$11="Media",'Mapa final'!$AF$11="Menor"),CONCATENATE("R2C",'Mapa final'!$S$11),"")</f>
        <v/>
      </c>
      <c r="Q27" s="60" t="str">
        <f>IF(AND('Mapa final'!$AD$12="Media",'Mapa final'!$AF$12="Menor"),CONCATENATE("R2C",'Mapa final'!$S$12),"")</f>
        <v/>
      </c>
      <c r="R27" s="60" t="e">
        <f>IF(AND('Mapa final'!#REF!="Media",'Mapa final'!#REF!="Menor"),CONCATENATE("R2C",'Mapa final'!#REF!),"")</f>
        <v>#REF!</v>
      </c>
      <c r="S27" s="60" t="e">
        <f>IF(AND('Mapa final'!#REF!="Media",'Mapa final'!#REF!="Menor"),CONCATENATE("R2C",'Mapa final'!#REF!),"")</f>
        <v>#REF!</v>
      </c>
      <c r="T27" s="60" t="e">
        <f>IF(AND('Mapa final'!#REF!="Media",'Mapa final'!#REF!="Menor"),CONCATENATE("R2C",'Mapa final'!#REF!),"")</f>
        <v>#REF!</v>
      </c>
      <c r="U27" s="61" t="e">
        <f>IF(AND('Mapa final'!#REF!="Media",'Mapa final'!#REF!="Menor"),CONCATENATE("R2C",'Mapa final'!#REF!),"")</f>
        <v>#REF!</v>
      </c>
      <c r="V27" s="59" t="str">
        <f>IF(AND('Mapa final'!$AD$11="Media",'Mapa final'!$AF$11="Moderado"),CONCATENATE("R2C",'Mapa final'!$S$11),"")</f>
        <v/>
      </c>
      <c r="W27" s="60" t="str">
        <f>IF(AND('Mapa final'!$AD$12="Media",'Mapa final'!$AF$12="Moderado"),CONCATENATE("R2C",'Mapa final'!$S$12),"")</f>
        <v/>
      </c>
      <c r="X27" s="60" t="e">
        <f>IF(AND('Mapa final'!#REF!="Media",'Mapa final'!#REF!="Moderado"),CONCATENATE("R2C",'Mapa final'!#REF!),"")</f>
        <v>#REF!</v>
      </c>
      <c r="Y27" s="60" t="e">
        <f>IF(AND('Mapa final'!#REF!="Media",'Mapa final'!#REF!="Moderado"),CONCATENATE("R2C",'Mapa final'!#REF!),"")</f>
        <v>#REF!</v>
      </c>
      <c r="Z27" s="60" t="e">
        <f>IF(AND('Mapa final'!#REF!="Media",'Mapa final'!#REF!="Moderado"),CONCATENATE("R2C",'Mapa final'!#REF!),"")</f>
        <v>#REF!</v>
      </c>
      <c r="AA27" s="61" t="e">
        <f>IF(AND('Mapa final'!#REF!="Media",'Mapa final'!#REF!="Moderado"),CONCATENATE("R2C",'Mapa final'!#REF!),"")</f>
        <v>#REF!</v>
      </c>
      <c r="AB27" s="44" t="str">
        <f>IF(AND('Mapa final'!$AD$11="Media",'Mapa final'!$AF$11="Mayor"),CONCATENATE("R2C",'Mapa final'!$S$11),"")</f>
        <v/>
      </c>
      <c r="AC27" s="45" t="str">
        <f>IF(AND('Mapa final'!$AD$12="Media",'Mapa final'!$AF$12="Mayor"),CONCATENATE("R2C",'Mapa final'!$S$12),"")</f>
        <v/>
      </c>
      <c r="AD27" s="45" t="e">
        <f>IF(AND('Mapa final'!#REF!="Media",'Mapa final'!#REF!="Mayor"),CONCATENATE("R2C",'Mapa final'!#REF!),"")</f>
        <v>#REF!</v>
      </c>
      <c r="AE27" s="45" t="e">
        <f>IF(AND('Mapa final'!#REF!="Media",'Mapa final'!#REF!="Mayor"),CONCATENATE("R2C",'Mapa final'!#REF!),"")</f>
        <v>#REF!</v>
      </c>
      <c r="AF27" s="45" t="e">
        <f>IF(AND('Mapa final'!#REF!="Media",'Mapa final'!#REF!="Mayor"),CONCATENATE("R2C",'Mapa final'!#REF!),"")</f>
        <v>#REF!</v>
      </c>
      <c r="AG27" s="46" t="e">
        <f>IF(AND('Mapa final'!#REF!="Media",'Mapa final'!#REF!="Mayor"),CONCATENATE("R2C",'Mapa final'!#REF!),"")</f>
        <v>#REF!</v>
      </c>
      <c r="AH27" s="47" t="str">
        <f>IF(AND('Mapa final'!$AD$11="Media",'Mapa final'!$AF$11="Catastrófico"),CONCATENATE("R2C",'Mapa final'!$S$11),"")</f>
        <v/>
      </c>
      <c r="AI27" s="48" t="str">
        <f>IF(AND('Mapa final'!$AD$12="Media",'Mapa final'!$AF$12="Catastrófico"),CONCATENATE("R2C",'Mapa final'!$S$12),"")</f>
        <v/>
      </c>
      <c r="AJ27" s="48" t="e">
        <f>IF(AND('Mapa final'!#REF!="Media",'Mapa final'!#REF!="Catastrófico"),CONCATENATE("R2C",'Mapa final'!#REF!),"")</f>
        <v>#REF!</v>
      </c>
      <c r="AK27" s="48" t="e">
        <f>IF(AND('Mapa final'!#REF!="Media",'Mapa final'!#REF!="Catastrófico"),CONCATENATE("R2C",'Mapa final'!#REF!),"")</f>
        <v>#REF!</v>
      </c>
      <c r="AL27" s="48" t="e">
        <f>IF(AND('Mapa final'!#REF!="Media",'Mapa final'!#REF!="Catastrófico"),CONCATENATE("R2C",'Mapa final'!#REF!),"")</f>
        <v>#REF!</v>
      </c>
      <c r="AM27" s="49" t="e">
        <f>IF(AND('Mapa final'!#REF!="Media",'Mapa final'!#REF!="Catastrófico"),CONCATENATE("R2C",'Mapa final'!#REF!),"")</f>
        <v>#REF!</v>
      </c>
      <c r="AN27" s="75"/>
      <c r="AO27" s="355"/>
      <c r="AP27" s="356"/>
      <c r="AQ27" s="356"/>
      <c r="AR27" s="356"/>
      <c r="AS27" s="356"/>
      <c r="AT27" s="357"/>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row>
    <row r="28" spans="1:76" ht="15" customHeight="1" x14ac:dyDescent="0.25">
      <c r="A28" s="75"/>
      <c r="B28" s="227"/>
      <c r="C28" s="227"/>
      <c r="D28" s="228"/>
      <c r="E28" s="326"/>
      <c r="F28" s="325"/>
      <c r="G28" s="325"/>
      <c r="H28" s="325"/>
      <c r="I28" s="341"/>
      <c r="J28" s="59" t="e">
        <f>IF(AND('Mapa final'!#REF!="Media",'Mapa final'!#REF!="Leve"),CONCATENATE("R3C",'Mapa final'!#REF!),"")</f>
        <v>#REF!</v>
      </c>
      <c r="K28" s="60" t="e">
        <f>IF(AND('Mapa final'!#REF!="Media",'Mapa final'!#REF!="Leve"),CONCATENATE("R3C",'Mapa final'!#REF!),"")</f>
        <v>#REF!</v>
      </c>
      <c r="L28" s="60" t="e">
        <f>IF(AND('Mapa final'!#REF!="Media",'Mapa final'!#REF!="Leve"),CONCATENATE("R3C",'Mapa final'!#REF!),"")</f>
        <v>#REF!</v>
      </c>
      <c r="M28" s="60" t="e">
        <f>IF(AND('Mapa final'!#REF!="Media",'Mapa final'!#REF!="Leve"),CONCATENATE("R3C",'Mapa final'!#REF!),"")</f>
        <v>#REF!</v>
      </c>
      <c r="N28" s="60" t="e">
        <f>IF(AND('Mapa final'!#REF!="Media",'Mapa final'!#REF!="Leve"),CONCATENATE("R3C",'Mapa final'!#REF!),"")</f>
        <v>#REF!</v>
      </c>
      <c r="O28" s="61" t="e">
        <f>IF(AND('Mapa final'!#REF!="Media",'Mapa final'!#REF!="Leve"),CONCATENATE("R3C",'Mapa final'!#REF!),"")</f>
        <v>#REF!</v>
      </c>
      <c r="P28" s="59" t="e">
        <f>IF(AND('Mapa final'!#REF!="Media",'Mapa final'!#REF!="Menor"),CONCATENATE("R3C",'Mapa final'!#REF!),"")</f>
        <v>#REF!</v>
      </c>
      <c r="Q28" s="60" t="e">
        <f>IF(AND('Mapa final'!#REF!="Media",'Mapa final'!#REF!="Menor"),CONCATENATE("R3C",'Mapa final'!#REF!),"")</f>
        <v>#REF!</v>
      </c>
      <c r="R28" s="60" t="e">
        <f>IF(AND('Mapa final'!#REF!="Media",'Mapa final'!#REF!="Menor"),CONCATENATE("R3C",'Mapa final'!#REF!),"")</f>
        <v>#REF!</v>
      </c>
      <c r="S28" s="60" t="e">
        <f>IF(AND('Mapa final'!#REF!="Media",'Mapa final'!#REF!="Menor"),CONCATENATE("R3C",'Mapa final'!#REF!),"")</f>
        <v>#REF!</v>
      </c>
      <c r="T28" s="60" t="e">
        <f>IF(AND('Mapa final'!#REF!="Media",'Mapa final'!#REF!="Menor"),CONCATENATE("R3C",'Mapa final'!#REF!),"")</f>
        <v>#REF!</v>
      </c>
      <c r="U28" s="61" t="e">
        <f>IF(AND('Mapa final'!#REF!="Media",'Mapa final'!#REF!="Menor"),CONCATENATE("R3C",'Mapa final'!#REF!),"")</f>
        <v>#REF!</v>
      </c>
      <c r="V28" s="59" t="e">
        <f>IF(AND('Mapa final'!#REF!="Media",'Mapa final'!#REF!="Moderado"),CONCATENATE("R3C",'Mapa final'!#REF!),"")</f>
        <v>#REF!</v>
      </c>
      <c r="W28" s="60" t="e">
        <f>IF(AND('Mapa final'!#REF!="Media",'Mapa final'!#REF!="Moderado"),CONCATENATE("R3C",'Mapa final'!#REF!),"")</f>
        <v>#REF!</v>
      </c>
      <c r="X28" s="60" t="e">
        <f>IF(AND('Mapa final'!#REF!="Media",'Mapa final'!#REF!="Moderado"),CONCATENATE("R3C",'Mapa final'!#REF!),"")</f>
        <v>#REF!</v>
      </c>
      <c r="Y28" s="60" t="e">
        <f>IF(AND('Mapa final'!#REF!="Media",'Mapa final'!#REF!="Moderado"),CONCATENATE("R3C",'Mapa final'!#REF!),"")</f>
        <v>#REF!</v>
      </c>
      <c r="Z28" s="60" t="e">
        <f>IF(AND('Mapa final'!#REF!="Media",'Mapa final'!#REF!="Moderado"),CONCATENATE("R3C",'Mapa final'!#REF!),"")</f>
        <v>#REF!</v>
      </c>
      <c r="AA28" s="61" t="e">
        <f>IF(AND('Mapa final'!#REF!="Media",'Mapa final'!#REF!="Moderado"),CONCATENATE("R3C",'Mapa final'!#REF!),"")</f>
        <v>#REF!</v>
      </c>
      <c r="AB28" s="44" t="e">
        <f>IF(AND('Mapa final'!#REF!="Media",'Mapa final'!#REF!="Mayor"),CONCATENATE("R3C",'Mapa final'!#REF!),"")</f>
        <v>#REF!</v>
      </c>
      <c r="AC28" s="45" t="e">
        <f>IF(AND('Mapa final'!#REF!="Media",'Mapa final'!#REF!="Mayor"),CONCATENATE("R3C",'Mapa final'!#REF!),"")</f>
        <v>#REF!</v>
      </c>
      <c r="AD28" s="45" t="e">
        <f>IF(AND('Mapa final'!#REF!="Media",'Mapa final'!#REF!="Mayor"),CONCATENATE("R3C",'Mapa final'!#REF!),"")</f>
        <v>#REF!</v>
      </c>
      <c r="AE28" s="45" t="e">
        <f>IF(AND('Mapa final'!#REF!="Media",'Mapa final'!#REF!="Mayor"),CONCATENATE("R3C",'Mapa final'!#REF!),"")</f>
        <v>#REF!</v>
      </c>
      <c r="AF28" s="45" t="e">
        <f>IF(AND('Mapa final'!#REF!="Media",'Mapa final'!#REF!="Mayor"),CONCATENATE("R3C",'Mapa final'!#REF!),"")</f>
        <v>#REF!</v>
      </c>
      <c r="AG28" s="46" t="e">
        <f>IF(AND('Mapa final'!#REF!="Media",'Mapa final'!#REF!="Mayor"),CONCATENATE("R3C",'Mapa final'!#REF!),"")</f>
        <v>#REF!</v>
      </c>
      <c r="AH28" s="47" t="e">
        <f>IF(AND('Mapa final'!#REF!="Media",'Mapa final'!#REF!="Catastrófico"),CONCATENATE("R3C",'Mapa final'!#REF!),"")</f>
        <v>#REF!</v>
      </c>
      <c r="AI28" s="48" t="e">
        <f>IF(AND('Mapa final'!#REF!="Media",'Mapa final'!#REF!="Catastrófico"),CONCATENATE("R3C",'Mapa final'!#REF!),"")</f>
        <v>#REF!</v>
      </c>
      <c r="AJ28" s="48" t="e">
        <f>IF(AND('Mapa final'!#REF!="Media",'Mapa final'!#REF!="Catastrófico"),CONCATENATE("R3C",'Mapa final'!#REF!),"")</f>
        <v>#REF!</v>
      </c>
      <c r="AK28" s="48" t="e">
        <f>IF(AND('Mapa final'!#REF!="Media",'Mapa final'!#REF!="Catastrófico"),CONCATENATE("R3C",'Mapa final'!#REF!),"")</f>
        <v>#REF!</v>
      </c>
      <c r="AL28" s="48" t="e">
        <f>IF(AND('Mapa final'!#REF!="Media",'Mapa final'!#REF!="Catastrófico"),CONCATENATE("R3C",'Mapa final'!#REF!),"")</f>
        <v>#REF!</v>
      </c>
      <c r="AM28" s="49" t="e">
        <f>IF(AND('Mapa final'!#REF!="Media",'Mapa final'!#REF!="Catastrófico"),CONCATENATE("R3C",'Mapa final'!#REF!),"")</f>
        <v>#REF!</v>
      </c>
      <c r="AN28" s="75"/>
      <c r="AO28" s="355"/>
      <c r="AP28" s="356"/>
      <c r="AQ28" s="356"/>
      <c r="AR28" s="356"/>
      <c r="AS28" s="356"/>
      <c r="AT28" s="357"/>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row>
    <row r="29" spans="1:76" ht="15" customHeight="1" x14ac:dyDescent="0.25">
      <c r="A29" s="75"/>
      <c r="B29" s="227"/>
      <c r="C29" s="227"/>
      <c r="D29" s="228"/>
      <c r="E29" s="326"/>
      <c r="F29" s="325"/>
      <c r="G29" s="325"/>
      <c r="H29" s="325"/>
      <c r="I29" s="341"/>
      <c r="J29" s="59" t="e">
        <f>IF(AND('Mapa final'!#REF!="Media",'Mapa final'!#REF!="Leve"),CONCATENATE("R4C",'Mapa final'!#REF!),"")</f>
        <v>#REF!</v>
      </c>
      <c r="K29" s="60" t="e">
        <f>IF(AND('Mapa final'!#REF!="Media",'Mapa final'!#REF!="Leve"),CONCATENATE("R4C",'Mapa final'!#REF!),"")</f>
        <v>#REF!</v>
      </c>
      <c r="L29" s="60" t="e">
        <f>IF(AND('Mapa final'!#REF!="Media",'Mapa final'!#REF!="Leve"),CONCATENATE("R4C",'Mapa final'!#REF!),"")</f>
        <v>#REF!</v>
      </c>
      <c r="M29" s="60" t="e">
        <f>IF(AND('Mapa final'!#REF!="Media",'Mapa final'!#REF!="Leve"),CONCATENATE("R4C",'Mapa final'!#REF!),"")</f>
        <v>#REF!</v>
      </c>
      <c r="N29" s="60" t="e">
        <f>IF(AND('Mapa final'!#REF!="Media",'Mapa final'!#REF!="Leve"),CONCATENATE("R4C",'Mapa final'!#REF!),"")</f>
        <v>#REF!</v>
      </c>
      <c r="O29" s="61" t="e">
        <f>IF(AND('Mapa final'!#REF!="Media",'Mapa final'!#REF!="Leve"),CONCATENATE("R4C",'Mapa final'!#REF!),"")</f>
        <v>#REF!</v>
      </c>
      <c r="P29" s="59" t="e">
        <f>IF(AND('Mapa final'!#REF!="Media",'Mapa final'!#REF!="Menor"),CONCATENATE("R4C",'Mapa final'!#REF!),"")</f>
        <v>#REF!</v>
      </c>
      <c r="Q29" s="60" t="e">
        <f>IF(AND('Mapa final'!#REF!="Media",'Mapa final'!#REF!="Menor"),CONCATENATE("R4C",'Mapa final'!#REF!),"")</f>
        <v>#REF!</v>
      </c>
      <c r="R29" s="60" t="e">
        <f>IF(AND('Mapa final'!#REF!="Media",'Mapa final'!#REF!="Menor"),CONCATENATE("R4C",'Mapa final'!#REF!),"")</f>
        <v>#REF!</v>
      </c>
      <c r="S29" s="60" t="e">
        <f>IF(AND('Mapa final'!#REF!="Media",'Mapa final'!#REF!="Menor"),CONCATENATE("R4C",'Mapa final'!#REF!),"")</f>
        <v>#REF!</v>
      </c>
      <c r="T29" s="60" t="e">
        <f>IF(AND('Mapa final'!#REF!="Media",'Mapa final'!#REF!="Menor"),CONCATENATE("R4C",'Mapa final'!#REF!),"")</f>
        <v>#REF!</v>
      </c>
      <c r="U29" s="61" t="e">
        <f>IF(AND('Mapa final'!#REF!="Media",'Mapa final'!#REF!="Menor"),CONCATENATE("R4C",'Mapa final'!#REF!),"")</f>
        <v>#REF!</v>
      </c>
      <c r="V29" s="59" t="e">
        <f>IF(AND('Mapa final'!#REF!="Media",'Mapa final'!#REF!="Moderado"),CONCATENATE("R4C",'Mapa final'!#REF!),"")</f>
        <v>#REF!</v>
      </c>
      <c r="W29" s="60" t="e">
        <f>IF(AND('Mapa final'!#REF!="Media",'Mapa final'!#REF!="Moderado"),CONCATENATE("R4C",'Mapa final'!#REF!),"")</f>
        <v>#REF!</v>
      </c>
      <c r="X29" s="60" t="e">
        <f>IF(AND('Mapa final'!#REF!="Media",'Mapa final'!#REF!="Moderado"),CONCATENATE("R4C",'Mapa final'!#REF!),"")</f>
        <v>#REF!</v>
      </c>
      <c r="Y29" s="60" t="e">
        <f>IF(AND('Mapa final'!#REF!="Media",'Mapa final'!#REF!="Moderado"),CONCATENATE("R4C",'Mapa final'!#REF!),"")</f>
        <v>#REF!</v>
      </c>
      <c r="Z29" s="60" t="e">
        <f>IF(AND('Mapa final'!#REF!="Media",'Mapa final'!#REF!="Moderado"),CONCATENATE("R4C",'Mapa final'!#REF!),"")</f>
        <v>#REF!</v>
      </c>
      <c r="AA29" s="61" t="e">
        <f>IF(AND('Mapa final'!#REF!="Media",'Mapa final'!#REF!="Moderado"),CONCATENATE("R4C",'Mapa final'!#REF!),"")</f>
        <v>#REF!</v>
      </c>
      <c r="AB29" s="44" t="e">
        <f>IF(AND('Mapa final'!#REF!="Media",'Mapa final'!#REF!="Mayor"),CONCATENATE("R4C",'Mapa final'!#REF!),"")</f>
        <v>#REF!</v>
      </c>
      <c r="AC29" s="45" t="e">
        <f>IF(AND('Mapa final'!#REF!="Media",'Mapa final'!#REF!="Mayor"),CONCATENATE("R4C",'Mapa final'!#REF!),"")</f>
        <v>#REF!</v>
      </c>
      <c r="AD29" s="45" t="e">
        <f>IF(AND('Mapa final'!#REF!="Media",'Mapa final'!#REF!="Mayor"),CONCATENATE("R4C",'Mapa final'!#REF!),"")</f>
        <v>#REF!</v>
      </c>
      <c r="AE29" s="45" t="e">
        <f>IF(AND('Mapa final'!#REF!="Media",'Mapa final'!#REF!="Mayor"),CONCATENATE("R4C",'Mapa final'!#REF!),"")</f>
        <v>#REF!</v>
      </c>
      <c r="AF29" s="45" t="e">
        <f>IF(AND('Mapa final'!#REF!="Media",'Mapa final'!#REF!="Mayor"),CONCATENATE("R4C",'Mapa final'!#REF!),"")</f>
        <v>#REF!</v>
      </c>
      <c r="AG29" s="46" t="e">
        <f>IF(AND('Mapa final'!#REF!="Media",'Mapa final'!#REF!="Mayor"),CONCATENATE("R4C",'Mapa final'!#REF!),"")</f>
        <v>#REF!</v>
      </c>
      <c r="AH29" s="47" t="e">
        <f>IF(AND('Mapa final'!#REF!="Media",'Mapa final'!#REF!="Catastrófico"),CONCATENATE("R4C",'Mapa final'!#REF!),"")</f>
        <v>#REF!</v>
      </c>
      <c r="AI29" s="48" t="e">
        <f>IF(AND('Mapa final'!#REF!="Media",'Mapa final'!#REF!="Catastrófico"),CONCATENATE("R4C",'Mapa final'!#REF!),"")</f>
        <v>#REF!</v>
      </c>
      <c r="AJ29" s="48" t="e">
        <f>IF(AND('Mapa final'!#REF!="Media",'Mapa final'!#REF!="Catastrófico"),CONCATENATE("R4C",'Mapa final'!#REF!),"")</f>
        <v>#REF!</v>
      </c>
      <c r="AK29" s="48" t="e">
        <f>IF(AND('Mapa final'!#REF!="Media",'Mapa final'!#REF!="Catastrófico"),CONCATENATE("R4C",'Mapa final'!#REF!),"")</f>
        <v>#REF!</v>
      </c>
      <c r="AL29" s="48" t="e">
        <f>IF(AND('Mapa final'!#REF!="Media",'Mapa final'!#REF!="Catastrófico"),CONCATENATE("R4C",'Mapa final'!#REF!),"")</f>
        <v>#REF!</v>
      </c>
      <c r="AM29" s="49" t="e">
        <f>IF(AND('Mapa final'!#REF!="Media",'Mapa final'!#REF!="Catastrófico"),CONCATENATE("R4C",'Mapa final'!#REF!),"")</f>
        <v>#REF!</v>
      </c>
      <c r="AN29" s="75"/>
      <c r="AO29" s="355"/>
      <c r="AP29" s="356"/>
      <c r="AQ29" s="356"/>
      <c r="AR29" s="356"/>
      <c r="AS29" s="356"/>
      <c r="AT29" s="357"/>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row>
    <row r="30" spans="1:76" ht="15" customHeight="1" x14ac:dyDescent="0.25">
      <c r="A30" s="75"/>
      <c r="B30" s="227"/>
      <c r="C30" s="227"/>
      <c r="D30" s="228"/>
      <c r="E30" s="326"/>
      <c r="F30" s="325"/>
      <c r="G30" s="325"/>
      <c r="H30" s="325"/>
      <c r="I30" s="341"/>
      <c r="J30" s="59" t="e">
        <f>IF(AND('Mapa final'!#REF!="Media",'Mapa final'!#REF!="Leve"),CONCATENATE("R5C",'Mapa final'!#REF!),"")</f>
        <v>#REF!</v>
      </c>
      <c r="K30" s="60" t="e">
        <f>IF(AND('Mapa final'!#REF!="Media",'Mapa final'!#REF!="Leve"),CONCATENATE("R5C",'Mapa final'!#REF!),"")</f>
        <v>#REF!</v>
      </c>
      <c r="L30" s="60" t="e">
        <f>IF(AND('Mapa final'!#REF!="Media",'Mapa final'!#REF!="Leve"),CONCATENATE("R5C",'Mapa final'!#REF!),"")</f>
        <v>#REF!</v>
      </c>
      <c r="M30" s="60" t="e">
        <f>IF(AND('Mapa final'!#REF!="Media",'Mapa final'!#REF!="Leve"),CONCATENATE("R5C",'Mapa final'!#REF!),"")</f>
        <v>#REF!</v>
      </c>
      <c r="N30" s="60" t="e">
        <f>IF(AND('Mapa final'!#REF!="Media",'Mapa final'!#REF!="Leve"),CONCATENATE("R5C",'Mapa final'!#REF!),"")</f>
        <v>#REF!</v>
      </c>
      <c r="O30" s="61" t="e">
        <f>IF(AND('Mapa final'!#REF!="Media",'Mapa final'!#REF!="Leve"),CONCATENATE("R5C",'Mapa final'!#REF!),"")</f>
        <v>#REF!</v>
      </c>
      <c r="P30" s="59" t="e">
        <f>IF(AND('Mapa final'!#REF!="Media",'Mapa final'!#REF!="Menor"),CONCATENATE("R5C",'Mapa final'!#REF!),"")</f>
        <v>#REF!</v>
      </c>
      <c r="Q30" s="60" t="e">
        <f>IF(AND('Mapa final'!#REF!="Media",'Mapa final'!#REF!="Menor"),CONCATENATE("R5C",'Mapa final'!#REF!),"")</f>
        <v>#REF!</v>
      </c>
      <c r="R30" s="60" t="e">
        <f>IF(AND('Mapa final'!#REF!="Media",'Mapa final'!#REF!="Menor"),CONCATENATE("R5C",'Mapa final'!#REF!),"")</f>
        <v>#REF!</v>
      </c>
      <c r="S30" s="60" t="e">
        <f>IF(AND('Mapa final'!#REF!="Media",'Mapa final'!#REF!="Menor"),CONCATENATE("R5C",'Mapa final'!#REF!),"")</f>
        <v>#REF!</v>
      </c>
      <c r="T30" s="60" t="e">
        <f>IF(AND('Mapa final'!#REF!="Media",'Mapa final'!#REF!="Menor"),CONCATENATE("R5C",'Mapa final'!#REF!),"")</f>
        <v>#REF!</v>
      </c>
      <c r="U30" s="61" t="e">
        <f>IF(AND('Mapa final'!#REF!="Media",'Mapa final'!#REF!="Menor"),CONCATENATE("R5C",'Mapa final'!#REF!),"")</f>
        <v>#REF!</v>
      </c>
      <c r="V30" s="59" t="e">
        <f>IF(AND('Mapa final'!#REF!="Media",'Mapa final'!#REF!="Moderado"),CONCATENATE("R5C",'Mapa final'!#REF!),"")</f>
        <v>#REF!</v>
      </c>
      <c r="W30" s="60" t="e">
        <f>IF(AND('Mapa final'!#REF!="Media",'Mapa final'!#REF!="Moderado"),CONCATENATE("R5C",'Mapa final'!#REF!),"")</f>
        <v>#REF!</v>
      </c>
      <c r="X30" s="60" t="e">
        <f>IF(AND('Mapa final'!#REF!="Media",'Mapa final'!#REF!="Moderado"),CONCATENATE("R5C",'Mapa final'!#REF!),"")</f>
        <v>#REF!</v>
      </c>
      <c r="Y30" s="60" t="e">
        <f>IF(AND('Mapa final'!#REF!="Media",'Mapa final'!#REF!="Moderado"),CONCATENATE("R5C",'Mapa final'!#REF!),"")</f>
        <v>#REF!</v>
      </c>
      <c r="Z30" s="60" t="e">
        <f>IF(AND('Mapa final'!#REF!="Media",'Mapa final'!#REF!="Moderado"),CONCATENATE("R5C",'Mapa final'!#REF!),"")</f>
        <v>#REF!</v>
      </c>
      <c r="AA30" s="61" t="e">
        <f>IF(AND('Mapa final'!#REF!="Media",'Mapa final'!#REF!="Moderado"),CONCATENATE("R5C",'Mapa final'!#REF!),"")</f>
        <v>#REF!</v>
      </c>
      <c r="AB30" s="44" t="e">
        <f>IF(AND('Mapa final'!#REF!="Media",'Mapa final'!#REF!="Mayor"),CONCATENATE("R5C",'Mapa final'!#REF!),"")</f>
        <v>#REF!</v>
      </c>
      <c r="AC30" s="45" t="e">
        <f>IF(AND('Mapa final'!#REF!="Media",'Mapa final'!#REF!="Mayor"),CONCATENATE("R5C",'Mapa final'!#REF!),"")</f>
        <v>#REF!</v>
      </c>
      <c r="AD30" s="45" t="e">
        <f>IF(AND('Mapa final'!#REF!="Media",'Mapa final'!#REF!="Mayor"),CONCATENATE("R5C",'Mapa final'!#REF!),"")</f>
        <v>#REF!</v>
      </c>
      <c r="AE30" s="45" t="e">
        <f>IF(AND('Mapa final'!#REF!="Media",'Mapa final'!#REF!="Mayor"),CONCATENATE("R5C",'Mapa final'!#REF!),"")</f>
        <v>#REF!</v>
      </c>
      <c r="AF30" s="45" t="e">
        <f>IF(AND('Mapa final'!#REF!="Media",'Mapa final'!#REF!="Mayor"),CONCATENATE("R5C",'Mapa final'!#REF!),"")</f>
        <v>#REF!</v>
      </c>
      <c r="AG30" s="46" t="e">
        <f>IF(AND('Mapa final'!#REF!="Media",'Mapa final'!#REF!="Mayor"),CONCATENATE("R5C",'Mapa final'!#REF!),"")</f>
        <v>#REF!</v>
      </c>
      <c r="AH30" s="47" t="e">
        <f>IF(AND('Mapa final'!#REF!="Media",'Mapa final'!#REF!="Catastrófico"),CONCATENATE("R5C",'Mapa final'!#REF!),"")</f>
        <v>#REF!</v>
      </c>
      <c r="AI30" s="48" t="e">
        <f>IF(AND('Mapa final'!#REF!="Media",'Mapa final'!#REF!="Catastrófico"),CONCATENATE("R5C",'Mapa final'!#REF!),"")</f>
        <v>#REF!</v>
      </c>
      <c r="AJ30" s="48" t="e">
        <f>IF(AND('Mapa final'!#REF!="Media",'Mapa final'!#REF!="Catastrófico"),CONCATENATE("R5C",'Mapa final'!#REF!),"")</f>
        <v>#REF!</v>
      </c>
      <c r="AK30" s="48" t="e">
        <f>IF(AND('Mapa final'!#REF!="Media",'Mapa final'!#REF!="Catastrófico"),CONCATENATE("R5C",'Mapa final'!#REF!),"")</f>
        <v>#REF!</v>
      </c>
      <c r="AL30" s="48" t="e">
        <f>IF(AND('Mapa final'!#REF!="Media",'Mapa final'!#REF!="Catastrófico"),CONCATENATE("R5C",'Mapa final'!#REF!),"")</f>
        <v>#REF!</v>
      </c>
      <c r="AM30" s="49" t="e">
        <f>IF(AND('Mapa final'!#REF!="Media",'Mapa final'!#REF!="Catastrófico"),CONCATENATE("R5C",'Mapa final'!#REF!),"")</f>
        <v>#REF!</v>
      </c>
      <c r="AN30" s="75"/>
      <c r="AO30" s="355"/>
      <c r="AP30" s="356"/>
      <c r="AQ30" s="356"/>
      <c r="AR30" s="356"/>
      <c r="AS30" s="356"/>
      <c r="AT30" s="357"/>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row>
    <row r="31" spans="1:76" ht="15" customHeight="1" x14ac:dyDescent="0.25">
      <c r="A31" s="75"/>
      <c r="B31" s="227"/>
      <c r="C31" s="227"/>
      <c r="D31" s="228"/>
      <c r="E31" s="326"/>
      <c r="F31" s="325"/>
      <c r="G31" s="325"/>
      <c r="H31" s="325"/>
      <c r="I31" s="341"/>
      <c r="J31" s="59" t="e">
        <f>IF(AND('Mapa final'!#REF!="Media",'Mapa final'!#REF!="Leve"),CONCATENATE("R6C",'Mapa final'!#REF!),"")</f>
        <v>#REF!</v>
      </c>
      <c r="K31" s="60" t="e">
        <f>IF(AND('Mapa final'!#REF!="Media",'Mapa final'!#REF!="Leve"),CONCATENATE("R6C",'Mapa final'!#REF!),"")</f>
        <v>#REF!</v>
      </c>
      <c r="L31" s="60" t="e">
        <f>IF(AND('Mapa final'!#REF!="Media",'Mapa final'!#REF!="Leve"),CONCATENATE("R6C",'Mapa final'!#REF!),"")</f>
        <v>#REF!</v>
      </c>
      <c r="M31" s="60" t="e">
        <f>IF(AND('Mapa final'!#REF!="Media",'Mapa final'!#REF!="Leve"),CONCATENATE("R6C",'Mapa final'!#REF!),"")</f>
        <v>#REF!</v>
      </c>
      <c r="N31" s="60" t="e">
        <f>IF(AND('Mapa final'!#REF!="Media",'Mapa final'!#REF!="Leve"),CONCATENATE("R6C",'Mapa final'!#REF!),"")</f>
        <v>#REF!</v>
      </c>
      <c r="O31" s="61" t="e">
        <f>IF(AND('Mapa final'!#REF!="Media",'Mapa final'!#REF!="Leve"),CONCATENATE("R6C",'Mapa final'!#REF!),"")</f>
        <v>#REF!</v>
      </c>
      <c r="P31" s="59" t="e">
        <f>IF(AND('Mapa final'!#REF!="Media",'Mapa final'!#REF!="Menor"),CONCATENATE("R6C",'Mapa final'!#REF!),"")</f>
        <v>#REF!</v>
      </c>
      <c r="Q31" s="60" t="e">
        <f>IF(AND('Mapa final'!#REF!="Media",'Mapa final'!#REF!="Menor"),CONCATENATE("R6C",'Mapa final'!#REF!),"")</f>
        <v>#REF!</v>
      </c>
      <c r="R31" s="60" t="e">
        <f>IF(AND('Mapa final'!#REF!="Media",'Mapa final'!#REF!="Menor"),CONCATENATE("R6C",'Mapa final'!#REF!),"")</f>
        <v>#REF!</v>
      </c>
      <c r="S31" s="60" t="e">
        <f>IF(AND('Mapa final'!#REF!="Media",'Mapa final'!#REF!="Menor"),CONCATENATE("R6C",'Mapa final'!#REF!),"")</f>
        <v>#REF!</v>
      </c>
      <c r="T31" s="60" t="e">
        <f>IF(AND('Mapa final'!#REF!="Media",'Mapa final'!#REF!="Menor"),CONCATENATE("R6C",'Mapa final'!#REF!),"")</f>
        <v>#REF!</v>
      </c>
      <c r="U31" s="61" t="e">
        <f>IF(AND('Mapa final'!#REF!="Media",'Mapa final'!#REF!="Menor"),CONCATENATE("R6C",'Mapa final'!#REF!),"")</f>
        <v>#REF!</v>
      </c>
      <c r="V31" s="59" t="e">
        <f>IF(AND('Mapa final'!#REF!="Media",'Mapa final'!#REF!="Moderado"),CONCATENATE("R6C",'Mapa final'!#REF!),"")</f>
        <v>#REF!</v>
      </c>
      <c r="W31" s="60" t="e">
        <f>IF(AND('Mapa final'!#REF!="Media",'Mapa final'!#REF!="Moderado"),CONCATENATE("R6C",'Mapa final'!#REF!),"")</f>
        <v>#REF!</v>
      </c>
      <c r="X31" s="60" t="e">
        <f>IF(AND('Mapa final'!#REF!="Media",'Mapa final'!#REF!="Moderado"),CONCATENATE("R6C",'Mapa final'!#REF!),"")</f>
        <v>#REF!</v>
      </c>
      <c r="Y31" s="60" t="e">
        <f>IF(AND('Mapa final'!#REF!="Media",'Mapa final'!#REF!="Moderado"),CONCATENATE("R6C",'Mapa final'!#REF!),"")</f>
        <v>#REF!</v>
      </c>
      <c r="Z31" s="60" t="e">
        <f>IF(AND('Mapa final'!#REF!="Media",'Mapa final'!#REF!="Moderado"),CONCATENATE("R6C",'Mapa final'!#REF!),"")</f>
        <v>#REF!</v>
      </c>
      <c r="AA31" s="61" t="e">
        <f>IF(AND('Mapa final'!#REF!="Media",'Mapa final'!#REF!="Moderado"),CONCATENATE("R6C",'Mapa final'!#REF!),"")</f>
        <v>#REF!</v>
      </c>
      <c r="AB31" s="44" t="e">
        <f>IF(AND('Mapa final'!#REF!="Media",'Mapa final'!#REF!="Mayor"),CONCATENATE("R6C",'Mapa final'!#REF!),"")</f>
        <v>#REF!</v>
      </c>
      <c r="AC31" s="45" t="e">
        <f>IF(AND('Mapa final'!#REF!="Media",'Mapa final'!#REF!="Mayor"),CONCATENATE("R6C",'Mapa final'!#REF!),"")</f>
        <v>#REF!</v>
      </c>
      <c r="AD31" s="45" t="e">
        <f>IF(AND('Mapa final'!#REF!="Media",'Mapa final'!#REF!="Mayor"),CONCATENATE("R6C",'Mapa final'!#REF!),"")</f>
        <v>#REF!</v>
      </c>
      <c r="AE31" s="45" t="e">
        <f>IF(AND('Mapa final'!#REF!="Media",'Mapa final'!#REF!="Mayor"),CONCATENATE("R6C",'Mapa final'!#REF!),"")</f>
        <v>#REF!</v>
      </c>
      <c r="AF31" s="45" t="e">
        <f>IF(AND('Mapa final'!#REF!="Media",'Mapa final'!#REF!="Mayor"),CONCATENATE("R6C",'Mapa final'!#REF!),"")</f>
        <v>#REF!</v>
      </c>
      <c r="AG31" s="46" t="e">
        <f>IF(AND('Mapa final'!#REF!="Media",'Mapa final'!#REF!="Mayor"),CONCATENATE("R6C",'Mapa final'!#REF!),"")</f>
        <v>#REF!</v>
      </c>
      <c r="AH31" s="47" t="e">
        <f>IF(AND('Mapa final'!#REF!="Media",'Mapa final'!#REF!="Catastrófico"),CONCATENATE("R6C",'Mapa final'!#REF!),"")</f>
        <v>#REF!</v>
      </c>
      <c r="AI31" s="48" t="e">
        <f>IF(AND('Mapa final'!#REF!="Media",'Mapa final'!#REF!="Catastrófico"),CONCATENATE("R6C",'Mapa final'!#REF!),"")</f>
        <v>#REF!</v>
      </c>
      <c r="AJ31" s="48" t="e">
        <f>IF(AND('Mapa final'!#REF!="Media",'Mapa final'!#REF!="Catastrófico"),CONCATENATE("R6C",'Mapa final'!#REF!),"")</f>
        <v>#REF!</v>
      </c>
      <c r="AK31" s="48" t="e">
        <f>IF(AND('Mapa final'!#REF!="Media",'Mapa final'!#REF!="Catastrófico"),CONCATENATE("R6C",'Mapa final'!#REF!),"")</f>
        <v>#REF!</v>
      </c>
      <c r="AL31" s="48" t="e">
        <f>IF(AND('Mapa final'!#REF!="Media",'Mapa final'!#REF!="Catastrófico"),CONCATENATE("R6C",'Mapa final'!#REF!),"")</f>
        <v>#REF!</v>
      </c>
      <c r="AM31" s="49" t="e">
        <f>IF(AND('Mapa final'!#REF!="Media",'Mapa final'!#REF!="Catastrófico"),CONCATENATE("R6C",'Mapa final'!#REF!),"")</f>
        <v>#REF!</v>
      </c>
      <c r="AN31" s="75"/>
      <c r="AO31" s="355"/>
      <c r="AP31" s="356"/>
      <c r="AQ31" s="356"/>
      <c r="AR31" s="356"/>
      <c r="AS31" s="356"/>
      <c r="AT31" s="357"/>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row>
    <row r="32" spans="1:76" ht="15" customHeight="1" x14ac:dyDescent="0.25">
      <c r="A32" s="75"/>
      <c r="B32" s="227"/>
      <c r="C32" s="227"/>
      <c r="D32" s="228"/>
      <c r="E32" s="326"/>
      <c r="F32" s="325"/>
      <c r="G32" s="325"/>
      <c r="H32" s="325"/>
      <c r="I32" s="341"/>
      <c r="J32" s="59" t="e">
        <f>IF(AND('Mapa final'!#REF!="Media",'Mapa final'!#REF!="Leve"),CONCATENATE("R7C",'Mapa final'!#REF!),"")</f>
        <v>#REF!</v>
      </c>
      <c r="K32" s="60" t="e">
        <f>IF(AND('Mapa final'!#REF!="Media",'Mapa final'!#REF!="Leve"),CONCATENATE("R7C",'Mapa final'!#REF!),"")</f>
        <v>#REF!</v>
      </c>
      <c r="L32" s="60" t="e">
        <f>IF(AND('Mapa final'!#REF!="Media",'Mapa final'!#REF!="Leve"),CONCATENATE("R7C",'Mapa final'!#REF!),"")</f>
        <v>#REF!</v>
      </c>
      <c r="M32" s="60" t="e">
        <f>IF(AND('Mapa final'!#REF!="Media",'Mapa final'!#REF!="Leve"),CONCATENATE("R7C",'Mapa final'!#REF!),"")</f>
        <v>#REF!</v>
      </c>
      <c r="N32" s="60" t="e">
        <f>IF(AND('Mapa final'!#REF!="Media",'Mapa final'!#REF!="Leve"),CONCATENATE("R7C",'Mapa final'!#REF!),"")</f>
        <v>#REF!</v>
      </c>
      <c r="O32" s="61" t="e">
        <f>IF(AND('Mapa final'!#REF!="Media",'Mapa final'!#REF!="Leve"),CONCATENATE("R7C",'Mapa final'!#REF!),"")</f>
        <v>#REF!</v>
      </c>
      <c r="P32" s="59" t="e">
        <f>IF(AND('Mapa final'!#REF!="Media",'Mapa final'!#REF!="Menor"),CONCATENATE("R7C",'Mapa final'!#REF!),"")</f>
        <v>#REF!</v>
      </c>
      <c r="Q32" s="60" t="e">
        <f>IF(AND('Mapa final'!#REF!="Media",'Mapa final'!#REF!="Menor"),CONCATENATE("R7C",'Mapa final'!#REF!),"")</f>
        <v>#REF!</v>
      </c>
      <c r="R32" s="60" t="e">
        <f>IF(AND('Mapa final'!#REF!="Media",'Mapa final'!#REF!="Menor"),CONCATENATE("R7C",'Mapa final'!#REF!),"")</f>
        <v>#REF!</v>
      </c>
      <c r="S32" s="60" t="e">
        <f>IF(AND('Mapa final'!#REF!="Media",'Mapa final'!#REF!="Menor"),CONCATENATE("R7C",'Mapa final'!#REF!),"")</f>
        <v>#REF!</v>
      </c>
      <c r="T32" s="60" t="e">
        <f>IF(AND('Mapa final'!#REF!="Media",'Mapa final'!#REF!="Menor"),CONCATENATE("R7C",'Mapa final'!#REF!),"")</f>
        <v>#REF!</v>
      </c>
      <c r="U32" s="61" t="e">
        <f>IF(AND('Mapa final'!#REF!="Media",'Mapa final'!#REF!="Menor"),CONCATENATE("R7C",'Mapa final'!#REF!),"")</f>
        <v>#REF!</v>
      </c>
      <c r="V32" s="59" t="e">
        <f>IF(AND('Mapa final'!#REF!="Media",'Mapa final'!#REF!="Moderado"),CONCATENATE("R7C",'Mapa final'!#REF!),"")</f>
        <v>#REF!</v>
      </c>
      <c r="W32" s="60" t="e">
        <f>IF(AND('Mapa final'!#REF!="Media",'Mapa final'!#REF!="Moderado"),CONCATENATE("R7C",'Mapa final'!#REF!),"")</f>
        <v>#REF!</v>
      </c>
      <c r="X32" s="60" t="e">
        <f>IF(AND('Mapa final'!#REF!="Media",'Mapa final'!#REF!="Moderado"),CONCATENATE("R7C",'Mapa final'!#REF!),"")</f>
        <v>#REF!</v>
      </c>
      <c r="Y32" s="60" t="e">
        <f>IF(AND('Mapa final'!#REF!="Media",'Mapa final'!#REF!="Moderado"),CONCATENATE("R7C",'Mapa final'!#REF!),"")</f>
        <v>#REF!</v>
      </c>
      <c r="Z32" s="60" t="e">
        <f>IF(AND('Mapa final'!#REF!="Media",'Mapa final'!#REF!="Moderado"),CONCATENATE("R7C",'Mapa final'!#REF!),"")</f>
        <v>#REF!</v>
      </c>
      <c r="AA32" s="61" t="e">
        <f>IF(AND('Mapa final'!#REF!="Media",'Mapa final'!#REF!="Moderado"),CONCATENATE("R7C",'Mapa final'!#REF!),"")</f>
        <v>#REF!</v>
      </c>
      <c r="AB32" s="44" t="e">
        <f>IF(AND('Mapa final'!#REF!="Media",'Mapa final'!#REF!="Mayor"),CONCATENATE("R7C",'Mapa final'!#REF!),"")</f>
        <v>#REF!</v>
      </c>
      <c r="AC32" s="45" t="e">
        <f>IF(AND('Mapa final'!#REF!="Media",'Mapa final'!#REF!="Mayor"),CONCATENATE("R7C",'Mapa final'!#REF!),"")</f>
        <v>#REF!</v>
      </c>
      <c r="AD32" s="45" t="e">
        <f>IF(AND('Mapa final'!#REF!="Media",'Mapa final'!#REF!="Mayor"),CONCATENATE("R7C",'Mapa final'!#REF!),"")</f>
        <v>#REF!</v>
      </c>
      <c r="AE32" s="45" t="e">
        <f>IF(AND('Mapa final'!#REF!="Media",'Mapa final'!#REF!="Mayor"),CONCATENATE("R7C",'Mapa final'!#REF!),"")</f>
        <v>#REF!</v>
      </c>
      <c r="AF32" s="45" t="e">
        <f>IF(AND('Mapa final'!#REF!="Media",'Mapa final'!#REF!="Mayor"),CONCATENATE("R7C",'Mapa final'!#REF!),"")</f>
        <v>#REF!</v>
      </c>
      <c r="AG32" s="46" t="e">
        <f>IF(AND('Mapa final'!#REF!="Media",'Mapa final'!#REF!="Mayor"),CONCATENATE("R7C",'Mapa final'!#REF!),"")</f>
        <v>#REF!</v>
      </c>
      <c r="AH32" s="47" t="e">
        <f>IF(AND('Mapa final'!#REF!="Media",'Mapa final'!#REF!="Catastrófico"),CONCATENATE("R7C",'Mapa final'!#REF!),"")</f>
        <v>#REF!</v>
      </c>
      <c r="AI32" s="48" t="e">
        <f>IF(AND('Mapa final'!#REF!="Media",'Mapa final'!#REF!="Catastrófico"),CONCATENATE("R7C",'Mapa final'!#REF!),"")</f>
        <v>#REF!</v>
      </c>
      <c r="AJ32" s="48" t="e">
        <f>IF(AND('Mapa final'!#REF!="Media",'Mapa final'!#REF!="Catastrófico"),CONCATENATE("R7C",'Mapa final'!#REF!),"")</f>
        <v>#REF!</v>
      </c>
      <c r="AK32" s="48" t="e">
        <f>IF(AND('Mapa final'!#REF!="Media",'Mapa final'!#REF!="Catastrófico"),CONCATENATE("R7C",'Mapa final'!#REF!),"")</f>
        <v>#REF!</v>
      </c>
      <c r="AL32" s="48" t="e">
        <f>IF(AND('Mapa final'!#REF!="Media",'Mapa final'!#REF!="Catastrófico"),CONCATENATE("R7C",'Mapa final'!#REF!),"")</f>
        <v>#REF!</v>
      </c>
      <c r="AM32" s="49" t="e">
        <f>IF(AND('Mapa final'!#REF!="Media",'Mapa final'!#REF!="Catastrófico"),CONCATENATE("R7C",'Mapa final'!#REF!),"")</f>
        <v>#REF!</v>
      </c>
      <c r="AN32" s="75"/>
      <c r="AO32" s="355"/>
      <c r="AP32" s="356"/>
      <c r="AQ32" s="356"/>
      <c r="AR32" s="356"/>
      <c r="AS32" s="356"/>
      <c r="AT32" s="357"/>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row>
    <row r="33" spans="1:80" ht="15" customHeight="1" x14ac:dyDescent="0.25">
      <c r="A33" s="75"/>
      <c r="B33" s="227"/>
      <c r="C33" s="227"/>
      <c r="D33" s="228"/>
      <c r="E33" s="326"/>
      <c r="F33" s="325"/>
      <c r="G33" s="325"/>
      <c r="H33" s="325"/>
      <c r="I33" s="341"/>
      <c r="J33" s="59" t="e">
        <f>IF(AND('Mapa final'!#REF!="Media",'Mapa final'!#REF!="Leve"),CONCATENATE("R8C",'Mapa final'!#REF!),"")</f>
        <v>#REF!</v>
      </c>
      <c r="K33" s="60" t="e">
        <f>IF(AND('Mapa final'!#REF!="Media",'Mapa final'!#REF!="Leve"),CONCATENATE("R8C",'Mapa final'!#REF!),"")</f>
        <v>#REF!</v>
      </c>
      <c r="L33" s="60" t="e">
        <f>IF(AND('Mapa final'!#REF!="Media",'Mapa final'!#REF!="Leve"),CONCATENATE("R8C",'Mapa final'!#REF!),"")</f>
        <v>#REF!</v>
      </c>
      <c r="M33" s="60" t="e">
        <f>IF(AND('Mapa final'!#REF!="Media",'Mapa final'!#REF!="Leve"),CONCATENATE("R8C",'Mapa final'!#REF!),"")</f>
        <v>#REF!</v>
      </c>
      <c r="N33" s="60" t="e">
        <f>IF(AND('Mapa final'!#REF!="Media",'Mapa final'!#REF!="Leve"),CONCATENATE("R8C",'Mapa final'!#REF!),"")</f>
        <v>#REF!</v>
      </c>
      <c r="O33" s="61" t="e">
        <f>IF(AND('Mapa final'!#REF!="Media",'Mapa final'!#REF!="Leve"),CONCATENATE("R8C",'Mapa final'!#REF!),"")</f>
        <v>#REF!</v>
      </c>
      <c r="P33" s="59" t="e">
        <f>IF(AND('Mapa final'!#REF!="Media",'Mapa final'!#REF!="Menor"),CONCATENATE("R8C",'Mapa final'!#REF!),"")</f>
        <v>#REF!</v>
      </c>
      <c r="Q33" s="60" t="e">
        <f>IF(AND('Mapa final'!#REF!="Media",'Mapa final'!#REF!="Menor"),CONCATENATE("R8C",'Mapa final'!#REF!),"")</f>
        <v>#REF!</v>
      </c>
      <c r="R33" s="60" t="e">
        <f>IF(AND('Mapa final'!#REF!="Media",'Mapa final'!#REF!="Menor"),CONCATENATE("R8C",'Mapa final'!#REF!),"")</f>
        <v>#REF!</v>
      </c>
      <c r="S33" s="60" t="e">
        <f>IF(AND('Mapa final'!#REF!="Media",'Mapa final'!#REF!="Menor"),CONCATENATE("R8C",'Mapa final'!#REF!),"")</f>
        <v>#REF!</v>
      </c>
      <c r="T33" s="60" t="e">
        <f>IF(AND('Mapa final'!#REF!="Media",'Mapa final'!#REF!="Menor"),CONCATENATE("R8C",'Mapa final'!#REF!),"")</f>
        <v>#REF!</v>
      </c>
      <c r="U33" s="61" t="e">
        <f>IF(AND('Mapa final'!#REF!="Media",'Mapa final'!#REF!="Menor"),CONCATENATE("R8C",'Mapa final'!#REF!),"")</f>
        <v>#REF!</v>
      </c>
      <c r="V33" s="59" t="e">
        <f>IF(AND('Mapa final'!#REF!="Media",'Mapa final'!#REF!="Moderado"),CONCATENATE("R8C",'Mapa final'!#REF!),"")</f>
        <v>#REF!</v>
      </c>
      <c r="W33" s="60" t="e">
        <f>IF(AND('Mapa final'!#REF!="Media",'Mapa final'!#REF!="Moderado"),CONCATENATE("R8C",'Mapa final'!#REF!),"")</f>
        <v>#REF!</v>
      </c>
      <c r="X33" s="60" t="e">
        <f>IF(AND('Mapa final'!#REF!="Media",'Mapa final'!#REF!="Moderado"),CONCATENATE("R8C",'Mapa final'!#REF!),"")</f>
        <v>#REF!</v>
      </c>
      <c r="Y33" s="60" t="e">
        <f>IF(AND('Mapa final'!#REF!="Media",'Mapa final'!#REF!="Moderado"),CONCATENATE("R8C",'Mapa final'!#REF!),"")</f>
        <v>#REF!</v>
      </c>
      <c r="Z33" s="60" t="e">
        <f>IF(AND('Mapa final'!#REF!="Media",'Mapa final'!#REF!="Moderado"),CONCATENATE("R8C",'Mapa final'!#REF!),"")</f>
        <v>#REF!</v>
      </c>
      <c r="AA33" s="61" t="e">
        <f>IF(AND('Mapa final'!#REF!="Media",'Mapa final'!#REF!="Moderado"),CONCATENATE("R8C",'Mapa final'!#REF!),"")</f>
        <v>#REF!</v>
      </c>
      <c r="AB33" s="44" t="e">
        <f>IF(AND('Mapa final'!#REF!="Media",'Mapa final'!#REF!="Mayor"),CONCATENATE("R8C",'Mapa final'!#REF!),"")</f>
        <v>#REF!</v>
      </c>
      <c r="AC33" s="45" t="e">
        <f>IF(AND('Mapa final'!#REF!="Media",'Mapa final'!#REF!="Mayor"),CONCATENATE("R8C",'Mapa final'!#REF!),"")</f>
        <v>#REF!</v>
      </c>
      <c r="AD33" s="45" t="e">
        <f>IF(AND('Mapa final'!#REF!="Media",'Mapa final'!#REF!="Mayor"),CONCATENATE("R8C",'Mapa final'!#REF!),"")</f>
        <v>#REF!</v>
      </c>
      <c r="AE33" s="45" t="e">
        <f>IF(AND('Mapa final'!#REF!="Media",'Mapa final'!#REF!="Mayor"),CONCATENATE("R8C",'Mapa final'!#REF!),"")</f>
        <v>#REF!</v>
      </c>
      <c r="AF33" s="45" t="e">
        <f>IF(AND('Mapa final'!#REF!="Media",'Mapa final'!#REF!="Mayor"),CONCATENATE("R8C",'Mapa final'!#REF!),"")</f>
        <v>#REF!</v>
      </c>
      <c r="AG33" s="46" t="e">
        <f>IF(AND('Mapa final'!#REF!="Media",'Mapa final'!#REF!="Mayor"),CONCATENATE("R8C",'Mapa final'!#REF!),"")</f>
        <v>#REF!</v>
      </c>
      <c r="AH33" s="47" t="e">
        <f>IF(AND('Mapa final'!#REF!="Media",'Mapa final'!#REF!="Catastrófico"),CONCATENATE("R8C",'Mapa final'!#REF!),"")</f>
        <v>#REF!</v>
      </c>
      <c r="AI33" s="48" t="e">
        <f>IF(AND('Mapa final'!#REF!="Media",'Mapa final'!#REF!="Catastrófico"),CONCATENATE("R8C",'Mapa final'!#REF!),"")</f>
        <v>#REF!</v>
      </c>
      <c r="AJ33" s="48" t="e">
        <f>IF(AND('Mapa final'!#REF!="Media",'Mapa final'!#REF!="Catastrófico"),CONCATENATE("R8C",'Mapa final'!#REF!),"")</f>
        <v>#REF!</v>
      </c>
      <c r="AK33" s="48" t="e">
        <f>IF(AND('Mapa final'!#REF!="Media",'Mapa final'!#REF!="Catastrófico"),CONCATENATE("R8C",'Mapa final'!#REF!),"")</f>
        <v>#REF!</v>
      </c>
      <c r="AL33" s="48" t="e">
        <f>IF(AND('Mapa final'!#REF!="Media",'Mapa final'!#REF!="Catastrófico"),CONCATENATE("R8C",'Mapa final'!#REF!),"")</f>
        <v>#REF!</v>
      </c>
      <c r="AM33" s="49" t="e">
        <f>IF(AND('Mapa final'!#REF!="Media",'Mapa final'!#REF!="Catastrófico"),CONCATENATE("R8C",'Mapa final'!#REF!),"")</f>
        <v>#REF!</v>
      </c>
      <c r="AN33" s="75"/>
      <c r="AO33" s="355"/>
      <c r="AP33" s="356"/>
      <c r="AQ33" s="356"/>
      <c r="AR33" s="356"/>
      <c r="AS33" s="356"/>
      <c r="AT33" s="357"/>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row>
    <row r="34" spans="1:80" ht="15" customHeight="1" x14ac:dyDescent="0.25">
      <c r="A34" s="75"/>
      <c r="B34" s="227"/>
      <c r="C34" s="227"/>
      <c r="D34" s="228"/>
      <c r="E34" s="326"/>
      <c r="F34" s="325"/>
      <c r="G34" s="325"/>
      <c r="H34" s="325"/>
      <c r="I34" s="341"/>
      <c r="J34" s="59" t="e">
        <f>IF(AND('Mapa final'!#REF!="Media",'Mapa final'!#REF!="Leve"),CONCATENATE("R9C",'Mapa final'!#REF!),"")</f>
        <v>#REF!</v>
      </c>
      <c r="K34" s="60" t="e">
        <f>IF(AND('Mapa final'!#REF!="Media",'Mapa final'!#REF!="Leve"),CONCATENATE("R9C",'Mapa final'!#REF!),"")</f>
        <v>#REF!</v>
      </c>
      <c r="L34" s="60" t="e">
        <f>IF(AND('Mapa final'!#REF!="Media",'Mapa final'!#REF!="Leve"),CONCATENATE("R9C",'Mapa final'!#REF!),"")</f>
        <v>#REF!</v>
      </c>
      <c r="M34" s="60" t="e">
        <f>IF(AND('Mapa final'!#REF!="Media",'Mapa final'!#REF!="Leve"),CONCATENATE("R9C",'Mapa final'!#REF!),"")</f>
        <v>#REF!</v>
      </c>
      <c r="N34" s="60" t="e">
        <f>IF(AND('Mapa final'!#REF!="Media",'Mapa final'!#REF!="Leve"),CONCATENATE("R9C",'Mapa final'!#REF!),"")</f>
        <v>#REF!</v>
      </c>
      <c r="O34" s="61" t="e">
        <f>IF(AND('Mapa final'!#REF!="Media",'Mapa final'!#REF!="Leve"),CONCATENATE("R9C",'Mapa final'!#REF!),"")</f>
        <v>#REF!</v>
      </c>
      <c r="P34" s="59" t="e">
        <f>IF(AND('Mapa final'!#REF!="Media",'Mapa final'!#REF!="Menor"),CONCATENATE("R9C",'Mapa final'!#REF!),"")</f>
        <v>#REF!</v>
      </c>
      <c r="Q34" s="60" t="e">
        <f>IF(AND('Mapa final'!#REF!="Media",'Mapa final'!#REF!="Menor"),CONCATENATE("R9C",'Mapa final'!#REF!),"")</f>
        <v>#REF!</v>
      </c>
      <c r="R34" s="60" t="e">
        <f>IF(AND('Mapa final'!#REF!="Media",'Mapa final'!#REF!="Menor"),CONCATENATE("R9C",'Mapa final'!#REF!),"")</f>
        <v>#REF!</v>
      </c>
      <c r="S34" s="60" t="e">
        <f>IF(AND('Mapa final'!#REF!="Media",'Mapa final'!#REF!="Menor"),CONCATENATE("R9C",'Mapa final'!#REF!),"")</f>
        <v>#REF!</v>
      </c>
      <c r="T34" s="60" t="e">
        <f>IF(AND('Mapa final'!#REF!="Media",'Mapa final'!#REF!="Menor"),CONCATENATE("R9C",'Mapa final'!#REF!),"")</f>
        <v>#REF!</v>
      </c>
      <c r="U34" s="61" t="e">
        <f>IF(AND('Mapa final'!#REF!="Media",'Mapa final'!#REF!="Menor"),CONCATENATE("R9C",'Mapa final'!#REF!),"")</f>
        <v>#REF!</v>
      </c>
      <c r="V34" s="59" t="e">
        <f>IF(AND('Mapa final'!#REF!="Media",'Mapa final'!#REF!="Moderado"),CONCATENATE("R9C",'Mapa final'!#REF!),"")</f>
        <v>#REF!</v>
      </c>
      <c r="W34" s="60" t="e">
        <f>IF(AND('Mapa final'!#REF!="Media",'Mapa final'!#REF!="Moderado"),CONCATENATE("R9C",'Mapa final'!#REF!),"")</f>
        <v>#REF!</v>
      </c>
      <c r="X34" s="60" t="e">
        <f>IF(AND('Mapa final'!#REF!="Media",'Mapa final'!#REF!="Moderado"),CONCATENATE("R9C",'Mapa final'!#REF!),"")</f>
        <v>#REF!</v>
      </c>
      <c r="Y34" s="60" t="e">
        <f>IF(AND('Mapa final'!#REF!="Media",'Mapa final'!#REF!="Moderado"),CONCATENATE("R9C",'Mapa final'!#REF!),"")</f>
        <v>#REF!</v>
      </c>
      <c r="Z34" s="60" t="e">
        <f>IF(AND('Mapa final'!#REF!="Media",'Mapa final'!#REF!="Moderado"),CONCATENATE("R9C",'Mapa final'!#REF!),"")</f>
        <v>#REF!</v>
      </c>
      <c r="AA34" s="61" t="e">
        <f>IF(AND('Mapa final'!#REF!="Media",'Mapa final'!#REF!="Moderado"),CONCATENATE("R9C",'Mapa final'!#REF!),"")</f>
        <v>#REF!</v>
      </c>
      <c r="AB34" s="44" t="e">
        <f>IF(AND('Mapa final'!#REF!="Media",'Mapa final'!#REF!="Mayor"),CONCATENATE("R9C",'Mapa final'!#REF!),"")</f>
        <v>#REF!</v>
      </c>
      <c r="AC34" s="45" t="e">
        <f>IF(AND('Mapa final'!#REF!="Media",'Mapa final'!#REF!="Mayor"),CONCATENATE("R9C",'Mapa final'!#REF!),"")</f>
        <v>#REF!</v>
      </c>
      <c r="AD34" s="45" t="e">
        <f>IF(AND('Mapa final'!#REF!="Media",'Mapa final'!#REF!="Mayor"),CONCATENATE("R9C",'Mapa final'!#REF!),"")</f>
        <v>#REF!</v>
      </c>
      <c r="AE34" s="45" t="e">
        <f>IF(AND('Mapa final'!#REF!="Media",'Mapa final'!#REF!="Mayor"),CONCATENATE("R9C",'Mapa final'!#REF!),"")</f>
        <v>#REF!</v>
      </c>
      <c r="AF34" s="45" t="e">
        <f>IF(AND('Mapa final'!#REF!="Media",'Mapa final'!#REF!="Mayor"),CONCATENATE("R9C",'Mapa final'!#REF!),"")</f>
        <v>#REF!</v>
      </c>
      <c r="AG34" s="46" t="e">
        <f>IF(AND('Mapa final'!#REF!="Media",'Mapa final'!#REF!="Mayor"),CONCATENATE("R9C",'Mapa final'!#REF!),"")</f>
        <v>#REF!</v>
      </c>
      <c r="AH34" s="47" t="e">
        <f>IF(AND('Mapa final'!#REF!="Media",'Mapa final'!#REF!="Catastrófico"),CONCATENATE("R9C",'Mapa final'!#REF!),"")</f>
        <v>#REF!</v>
      </c>
      <c r="AI34" s="48" t="e">
        <f>IF(AND('Mapa final'!#REF!="Media",'Mapa final'!#REF!="Catastrófico"),CONCATENATE("R9C",'Mapa final'!#REF!),"")</f>
        <v>#REF!</v>
      </c>
      <c r="AJ34" s="48" t="e">
        <f>IF(AND('Mapa final'!#REF!="Media",'Mapa final'!#REF!="Catastrófico"),CONCATENATE("R9C",'Mapa final'!#REF!),"")</f>
        <v>#REF!</v>
      </c>
      <c r="AK34" s="48" t="e">
        <f>IF(AND('Mapa final'!#REF!="Media",'Mapa final'!#REF!="Catastrófico"),CONCATENATE("R9C",'Mapa final'!#REF!),"")</f>
        <v>#REF!</v>
      </c>
      <c r="AL34" s="48" t="e">
        <f>IF(AND('Mapa final'!#REF!="Media",'Mapa final'!#REF!="Catastrófico"),CONCATENATE("R9C",'Mapa final'!#REF!),"")</f>
        <v>#REF!</v>
      </c>
      <c r="AM34" s="49" t="e">
        <f>IF(AND('Mapa final'!#REF!="Media",'Mapa final'!#REF!="Catastrófico"),CONCATENATE("R9C",'Mapa final'!#REF!),"")</f>
        <v>#REF!</v>
      </c>
      <c r="AN34" s="75"/>
      <c r="AO34" s="355"/>
      <c r="AP34" s="356"/>
      <c r="AQ34" s="356"/>
      <c r="AR34" s="356"/>
      <c r="AS34" s="356"/>
      <c r="AT34" s="357"/>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row>
    <row r="35" spans="1:80" ht="15.75" customHeight="1" thickBot="1" x14ac:dyDescent="0.3">
      <c r="A35" s="75"/>
      <c r="B35" s="227"/>
      <c r="C35" s="227"/>
      <c r="D35" s="228"/>
      <c r="E35" s="327"/>
      <c r="F35" s="328"/>
      <c r="G35" s="328"/>
      <c r="H35" s="328"/>
      <c r="I35" s="342"/>
      <c r="J35" s="59" t="e">
        <f>IF(AND('Mapa final'!#REF!="Media",'Mapa final'!#REF!="Leve"),CONCATENATE("R10C",'Mapa final'!#REF!),"")</f>
        <v>#REF!</v>
      </c>
      <c r="K35" s="60" t="e">
        <f>IF(AND('Mapa final'!#REF!="Media",'Mapa final'!#REF!="Leve"),CONCATENATE("R10C",'Mapa final'!#REF!),"")</f>
        <v>#REF!</v>
      </c>
      <c r="L35" s="60" t="e">
        <f>IF(AND('Mapa final'!#REF!="Media",'Mapa final'!#REF!="Leve"),CONCATENATE("R10C",'Mapa final'!#REF!),"")</f>
        <v>#REF!</v>
      </c>
      <c r="M35" s="60" t="e">
        <f>IF(AND('Mapa final'!#REF!="Media",'Mapa final'!#REF!="Leve"),CONCATENATE("R10C",'Mapa final'!#REF!),"")</f>
        <v>#REF!</v>
      </c>
      <c r="N35" s="60" t="e">
        <f>IF(AND('Mapa final'!#REF!="Media",'Mapa final'!#REF!="Leve"),CONCATENATE("R10C",'Mapa final'!#REF!),"")</f>
        <v>#REF!</v>
      </c>
      <c r="O35" s="61" t="e">
        <f>IF(AND('Mapa final'!#REF!="Media",'Mapa final'!#REF!="Leve"),CONCATENATE("R10C",'Mapa final'!#REF!),"")</f>
        <v>#REF!</v>
      </c>
      <c r="P35" s="59" t="e">
        <f>IF(AND('Mapa final'!#REF!="Media",'Mapa final'!#REF!="Menor"),CONCATENATE("R10C",'Mapa final'!#REF!),"")</f>
        <v>#REF!</v>
      </c>
      <c r="Q35" s="60" t="e">
        <f>IF(AND('Mapa final'!#REF!="Media",'Mapa final'!#REF!="Menor"),CONCATENATE("R10C",'Mapa final'!#REF!),"")</f>
        <v>#REF!</v>
      </c>
      <c r="R35" s="60" t="e">
        <f>IF(AND('Mapa final'!#REF!="Media",'Mapa final'!#REF!="Menor"),CONCATENATE("R10C",'Mapa final'!#REF!),"")</f>
        <v>#REF!</v>
      </c>
      <c r="S35" s="60" t="e">
        <f>IF(AND('Mapa final'!#REF!="Media",'Mapa final'!#REF!="Menor"),CONCATENATE("R10C",'Mapa final'!#REF!),"")</f>
        <v>#REF!</v>
      </c>
      <c r="T35" s="60" t="e">
        <f>IF(AND('Mapa final'!#REF!="Media",'Mapa final'!#REF!="Menor"),CONCATENATE("R10C",'Mapa final'!#REF!),"")</f>
        <v>#REF!</v>
      </c>
      <c r="U35" s="61" t="e">
        <f>IF(AND('Mapa final'!#REF!="Media",'Mapa final'!#REF!="Menor"),CONCATENATE("R10C",'Mapa final'!#REF!),"")</f>
        <v>#REF!</v>
      </c>
      <c r="V35" s="59" t="e">
        <f>IF(AND('Mapa final'!#REF!="Media",'Mapa final'!#REF!="Moderado"),CONCATENATE("R10C",'Mapa final'!#REF!),"")</f>
        <v>#REF!</v>
      </c>
      <c r="W35" s="60" t="e">
        <f>IF(AND('Mapa final'!#REF!="Media",'Mapa final'!#REF!="Moderado"),CONCATENATE("R10C",'Mapa final'!#REF!),"")</f>
        <v>#REF!</v>
      </c>
      <c r="X35" s="60" t="e">
        <f>IF(AND('Mapa final'!#REF!="Media",'Mapa final'!#REF!="Moderado"),CONCATENATE("R10C",'Mapa final'!#REF!),"")</f>
        <v>#REF!</v>
      </c>
      <c r="Y35" s="60" t="e">
        <f>IF(AND('Mapa final'!#REF!="Media",'Mapa final'!#REF!="Moderado"),CONCATENATE("R10C",'Mapa final'!#REF!),"")</f>
        <v>#REF!</v>
      </c>
      <c r="Z35" s="60" t="e">
        <f>IF(AND('Mapa final'!#REF!="Media",'Mapa final'!#REF!="Moderado"),CONCATENATE("R10C",'Mapa final'!#REF!),"")</f>
        <v>#REF!</v>
      </c>
      <c r="AA35" s="61" t="e">
        <f>IF(AND('Mapa final'!#REF!="Media",'Mapa final'!#REF!="Moderado"),CONCATENATE("R10C",'Mapa final'!#REF!),"")</f>
        <v>#REF!</v>
      </c>
      <c r="AB35" s="50" t="e">
        <f>IF(AND('Mapa final'!#REF!="Media",'Mapa final'!#REF!="Mayor"),CONCATENATE("R10C",'Mapa final'!#REF!),"")</f>
        <v>#REF!</v>
      </c>
      <c r="AC35" s="51" t="e">
        <f>IF(AND('Mapa final'!#REF!="Media",'Mapa final'!#REF!="Mayor"),CONCATENATE("R10C",'Mapa final'!#REF!),"")</f>
        <v>#REF!</v>
      </c>
      <c r="AD35" s="51" t="e">
        <f>IF(AND('Mapa final'!#REF!="Media",'Mapa final'!#REF!="Mayor"),CONCATENATE("R10C",'Mapa final'!#REF!),"")</f>
        <v>#REF!</v>
      </c>
      <c r="AE35" s="51" t="e">
        <f>IF(AND('Mapa final'!#REF!="Media",'Mapa final'!#REF!="Mayor"),CONCATENATE("R10C",'Mapa final'!#REF!),"")</f>
        <v>#REF!</v>
      </c>
      <c r="AF35" s="51" t="e">
        <f>IF(AND('Mapa final'!#REF!="Media",'Mapa final'!#REF!="Mayor"),CONCATENATE("R10C",'Mapa final'!#REF!),"")</f>
        <v>#REF!</v>
      </c>
      <c r="AG35" s="52" t="e">
        <f>IF(AND('Mapa final'!#REF!="Media",'Mapa final'!#REF!="Mayor"),CONCATENATE("R10C",'Mapa final'!#REF!),"")</f>
        <v>#REF!</v>
      </c>
      <c r="AH35" s="53" t="e">
        <f>IF(AND('Mapa final'!#REF!="Media",'Mapa final'!#REF!="Catastrófico"),CONCATENATE("R10C",'Mapa final'!#REF!),"")</f>
        <v>#REF!</v>
      </c>
      <c r="AI35" s="54" t="e">
        <f>IF(AND('Mapa final'!#REF!="Media",'Mapa final'!#REF!="Catastrófico"),CONCATENATE("R10C",'Mapa final'!#REF!),"")</f>
        <v>#REF!</v>
      </c>
      <c r="AJ35" s="54" t="e">
        <f>IF(AND('Mapa final'!#REF!="Media",'Mapa final'!#REF!="Catastrófico"),CONCATENATE("R10C",'Mapa final'!#REF!),"")</f>
        <v>#REF!</v>
      </c>
      <c r="AK35" s="54" t="e">
        <f>IF(AND('Mapa final'!#REF!="Media",'Mapa final'!#REF!="Catastrófico"),CONCATENATE("R10C",'Mapa final'!#REF!),"")</f>
        <v>#REF!</v>
      </c>
      <c r="AL35" s="54" t="e">
        <f>IF(AND('Mapa final'!#REF!="Media",'Mapa final'!#REF!="Catastrófico"),CONCATENATE("R10C",'Mapa final'!#REF!),"")</f>
        <v>#REF!</v>
      </c>
      <c r="AM35" s="55" t="e">
        <f>IF(AND('Mapa final'!#REF!="Media",'Mapa final'!#REF!="Catastrófico"),CONCATENATE("R10C",'Mapa final'!#REF!),"")</f>
        <v>#REF!</v>
      </c>
      <c r="AN35" s="75"/>
      <c r="AO35" s="358"/>
      <c r="AP35" s="359"/>
      <c r="AQ35" s="359"/>
      <c r="AR35" s="359"/>
      <c r="AS35" s="359"/>
      <c r="AT35" s="360"/>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row>
    <row r="36" spans="1:80" ht="15" customHeight="1" x14ac:dyDescent="0.25">
      <c r="A36" s="75"/>
      <c r="B36" s="227"/>
      <c r="C36" s="227"/>
      <c r="D36" s="228"/>
      <c r="E36" s="322" t="s">
        <v>113</v>
      </c>
      <c r="F36" s="323"/>
      <c r="G36" s="323"/>
      <c r="H36" s="323"/>
      <c r="I36" s="323"/>
      <c r="J36" s="65" t="e">
        <f>IF(AND('Mapa final'!#REF!="Baja",'Mapa final'!#REF!="Leve"),CONCATENATE("R1C",'Mapa final'!#REF!),"")</f>
        <v>#REF!</v>
      </c>
      <c r="K36" s="66" t="e">
        <f>IF(AND('Mapa final'!#REF!="Baja",'Mapa final'!#REF!="Leve"),CONCATENATE("R1C",'Mapa final'!#REF!),"")</f>
        <v>#REF!</v>
      </c>
      <c r="L36" s="66" t="e">
        <f>IF(AND('Mapa final'!#REF!="Baja",'Mapa final'!#REF!="Leve"),CONCATENATE("R1C",'Mapa final'!#REF!),"")</f>
        <v>#REF!</v>
      </c>
      <c r="M36" s="66" t="e">
        <f>IF(AND('Mapa final'!#REF!="Baja",'Mapa final'!#REF!="Leve"),CONCATENATE("R1C",'Mapa final'!#REF!),"")</f>
        <v>#REF!</v>
      </c>
      <c r="N36" s="66" t="e">
        <f>IF(AND('Mapa final'!#REF!="Baja",'Mapa final'!#REF!="Leve"),CONCATENATE("R1C",'Mapa final'!#REF!),"")</f>
        <v>#REF!</v>
      </c>
      <c r="O36" s="67" t="e">
        <f>IF(AND('Mapa final'!#REF!="Baja",'Mapa final'!#REF!="Leve"),CONCATENATE("R1C",'Mapa final'!#REF!),"")</f>
        <v>#REF!</v>
      </c>
      <c r="P36" s="56" t="e">
        <f>IF(AND('Mapa final'!#REF!="Baja",'Mapa final'!#REF!="Menor"),CONCATENATE("R1C",'Mapa final'!#REF!),"")</f>
        <v>#REF!</v>
      </c>
      <c r="Q36" s="57" t="e">
        <f>IF(AND('Mapa final'!#REF!="Baja",'Mapa final'!#REF!="Menor"),CONCATENATE("R1C",'Mapa final'!#REF!),"")</f>
        <v>#REF!</v>
      </c>
      <c r="R36" s="57" t="e">
        <f>IF(AND('Mapa final'!#REF!="Baja",'Mapa final'!#REF!="Menor"),CONCATENATE("R1C",'Mapa final'!#REF!),"")</f>
        <v>#REF!</v>
      </c>
      <c r="S36" s="57" t="e">
        <f>IF(AND('Mapa final'!#REF!="Baja",'Mapa final'!#REF!="Menor"),CONCATENATE("R1C",'Mapa final'!#REF!),"")</f>
        <v>#REF!</v>
      </c>
      <c r="T36" s="57" t="e">
        <f>IF(AND('Mapa final'!#REF!="Baja",'Mapa final'!#REF!="Menor"),CONCATENATE("R1C",'Mapa final'!#REF!),"")</f>
        <v>#REF!</v>
      </c>
      <c r="U36" s="58" t="e">
        <f>IF(AND('Mapa final'!#REF!="Baja",'Mapa final'!#REF!="Menor"),CONCATENATE("R1C",'Mapa final'!#REF!),"")</f>
        <v>#REF!</v>
      </c>
      <c r="V36" s="56" t="e">
        <f>IF(AND('Mapa final'!#REF!="Baja",'Mapa final'!#REF!="Moderado"),CONCATENATE("R1C",'Mapa final'!#REF!),"")</f>
        <v>#REF!</v>
      </c>
      <c r="W36" s="57" t="e">
        <f>IF(AND('Mapa final'!#REF!="Baja",'Mapa final'!#REF!="Moderado"),CONCATENATE("R1C",'Mapa final'!#REF!),"")</f>
        <v>#REF!</v>
      </c>
      <c r="X36" s="57" t="e">
        <f>IF(AND('Mapa final'!#REF!="Baja",'Mapa final'!#REF!="Moderado"),CONCATENATE("R1C",'Mapa final'!#REF!),"")</f>
        <v>#REF!</v>
      </c>
      <c r="Y36" s="57" t="e">
        <f>IF(AND('Mapa final'!#REF!="Baja",'Mapa final'!#REF!="Moderado"),CONCATENATE("R1C",'Mapa final'!#REF!),"")</f>
        <v>#REF!</v>
      </c>
      <c r="Z36" s="57" t="e">
        <f>IF(AND('Mapa final'!#REF!="Baja",'Mapa final'!#REF!="Moderado"),CONCATENATE("R1C",'Mapa final'!#REF!),"")</f>
        <v>#REF!</v>
      </c>
      <c r="AA36" s="58" t="e">
        <f>IF(AND('Mapa final'!#REF!="Baja",'Mapa final'!#REF!="Moderado"),CONCATENATE("R1C",'Mapa final'!#REF!),"")</f>
        <v>#REF!</v>
      </c>
      <c r="AB36" s="38" t="e">
        <f>IF(AND('Mapa final'!#REF!="Baja",'Mapa final'!#REF!="Mayor"),CONCATENATE("R1C",'Mapa final'!#REF!),"")</f>
        <v>#REF!</v>
      </c>
      <c r="AC36" s="39" t="e">
        <f>IF(AND('Mapa final'!#REF!="Baja",'Mapa final'!#REF!="Mayor"),CONCATENATE("R1C",'Mapa final'!#REF!),"")</f>
        <v>#REF!</v>
      </c>
      <c r="AD36" s="39" t="e">
        <f>IF(AND('Mapa final'!#REF!="Baja",'Mapa final'!#REF!="Mayor"),CONCATENATE("R1C",'Mapa final'!#REF!),"")</f>
        <v>#REF!</v>
      </c>
      <c r="AE36" s="39" t="e">
        <f>IF(AND('Mapa final'!#REF!="Baja",'Mapa final'!#REF!="Mayor"),CONCATENATE("R1C",'Mapa final'!#REF!),"")</f>
        <v>#REF!</v>
      </c>
      <c r="AF36" s="39" t="e">
        <f>IF(AND('Mapa final'!#REF!="Baja",'Mapa final'!#REF!="Mayor"),CONCATENATE("R1C",'Mapa final'!#REF!),"")</f>
        <v>#REF!</v>
      </c>
      <c r="AG36" s="40" t="e">
        <f>IF(AND('Mapa final'!#REF!="Baja",'Mapa final'!#REF!="Mayor"),CONCATENATE("R1C",'Mapa final'!#REF!),"")</f>
        <v>#REF!</v>
      </c>
      <c r="AH36" s="41" t="e">
        <f>IF(AND('Mapa final'!#REF!="Baja",'Mapa final'!#REF!="Catastrófico"),CONCATENATE("R1C",'Mapa final'!#REF!),"")</f>
        <v>#REF!</v>
      </c>
      <c r="AI36" s="42" t="e">
        <f>IF(AND('Mapa final'!#REF!="Baja",'Mapa final'!#REF!="Catastrófico"),CONCATENATE("R1C",'Mapa final'!#REF!),"")</f>
        <v>#REF!</v>
      </c>
      <c r="AJ36" s="42" t="e">
        <f>IF(AND('Mapa final'!#REF!="Baja",'Mapa final'!#REF!="Catastrófico"),CONCATENATE("R1C",'Mapa final'!#REF!),"")</f>
        <v>#REF!</v>
      </c>
      <c r="AK36" s="42" t="e">
        <f>IF(AND('Mapa final'!#REF!="Baja",'Mapa final'!#REF!="Catastrófico"),CONCATENATE("R1C",'Mapa final'!#REF!),"")</f>
        <v>#REF!</v>
      </c>
      <c r="AL36" s="42" t="e">
        <f>IF(AND('Mapa final'!#REF!="Baja",'Mapa final'!#REF!="Catastrófico"),CONCATENATE("R1C",'Mapa final'!#REF!),"")</f>
        <v>#REF!</v>
      </c>
      <c r="AM36" s="43" t="e">
        <f>IF(AND('Mapa final'!#REF!="Baja",'Mapa final'!#REF!="Catastrófico"),CONCATENATE("R1C",'Mapa final'!#REF!),"")</f>
        <v>#REF!</v>
      </c>
      <c r="AN36" s="75"/>
      <c r="AO36" s="343" t="s">
        <v>81</v>
      </c>
      <c r="AP36" s="344"/>
      <c r="AQ36" s="344"/>
      <c r="AR36" s="344"/>
      <c r="AS36" s="344"/>
      <c r="AT36" s="345"/>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row>
    <row r="37" spans="1:80" ht="15" customHeight="1" x14ac:dyDescent="0.25">
      <c r="A37" s="75"/>
      <c r="B37" s="227"/>
      <c r="C37" s="227"/>
      <c r="D37" s="228"/>
      <c r="E37" s="324"/>
      <c r="F37" s="325"/>
      <c r="G37" s="325"/>
      <c r="H37" s="325"/>
      <c r="I37" s="325"/>
      <c r="J37" s="68" t="str">
        <f>IF(AND('Mapa final'!$AD$11="Baja",'Mapa final'!$AF$11="Leve"),CONCATENATE("R2C",'Mapa final'!$S$11),"")</f>
        <v/>
      </c>
      <c r="K37" s="69" t="str">
        <f>IF(AND('Mapa final'!$AD$12="Baja",'Mapa final'!$AF$12="Leve"),CONCATENATE("R2C",'Mapa final'!$S$12),"")</f>
        <v/>
      </c>
      <c r="L37" s="69" t="e">
        <f>IF(AND('Mapa final'!#REF!="Baja",'Mapa final'!#REF!="Leve"),CONCATENATE("R2C",'Mapa final'!#REF!),"")</f>
        <v>#REF!</v>
      </c>
      <c r="M37" s="69" t="e">
        <f>IF(AND('Mapa final'!#REF!="Baja",'Mapa final'!#REF!="Leve"),CONCATENATE("R2C",'Mapa final'!#REF!),"")</f>
        <v>#REF!</v>
      </c>
      <c r="N37" s="69" t="e">
        <f>IF(AND('Mapa final'!#REF!="Baja",'Mapa final'!#REF!="Leve"),CONCATENATE("R2C",'Mapa final'!#REF!),"")</f>
        <v>#REF!</v>
      </c>
      <c r="O37" s="70" t="e">
        <f>IF(AND('Mapa final'!#REF!="Baja",'Mapa final'!#REF!="Leve"),CONCATENATE("R2C",'Mapa final'!#REF!),"")</f>
        <v>#REF!</v>
      </c>
      <c r="P37" s="59" t="str">
        <f>IF(AND('Mapa final'!$AD$11="Baja",'Mapa final'!$AF$11="Menor"),CONCATENATE("R2C",'Mapa final'!$S$11),"")</f>
        <v/>
      </c>
      <c r="Q37" s="60" t="str">
        <f>IF(AND('Mapa final'!$AD$12="Baja",'Mapa final'!$AF$12="Menor"),CONCATENATE("R2C",'Mapa final'!$S$12),"")</f>
        <v/>
      </c>
      <c r="R37" s="60" t="e">
        <f>IF(AND('Mapa final'!#REF!="Baja",'Mapa final'!#REF!="Menor"),CONCATENATE("R2C",'Mapa final'!#REF!),"")</f>
        <v>#REF!</v>
      </c>
      <c r="S37" s="60" t="e">
        <f>IF(AND('Mapa final'!#REF!="Baja",'Mapa final'!#REF!="Menor"),CONCATENATE("R2C",'Mapa final'!#REF!),"")</f>
        <v>#REF!</v>
      </c>
      <c r="T37" s="60" t="e">
        <f>IF(AND('Mapa final'!#REF!="Baja",'Mapa final'!#REF!="Menor"),CONCATENATE("R2C",'Mapa final'!#REF!),"")</f>
        <v>#REF!</v>
      </c>
      <c r="U37" s="61" t="e">
        <f>IF(AND('Mapa final'!#REF!="Baja",'Mapa final'!#REF!="Menor"),CONCATENATE("R2C",'Mapa final'!#REF!),"")</f>
        <v>#REF!</v>
      </c>
      <c r="V37" s="59" t="str">
        <f>IF(AND('Mapa final'!$AD$11="Baja",'Mapa final'!$AF$11="Moderado"),CONCATENATE("R2C",'Mapa final'!$S$11),"")</f>
        <v/>
      </c>
      <c r="W37" s="60" t="str">
        <f>IF(AND('Mapa final'!$AD$12="Baja",'Mapa final'!$AF$12="Moderado"),CONCATENATE("R2C",'Mapa final'!$S$12),"")</f>
        <v/>
      </c>
      <c r="X37" s="60" t="e">
        <f>IF(AND('Mapa final'!#REF!="Baja",'Mapa final'!#REF!="Moderado"),CONCATENATE("R2C",'Mapa final'!#REF!),"")</f>
        <v>#REF!</v>
      </c>
      <c r="Y37" s="60" t="e">
        <f>IF(AND('Mapa final'!#REF!="Baja",'Mapa final'!#REF!="Moderado"),CONCATENATE("R2C",'Mapa final'!#REF!),"")</f>
        <v>#REF!</v>
      </c>
      <c r="Z37" s="60" t="e">
        <f>IF(AND('Mapa final'!#REF!="Baja",'Mapa final'!#REF!="Moderado"),CONCATENATE("R2C",'Mapa final'!#REF!),"")</f>
        <v>#REF!</v>
      </c>
      <c r="AA37" s="61" t="e">
        <f>IF(AND('Mapa final'!#REF!="Baja",'Mapa final'!#REF!="Moderado"),CONCATENATE("R2C",'Mapa final'!#REF!),"")</f>
        <v>#REF!</v>
      </c>
      <c r="AB37" s="44" t="str">
        <f>IF(AND('Mapa final'!$AD$11="Baja",'Mapa final'!$AF$11="Mayor"),CONCATENATE("R2C",'Mapa final'!$S$11),"")</f>
        <v/>
      </c>
      <c r="AC37" s="45" t="str">
        <f>IF(AND('Mapa final'!$AD$12="Baja",'Mapa final'!$AF$12="Mayor"),CONCATENATE("R2C",'Mapa final'!$S$12),"")</f>
        <v/>
      </c>
      <c r="AD37" s="45" t="e">
        <f>IF(AND('Mapa final'!#REF!="Baja",'Mapa final'!#REF!="Mayor"),CONCATENATE("R2C",'Mapa final'!#REF!),"")</f>
        <v>#REF!</v>
      </c>
      <c r="AE37" s="45" t="e">
        <f>IF(AND('Mapa final'!#REF!="Baja",'Mapa final'!#REF!="Mayor"),CONCATENATE("R2C",'Mapa final'!#REF!),"")</f>
        <v>#REF!</v>
      </c>
      <c r="AF37" s="45" t="e">
        <f>IF(AND('Mapa final'!#REF!="Baja",'Mapa final'!#REF!="Mayor"),CONCATENATE("R2C",'Mapa final'!#REF!),"")</f>
        <v>#REF!</v>
      </c>
      <c r="AG37" s="46" t="e">
        <f>IF(AND('Mapa final'!#REF!="Baja",'Mapa final'!#REF!="Mayor"),CONCATENATE("R2C",'Mapa final'!#REF!),"")</f>
        <v>#REF!</v>
      </c>
      <c r="AH37" s="47" t="str">
        <f>IF(AND('Mapa final'!$AD$11="Baja",'Mapa final'!$AF$11="Catastrófico"),CONCATENATE("R2C",'Mapa final'!$S$11),"")</f>
        <v/>
      </c>
      <c r="AI37" s="48" t="str">
        <f>IF(AND('Mapa final'!$AD$12="Baja",'Mapa final'!$AF$12="Catastrófico"),CONCATENATE("R2C",'Mapa final'!$S$12),"")</f>
        <v/>
      </c>
      <c r="AJ37" s="48" t="e">
        <f>IF(AND('Mapa final'!#REF!="Baja",'Mapa final'!#REF!="Catastrófico"),CONCATENATE("R2C",'Mapa final'!#REF!),"")</f>
        <v>#REF!</v>
      </c>
      <c r="AK37" s="48" t="e">
        <f>IF(AND('Mapa final'!#REF!="Baja",'Mapa final'!#REF!="Catastrófico"),CONCATENATE("R2C",'Mapa final'!#REF!),"")</f>
        <v>#REF!</v>
      </c>
      <c r="AL37" s="48" t="e">
        <f>IF(AND('Mapa final'!#REF!="Baja",'Mapa final'!#REF!="Catastrófico"),CONCATENATE("R2C",'Mapa final'!#REF!),"")</f>
        <v>#REF!</v>
      </c>
      <c r="AM37" s="49" t="e">
        <f>IF(AND('Mapa final'!#REF!="Baja",'Mapa final'!#REF!="Catastrófico"),CONCATENATE("R2C",'Mapa final'!#REF!),"")</f>
        <v>#REF!</v>
      </c>
      <c r="AN37" s="75"/>
      <c r="AO37" s="346"/>
      <c r="AP37" s="347"/>
      <c r="AQ37" s="347"/>
      <c r="AR37" s="347"/>
      <c r="AS37" s="347"/>
      <c r="AT37" s="348"/>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row>
    <row r="38" spans="1:80" ht="15" customHeight="1" x14ac:dyDescent="0.25">
      <c r="A38" s="75"/>
      <c r="B38" s="227"/>
      <c r="C38" s="227"/>
      <c r="D38" s="228"/>
      <c r="E38" s="326"/>
      <c r="F38" s="325"/>
      <c r="G38" s="325"/>
      <c r="H38" s="325"/>
      <c r="I38" s="325"/>
      <c r="J38" s="68" t="e">
        <f>IF(AND('Mapa final'!#REF!="Baja",'Mapa final'!#REF!="Leve"),CONCATENATE("R3C",'Mapa final'!#REF!),"")</f>
        <v>#REF!</v>
      </c>
      <c r="K38" s="69" t="e">
        <f>IF(AND('Mapa final'!#REF!="Baja",'Mapa final'!#REF!="Leve"),CONCATENATE("R3C",'Mapa final'!#REF!),"")</f>
        <v>#REF!</v>
      </c>
      <c r="L38" s="69" t="e">
        <f>IF(AND('Mapa final'!#REF!="Baja",'Mapa final'!#REF!="Leve"),CONCATENATE("R3C",'Mapa final'!#REF!),"")</f>
        <v>#REF!</v>
      </c>
      <c r="M38" s="69" t="e">
        <f>IF(AND('Mapa final'!#REF!="Baja",'Mapa final'!#REF!="Leve"),CONCATENATE("R3C",'Mapa final'!#REF!),"")</f>
        <v>#REF!</v>
      </c>
      <c r="N38" s="69" t="e">
        <f>IF(AND('Mapa final'!#REF!="Baja",'Mapa final'!#REF!="Leve"),CONCATENATE("R3C",'Mapa final'!#REF!),"")</f>
        <v>#REF!</v>
      </c>
      <c r="O38" s="70" t="e">
        <f>IF(AND('Mapa final'!#REF!="Baja",'Mapa final'!#REF!="Leve"),CONCATENATE("R3C",'Mapa final'!#REF!),"")</f>
        <v>#REF!</v>
      </c>
      <c r="P38" s="59" t="e">
        <f>IF(AND('Mapa final'!#REF!="Baja",'Mapa final'!#REF!="Menor"),CONCATENATE("R3C",'Mapa final'!#REF!),"")</f>
        <v>#REF!</v>
      </c>
      <c r="Q38" s="60" t="e">
        <f>IF(AND('Mapa final'!#REF!="Baja",'Mapa final'!#REF!="Menor"),CONCATENATE("R3C",'Mapa final'!#REF!),"")</f>
        <v>#REF!</v>
      </c>
      <c r="R38" s="60" t="e">
        <f>IF(AND('Mapa final'!#REF!="Baja",'Mapa final'!#REF!="Menor"),CONCATENATE("R3C",'Mapa final'!#REF!),"")</f>
        <v>#REF!</v>
      </c>
      <c r="S38" s="60" t="e">
        <f>IF(AND('Mapa final'!#REF!="Baja",'Mapa final'!#REF!="Menor"),CONCATENATE("R3C",'Mapa final'!#REF!),"")</f>
        <v>#REF!</v>
      </c>
      <c r="T38" s="60" t="e">
        <f>IF(AND('Mapa final'!#REF!="Baja",'Mapa final'!#REF!="Menor"),CONCATENATE("R3C",'Mapa final'!#REF!),"")</f>
        <v>#REF!</v>
      </c>
      <c r="U38" s="61" t="e">
        <f>IF(AND('Mapa final'!#REF!="Baja",'Mapa final'!#REF!="Menor"),CONCATENATE("R3C",'Mapa final'!#REF!),"")</f>
        <v>#REF!</v>
      </c>
      <c r="V38" s="59" t="e">
        <f>IF(AND('Mapa final'!#REF!="Baja",'Mapa final'!#REF!="Moderado"),CONCATENATE("R3C",'Mapa final'!#REF!),"")</f>
        <v>#REF!</v>
      </c>
      <c r="W38" s="60" t="e">
        <f>IF(AND('Mapa final'!#REF!="Baja",'Mapa final'!#REF!="Moderado"),CONCATENATE("R3C",'Mapa final'!#REF!),"")</f>
        <v>#REF!</v>
      </c>
      <c r="X38" s="60" t="e">
        <f>IF(AND('Mapa final'!#REF!="Baja",'Mapa final'!#REF!="Moderado"),CONCATENATE("R3C",'Mapa final'!#REF!),"")</f>
        <v>#REF!</v>
      </c>
      <c r="Y38" s="60" t="e">
        <f>IF(AND('Mapa final'!#REF!="Baja",'Mapa final'!#REF!="Moderado"),CONCATENATE("R3C",'Mapa final'!#REF!),"")</f>
        <v>#REF!</v>
      </c>
      <c r="Z38" s="60" t="e">
        <f>IF(AND('Mapa final'!#REF!="Baja",'Mapa final'!#REF!="Moderado"),CONCATENATE("R3C",'Mapa final'!#REF!),"")</f>
        <v>#REF!</v>
      </c>
      <c r="AA38" s="61" t="e">
        <f>IF(AND('Mapa final'!#REF!="Baja",'Mapa final'!#REF!="Moderado"),CONCATENATE("R3C",'Mapa final'!#REF!),"")</f>
        <v>#REF!</v>
      </c>
      <c r="AB38" s="44" t="e">
        <f>IF(AND('Mapa final'!#REF!="Baja",'Mapa final'!#REF!="Mayor"),CONCATENATE("R3C",'Mapa final'!#REF!),"")</f>
        <v>#REF!</v>
      </c>
      <c r="AC38" s="45" t="e">
        <f>IF(AND('Mapa final'!#REF!="Baja",'Mapa final'!#REF!="Mayor"),CONCATENATE("R3C",'Mapa final'!#REF!),"")</f>
        <v>#REF!</v>
      </c>
      <c r="AD38" s="45" t="e">
        <f>IF(AND('Mapa final'!#REF!="Baja",'Mapa final'!#REF!="Mayor"),CONCATENATE("R3C",'Mapa final'!#REF!),"")</f>
        <v>#REF!</v>
      </c>
      <c r="AE38" s="45" t="e">
        <f>IF(AND('Mapa final'!#REF!="Baja",'Mapa final'!#REF!="Mayor"),CONCATENATE("R3C",'Mapa final'!#REF!),"")</f>
        <v>#REF!</v>
      </c>
      <c r="AF38" s="45" t="e">
        <f>IF(AND('Mapa final'!#REF!="Baja",'Mapa final'!#REF!="Mayor"),CONCATENATE("R3C",'Mapa final'!#REF!),"")</f>
        <v>#REF!</v>
      </c>
      <c r="AG38" s="46" t="e">
        <f>IF(AND('Mapa final'!#REF!="Baja",'Mapa final'!#REF!="Mayor"),CONCATENATE("R3C",'Mapa final'!#REF!),"")</f>
        <v>#REF!</v>
      </c>
      <c r="AH38" s="47" t="e">
        <f>IF(AND('Mapa final'!#REF!="Baja",'Mapa final'!#REF!="Catastrófico"),CONCATENATE("R3C",'Mapa final'!#REF!),"")</f>
        <v>#REF!</v>
      </c>
      <c r="AI38" s="48" t="e">
        <f>IF(AND('Mapa final'!#REF!="Baja",'Mapa final'!#REF!="Catastrófico"),CONCATENATE("R3C",'Mapa final'!#REF!),"")</f>
        <v>#REF!</v>
      </c>
      <c r="AJ38" s="48" t="e">
        <f>IF(AND('Mapa final'!#REF!="Baja",'Mapa final'!#REF!="Catastrófico"),CONCATENATE("R3C",'Mapa final'!#REF!),"")</f>
        <v>#REF!</v>
      </c>
      <c r="AK38" s="48" t="e">
        <f>IF(AND('Mapa final'!#REF!="Baja",'Mapa final'!#REF!="Catastrófico"),CONCATENATE("R3C",'Mapa final'!#REF!),"")</f>
        <v>#REF!</v>
      </c>
      <c r="AL38" s="48" t="e">
        <f>IF(AND('Mapa final'!#REF!="Baja",'Mapa final'!#REF!="Catastrófico"),CONCATENATE("R3C",'Mapa final'!#REF!),"")</f>
        <v>#REF!</v>
      </c>
      <c r="AM38" s="49" t="e">
        <f>IF(AND('Mapa final'!#REF!="Baja",'Mapa final'!#REF!="Catastrófico"),CONCATENATE("R3C",'Mapa final'!#REF!),"")</f>
        <v>#REF!</v>
      </c>
      <c r="AN38" s="75"/>
      <c r="AO38" s="346"/>
      <c r="AP38" s="347"/>
      <c r="AQ38" s="347"/>
      <c r="AR38" s="347"/>
      <c r="AS38" s="347"/>
      <c r="AT38" s="348"/>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row>
    <row r="39" spans="1:80" ht="15" customHeight="1" x14ac:dyDescent="0.25">
      <c r="A39" s="75"/>
      <c r="B39" s="227"/>
      <c r="C39" s="227"/>
      <c r="D39" s="228"/>
      <c r="E39" s="326"/>
      <c r="F39" s="325"/>
      <c r="G39" s="325"/>
      <c r="H39" s="325"/>
      <c r="I39" s="325"/>
      <c r="J39" s="68" t="e">
        <f>IF(AND('Mapa final'!#REF!="Baja",'Mapa final'!#REF!="Leve"),CONCATENATE("R4C",'Mapa final'!#REF!),"")</f>
        <v>#REF!</v>
      </c>
      <c r="K39" s="69" t="e">
        <f>IF(AND('Mapa final'!#REF!="Baja",'Mapa final'!#REF!="Leve"),CONCATENATE("R4C",'Mapa final'!#REF!),"")</f>
        <v>#REF!</v>
      </c>
      <c r="L39" s="69" t="e">
        <f>IF(AND('Mapa final'!#REF!="Baja",'Mapa final'!#REF!="Leve"),CONCATENATE("R4C",'Mapa final'!#REF!),"")</f>
        <v>#REF!</v>
      </c>
      <c r="M39" s="69" t="e">
        <f>IF(AND('Mapa final'!#REF!="Baja",'Mapa final'!#REF!="Leve"),CONCATENATE("R4C",'Mapa final'!#REF!),"")</f>
        <v>#REF!</v>
      </c>
      <c r="N39" s="69" t="e">
        <f>IF(AND('Mapa final'!#REF!="Baja",'Mapa final'!#REF!="Leve"),CONCATENATE("R4C",'Mapa final'!#REF!),"")</f>
        <v>#REF!</v>
      </c>
      <c r="O39" s="70" t="e">
        <f>IF(AND('Mapa final'!#REF!="Baja",'Mapa final'!#REF!="Leve"),CONCATENATE("R4C",'Mapa final'!#REF!),"")</f>
        <v>#REF!</v>
      </c>
      <c r="P39" s="59" t="e">
        <f>IF(AND('Mapa final'!#REF!="Baja",'Mapa final'!#REF!="Menor"),CONCATENATE("R4C",'Mapa final'!#REF!),"")</f>
        <v>#REF!</v>
      </c>
      <c r="Q39" s="60" t="e">
        <f>IF(AND('Mapa final'!#REF!="Baja",'Mapa final'!#REF!="Menor"),CONCATENATE("R4C",'Mapa final'!#REF!),"")</f>
        <v>#REF!</v>
      </c>
      <c r="R39" s="60" t="e">
        <f>IF(AND('Mapa final'!#REF!="Baja",'Mapa final'!#REF!="Menor"),CONCATENATE("R4C",'Mapa final'!#REF!),"")</f>
        <v>#REF!</v>
      </c>
      <c r="S39" s="60" t="e">
        <f>IF(AND('Mapa final'!#REF!="Baja",'Mapa final'!#REF!="Menor"),CONCATENATE("R4C",'Mapa final'!#REF!),"")</f>
        <v>#REF!</v>
      </c>
      <c r="T39" s="60" t="e">
        <f>IF(AND('Mapa final'!#REF!="Baja",'Mapa final'!#REF!="Menor"),CONCATENATE("R4C",'Mapa final'!#REF!),"")</f>
        <v>#REF!</v>
      </c>
      <c r="U39" s="61" t="e">
        <f>IF(AND('Mapa final'!#REF!="Baja",'Mapa final'!#REF!="Menor"),CONCATENATE("R4C",'Mapa final'!#REF!),"")</f>
        <v>#REF!</v>
      </c>
      <c r="V39" s="59" t="e">
        <f>IF(AND('Mapa final'!#REF!="Baja",'Mapa final'!#REF!="Moderado"),CONCATENATE("R4C",'Mapa final'!#REF!),"")</f>
        <v>#REF!</v>
      </c>
      <c r="W39" s="60" t="e">
        <f>IF(AND('Mapa final'!#REF!="Baja",'Mapa final'!#REF!="Moderado"),CONCATENATE("R4C",'Mapa final'!#REF!),"")</f>
        <v>#REF!</v>
      </c>
      <c r="X39" s="60" t="e">
        <f>IF(AND('Mapa final'!#REF!="Baja",'Mapa final'!#REF!="Moderado"),CONCATENATE("R4C",'Mapa final'!#REF!),"")</f>
        <v>#REF!</v>
      </c>
      <c r="Y39" s="60" t="e">
        <f>IF(AND('Mapa final'!#REF!="Baja",'Mapa final'!#REF!="Moderado"),CONCATENATE("R4C",'Mapa final'!#REF!),"")</f>
        <v>#REF!</v>
      </c>
      <c r="Z39" s="60" t="e">
        <f>IF(AND('Mapa final'!#REF!="Baja",'Mapa final'!#REF!="Moderado"),CONCATENATE("R4C",'Mapa final'!#REF!),"")</f>
        <v>#REF!</v>
      </c>
      <c r="AA39" s="61" t="e">
        <f>IF(AND('Mapa final'!#REF!="Baja",'Mapa final'!#REF!="Moderado"),CONCATENATE("R4C",'Mapa final'!#REF!),"")</f>
        <v>#REF!</v>
      </c>
      <c r="AB39" s="44" t="e">
        <f>IF(AND('Mapa final'!#REF!="Baja",'Mapa final'!#REF!="Mayor"),CONCATENATE("R4C",'Mapa final'!#REF!),"")</f>
        <v>#REF!</v>
      </c>
      <c r="AC39" s="45" t="e">
        <f>IF(AND('Mapa final'!#REF!="Baja",'Mapa final'!#REF!="Mayor"),CONCATENATE("R4C",'Mapa final'!#REF!),"")</f>
        <v>#REF!</v>
      </c>
      <c r="AD39" s="45" t="e">
        <f>IF(AND('Mapa final'!#REF!="Baja",'Mapa final'!#REF!="Mayor"),CONCATENATE("R4C",'Mapa final'!#REF!),"")</f>
        <v>#REF!</v>
      </c>
      <c r="AE39" s="45" t="e">
        <f>IF(AND('Mapa final'!#REF!="Baja",'Mapa final'!#REF!="Mayor"),CONCATENATE("R4C",'Mapa final'!#REF!),"")</f>
        <v>#REF!</v>
      </c>
      <c r="AF39" s="45" t="e">
        <f>IF(AND('Mapa final'!#REF!="Baja",'Mapa final'!#REF!="Mayor"),CONCATENATE("R4C",'Mapa final'!#REF!),"")</f>
        <v>#REF!</v>
      </c>
      <c r="AG39" s="46" t="e">
        <f>IF(AND('Mapa final'!#REF!="Baja",'Mapa final'!#REF!="Mayor"),CONCATENATE("R4C",'Mapa final'!#REF!),"")</f>
        <v>#REF!</v>
      </c>
      <c r="AH39" s="47" t="e">
        <f>IF(AND('Mapa final'!#REF!="Baja",'Mapa final'!#REF!="Catastrófico"),CONCATENATE("R4C",'Mapa final'!#REF!),"")</f>
        <v>#REF!</v>
      </c>
      <c r="AI39" s="48" t="e">
        <f>IF(AND('Mapa final'!#REF!="Baja",'Mapa final'!#REF!="Catastrófico"),CONCATENATE("R4C",'Mapa final'!#REF!),"")</f>
        <v>#REF!</v>
      </c>
      <c r="AJ39" s="48" t="e">
        <f>IF(AND('Mapa final'!#REF!="Baja",'Mapa final'!#REF!="Catastrófico"),CONCATENATE("R4C",'Mapa final'!#REF!),"")</f>
        <v>#REF!</v>
      </c>
      <c r="AK39" s="48" t="e">
        <f>IF(AND('Mapa final'!#REF!="Baja",'Mapa final'!#REF!="Catastrófico"),CONCATENATE("R4C",'Mapa final'!#REF!),"")</f>
        <v>#REF!</v>
      </c>
      <c r="AL39" s="48" t="e">
        <f>IF(AND('Mapa final'!#REF!="Baja",'Mapa final'!#REF!="Catastrófico"),CONCATENATE("R4C",'Mapa final'!#REF!),"")</f>
        <v>#REF!</v>
      </c>
      <c r="AM39" s="49" t="e">
        <f>IF(AND('Mapa final'!#REF!="Baja",'Mapa final'!#REF!="Catastrófico"),CONCATENATE("R4C",'Mapa final'!#REF!),"")</f>
        <v>#REF!</v>
      </c>
      <c r="AN39" s="75"/>
      <c r="AO39" s="346"/>
      <c r="AP39" s="347"/>
      <c r="AQ39" s="347"/>
      <c r="AR39" s="347"/>
      <c r="AS39" s="347"/>
      <c r="AT39" s="348"/>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row>
    <row r="40" spans="1:80" ht="15" customHeight="1" x14ac:dyDescent="0.25">
      <c r="A40" s="75"/>
      <c r="B40" s="227"/>
      <c r="C40" s="227"/>
      <c r="D40" s="228"/>
      <c r="E40" s="326"/>
      <c r="F40" s="325"/>
      <c r="G40" s="325"/>
      <c r="H40" s="325"/>
      <c r="I40" s="325"/>
      <c r="J40" s="68" t="e">
        <f>IF(AND('Mapa final'!#REF!="Baja",'Mapa final'!#REF!="Leve"),CONCATENATE("R5C",'Mapa final'!#REF!),"")</f>
        <v>#REF!</v>
      </c>
      <c r="K40" s="69" t="e">
        <f>IF(AND('Mapa final'!#REF!="Baja",'Mapa final'!#REF!="Leve"),CONCATENATE("R5C",'Mapa final'!#REF!),"")</f>
        <v>#REF!</v>
      </c>
      <c r="L40" s="69" t="e">
        <f>IF(AND('Mapa final'!#REF!="Baja",'Mapa final'!#REF!="Leve"),CONCATENATE("R5C",'Mapa final'!#REF!),"")</f>
        <v>#REF!</v>
      </c>
      <c r="M40" s="69" t="e">
        <f>IF(AND('Mapa final'!#REF!="Baja",'Mapa final'!#REF!="Leve"),CONCATENATE("R5C",'Mapa final'!#REF!),"")</f>
        <v>#REF!</v>
      </c>
      <c r="N40" s="69" t="e">
        <f>IF(AND('Mapa final'!#REF!="Baja",'Mapa final'!#REF!="Leve"),CONCATENATE("R5C",'Mapa final'!#REF!),"")</f>
        <v>#REF!</v>
      </c>
      <c r="O40" s="70" t="e">
        <f>IF(AND('Mapa final'!#REF!="Baja",'Mapa final'!#REF!="Leve"),CONCATENATE("R5C",'Mapa final'!#REF!),"")</f>
        <v>#REF!</v>
      </c>
      <c r="P40" s="59" t="e">
        <f>IF(AND('Mapa final'!#REF!="Baja",'Mapa final'!#REF!="Menor"),CONCATENATE("R5C",'Mapa final'!#REF!),"")</f>
        <v>#REF!</v>
      </c>
      <c r="Q40" s="60" t="e">
        <f>IF(AND('Mapa final'!#REF!="Baja",'Mapa final'!#REF!="Menor"),CONCATENATE("R5C",'Mapa final'!#REF!),"")</f>
        <v>#REF!</v>
      </c>
      <c r="R40" s="60" t="e">
        <f>IF(AND('Mapa final'!#REF!="Baja",'Mapa final'!#REF!="Menor"),CONCATENATE("R5C",'Mapa final'!#REF!),"")</f>
        <v>#REF!</v>
      </c>
      <c r="S40" s="60" t="e">
        <f>IF(AND('Mapa final'!#REF!="Baja",'Mapa final'!#REF!="Menor"),CONCATENATE("R5C",'Mapa final'!#REF!),"")</f>
        <v>#REF!</v>
      </c>
      <c r="T40" s="60" t="e">
        <f>IF(AND('Mapa final'!#REF!="Baja",'Mapa final'!#REF!="Menor"),CONCATENATE("R5C",'Mapa final'!#REF!),"")</f>
        <v>#REF!</v>
      </c>
      <c r="U40" s="61" t="e">
        <f>IF(AND('Mapa final'!#REF!="Baja",'Mapa final'!#REF!="Menor"),CONCATENATE("R5C",'Mapa final'!#REF!),"")</f>
        <v>#REF!</v>
      </c>
      <c r="V40" s="59" t="e">
        <f>IF(AND('Mapa final'!#REF!="Baja",'Mapa final'!#REF!="Moderado"),CONCATENATE("R5C",'Mapa final'!#REF!),"")</f>
        <v>#REF!</v>
      </c>
      <c r="W40" s="60" t="e">
        <f>IF(AND('Mapa final'!#REF!="Baja",'Mapa final'!#REF!="Moderado"),CONCATENATE("R5C",'Mapa final'!#REF!),"")</f>
        <v>#REF!</v>
      </c>
      <c r="X40" s="60" t="e">
        <f>IF(AND('Mapa final'!#REF!="Baja",'Mapa final'!#REF!="Moderado"),CONCATENATE("R5C",'Mapa final'!#REF!),"")</f>
        <v>#REF!</v>
      </c>
      <c r="Y40" s="60" t="e">
        <f>IF(AND('Mapa final'!#REF!="Baja",'Mapa final'!#REF!="Moderado"),CONCATENATE("R5C",'Mapa final'!#REF!),"")</f>
        <v>#REF!</v>
      </c>
      <c r="Z40" s="60" t="e">
        <f>IF(AND('Mapa final'!#REF!="Baja",'Mapa final'!#REF!="Moderado"),CONCATENATE("R5C",'Mapa final'!#REF!),"")</f>
        <v>#REF!</v>
      </c>
      <c r="AA40" s="61" t="e">
        <f>IF(AND('Mapa final'!#REF!="Baja",'Mapa final'!#REF!="Moderado"),CONCATENATE("R5C",'Mapa final'!#REF!),"")</f>
        <v>#REF!</v>
      </c>
      <c r="AB40" s="44" t="e">
        <f>IF(AND('Mapa final'!#REF!="Baja",'Mapa final'!#REF!="Mayor"),CONCATENATE("R5C",'Mapa final'!#REF!),"")</f>
        <v>#REF!</v>
      </c>
      <c r="AC40" s="45" t="e">
        <f>IF(AND('Mapa final'!#REF!="Baja",'Mapa final'!#REF!="Mayor"),CONCATENATE("R5C",'Mapa final'!#REF!),"")</f>
        <v>#REF!</v>
      </c>
      <c r="AD40" s="45" t="e">
        <f>IF(AND('Mapa final'!#REF!="Baja",'Mapa final'!#REF!="Mayor"),CONCATENATE("R5C",'Mapa final'!#REF!),"")</f>
        <v>#REF!</v>
      </c>
      <c r="AE40" s="45" t="e">
        <f>IF(AND('Mapa final'!#REF!="Baja",'Mapa final'!#REF!="Mayor"),CONCATENATE("R5C",'Mapa final'!#REF!),"")</f>
        <v>#REF!</v>
      </c>
      <c r="AF40" s="45" t="e">
        <f>IF(AND('Mapa final'!#REF!="Baja",'Mapa final'!#REF!="Mayor"),CONCATENATE("R5C",'Mapa final'!#REF!),"")</f>
        <v>#REF!</v>
      </c>
      <c r="AG40" s="46" t="e">
        <f>IF(AND('Mapa final'!#REF!="Baja",'Mapa final'!#REF!="Mayor"),CONCATENATE("R5C",'Mapa final'!#REF!),"")</f>
        <v>#REF!</v>
      </c>
      <c r="AH40" s="47" t="e">
        <f>IF(AND('Mapa final'!#REF!="Baja",'Mapa final'!#REF!="Catastrófico"),CONCATENATE("R5C",'Mapa final'!#REF!),"")</f>
        <v>#REF!</v>
      </c>
      <c r="AI40" s="48" t="e">
        <f>IF(AND('Mapa final'!#REF!="Baja",'Mapa final'!#REF!="Catastrófico"),CONCATENATE("R5C",'Mapa final'!#REF!),"")</f>
        <v>#REF!</v>
      </c>
      <c r="AJ40" s="48" t="e">
        <f>IF(AND('Mapa final'!#REF!="Baja",'Mapa final'!#REF!="Catastrófico"),CONCATENATE("R5C",'Mapa final'!#REF!),"")</f>
        <v>#REF!</v>
      </c>
      <c r="AK40" s="48" t="e">
        <f>IF(AND('Mapa final'!#REF!="Baja",'Mapa final'!#REF!="Catastrófico"),CONCATENATE("R5C",'Mapa final'!#REF!),"")</f>
        <v>#REF!</v>
      </c>
      <c r="AL40" s="48" t="e">
        <f>IF(AND('Mapa final'!#REF!="Baja",'Mapa final'!#REF!="Catastrófico"),CONCATENATE("R5C",'Mapa final'!#REF!),"")</f>
        <v>#REF!</v>
      </c>
      <c r="AM40" s="49" t="e">
        <f>IF(AND('Mapa final'!#REF!="Baja",'Mapa final'!#REF!="Catastrófico"),CONCATENATE("R5C",'Mapa final'!#REF!),"")</f>
        <v>#REF!</v>
      </c>
      <c r="AN40" s="75"/>
      <c r="AO40" s="346"/>
      <c r="AP40" s="347"/>
      <c r="AQ40" s="347"/>
      <c r="AR40" s="347"/>
      <c r="AS40" s="347"/>
      <c r="AT40" s="348"/>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row>
    <row r="41" spans="1:80" ht="15" customHeight="1" x14ac:dyDescent="0.25">
      <c r="A41" s="75"/>
      <c r="B41" s="227"/>
      <c r="C41" s="227"/>
      <c r="D41" s="228"/>
      <c r="E41" s="326"/>
      <c r="F41" s="325"/>
      <c r="G41" s="325"/>
      <c r="H41" s="325"/>
      <c r="I41" s="325"/>
      <c r="J41" s="68" t="e">
        <f>IF(AND('Mapa final'!#REF!="Baja",'Mapa final'!#REF!="Leve"),CONCATENATE("R6C",'Mapa final'!#REF!),"")</f>
        <v>#REF!</v>
      </c>
      <c r="K41" s="69" t="e">
        <f>IF(AND('Mapa final'!#REF!="Baja",'Mapa final'!#REF!="Leve"),CONCATENATE("R6C",'Mapa final'!#REF!),"")</f>
        <v>#REF!</v>
      </c>
      <c r="L41" s="69" t="e">
        <f>IF(AND('Mapa final'!#REF!="Baja",'Mapa final'!#REF!="Leve"),CONCATENATE("R6C",'Mapa final'!#REF!),"")</f>
        <v>#REF!</v>
      </c>
      <c r="M41" s="69" t="e">
        <f>IF(AND('Mapa final'!#REF!="Baja",'Mapa final'!#REF!="Leve"),CONCATENATE("R6C",'Mapa final'!#REF!),"")</f>
        <v>#REF!</v>
      </c>
      <c r="N41" s="69" t="e">
        <f>IF(AND('Mapa final'!#REF!="Baja",'Mapa final'!#REF!="Leve"),CONCATENATE("R6C",'Mapa final'!#REF!),"")</f>
        <v>#REF!</v>
      </c>
      <c r="O41" s="70" t="e">
        <f>IF(AND('Mapa final'!#REF!="Baja",'Mapa final'!#REF!="Leve"),CONCATENATE("R6C",'Mapa final'!#REF!),"")</f>
        <v>#REF!</v>
      </c>
      <c r="P41" s="59" t="e">
        <f>IF(AND('Mapa final'!#REF!="Baja",'Mapa final'!#REF!="Menor"),CONCATENATE("R6C",'Mapa final'!#REF!),"")</f>
        <v>#REF!</v>
      </c>
      <c r="Q41" s="60" t="e">
        <f>IF(AND('Mapa final'!#REF!="Baja",'Mapa final'!#REF!="Menor"),CONCATENATE("R6C",'Mapa final'!#REF!),"")</f>
        <v>#REF!</v>
      </c>
      <c r="R41" s="60" t="e">
        <f>IF(AND('Mapa final'!#REF!="Baja",'Mapa final'!#REF!="Menor"),CONCATENATE("R6C",'Mapa final'!#REF!),"")</f>
        <v>#REF!</v>
      </c>
      <c r="S41" s="60" t="e">
        <f>IF(AND('Mapa final'!#REF!="Baja",'Mapa final'!#REF!="Menor"),CONCATENATE("R6C",'Mapa final'!#REF!),"")</f>
        <v>#REF!</v>
      </c>
      <c r="T41" s="60" t="e">
        <f>IF(AND('Mapa final'!#REF!="Baja",'Mapa final'!#REF!="Menor"),CONCATENATE("R6C",'Mapa final'!#REF!),"")</f>
        <v>#REF!</v>
      </c>
      <c r="U41" s="61" t="e">
        <f>IF(AND('Mapa final'!#REF!="Baja",'Mapa final'!#REF!="Menor"),CONCATENATE("R6C",'Mapa final'!#REF!),"")</f>
        <v>#REF!</v>
      </c>
      <c r="V41" s="59" t="e">
        <f>IF(AND('Mapa final'!#REF!="Baja",'Mapa final'!#REF!="Moderado"),CONCATENATE("R6C",'Mapa final'!#REF!),"")</f>
        <v>#REF!</v>
      </c>
      <c r="W41" s="60" t="e">
        <f>IF(AND('Mapa final'!#REF!="Baja",'Mapa final'!#REF!="Moderado"),CONCATENATE("R6C",'Mapa final'!#REF!),"")</f>
        <v>#REF!</v>
      </c>
      <c r="X41" s="60" t="e">
        <f>IF(AND('Mapa final'!#REF!="Baja",'Mapa final'!#REF!="Moderado"),CONCATENATE("R6C",'Mapa final'!#REF!),"")</f>
        <v>#REF!</v>
      </c>
      <c r="Y41" s="60" t="e">
        <f>IF(AND('Mapa final'!#REF!="Baja",'Mapa final'!#REF!="Moderado"),CONCATENATE("R6C",'Mapa final'!#REF!),"")</f>
        <v>#REF!</v>
      </c>
      <c r="Z41" s="60" t="e">
        <f>IF(AND('Mapa final'!#REF!="Baja",'Mapa final'!#REF!="Moderado"),CONCATENATE("R6C",'Mapa final'!#REF!),"")</f>
        <v>#REF!</v>
      </c>
      <c r="AA41" s="61" t="e">
        <f>IF(AND('Mapa final'!#REF!="Baja",'Mapa final'!#REF!="Moderado"),CONCATENATE("R6C",'Mapa final'!#REF!),"")</f>
        <v>#REF!</v>
      </c>
      <c r="AB41" s="44" t="e">
        <f>IF(AND('Mapa final'!#REF!="Baja",'Mapa final'!#REF!="Mayor"),CONCATENATE("R6C",'Mapa final'!#REF!),"")</f>
        <v>#REF!</v>
      </c>
      <c r="AC41" s="45" t="e">
        <f>IF(AND('Mapa final'!#REF!="Baja",'Mapa final'!#REF!="Mayor"),CONCATENATE("R6C",'Mapa final'!#REF!),"")</f>
        <v>#REF!</v>
      </c>
      <c r="AD41" s="45" t="e">
        <f>IF(AND('Mapa final'!#REF!="Baja",'Mapa final'!#REF!="Mayor"),CONCATENATE("R6C",'Mapa final'!#REF!),"")</f>
        <v>#REF!</v>
      </c>
      <c r="AE41" s="45" t="e">
        <f>IF(AND('Mapa final'!#REF!="Baja",'Mapa final'!#REF!="Mayor"),CONCATENATE("R6C",'Mapa final'!#REF!),"")</f>
        <v>#REF!</v>
      </c>
      <c r="AF41" s="45" t="e">
        <f>IF(AND('Mapa final'!#REF!="Baja",'Mapa final'!#REF!="Mayor"),CONCATENATE("R6C",'Mapa final'!#REF!),"")</f>
        <v>#REF!</v>
      </c>
      <c r="AG41" s="46" t="e">
        <f>IF(AND('Mapa final'!#REF!="Baja",'Mapa final'!#REF!="Mayor"),CONCATENATE("R6C",'Mapa final'!#REF!),"")</f>
        <v>#REF!</v>
      </c>
      <c r="AH41" s="47" t="e">
        <f>IF(AND('Mapa final'!#REF!="Baja",'Mapa final'!#REF!="Catastrófico"),CONCATENATE("R6C",'Mapa final'!#REF!),"")</f>
        <v>#REF!</v>
      </c>
      <c r="AI41" s="48" t="e">
        <f>IF(AND('Mapa final'!#REF!="Baja",'Mapa final'!#REF!="Catastrófico"),CONCATENATE("R6C",'Mapa final'!#REF!),"")</f>
        <v>#REF!</v>
      </c>
      <c r="AJ41" s="48" t="e">
        <f>IF(AND('Mapa final'!#REF!="Baja",'Mapa final'!#REF!="Catastrófico"),CONCATENATE("R6C",'Mapa final'!#REF!),"")</f>
        <v>#REF!</v>
      </c>
      <c r="AK41" s="48" t="e">
        <f>IF(AND('Mapa final'!#REF!="Baja",'Mapa final'!#REF!="Catastrófico"),CONCATENATE("R6C",'Mapa final'!#REF!),"")</f>
        <v>#REF!</v>
      </c>
      <c r="AL41" s="48" t="e">
        <f>IF(AND('Mapa final'!#REF!="Baja",'Mapa final'!#REF!="Catastrófico"),CONCATENATE("R6C",'Mapa final'!#REF!),"")</f>
        <v>#REF!</v>
      </c>
      <c r="AM41" s="49" t="e">
        <f>IF(AND('Mapa final'!#REF!="Baja",'Mapa final'!#REF!="Catastrófico"),CONCATENATE("R6C",'Mapa final'!#REF!),"")</f>
        <v>#REF!</v>
      </c>
      <c r="AN41" s="75"/>
      <c r="AO41" s="346"/>
      <c r="AP41" s="347"/>
      <c r="AQ41" s="347"/>
      <c r="AR41" s="347"/>
      <c r="AS41" s="347"/>
      <c r="AT41" s="348"/>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row>
    <row r="42" spans="1:80" ht="15" customHeight="1" x14ac:dyDescent="0.25">
      <c r="A42" s="75"/>
      <c r="B42" s="227"/>
      <c r="C42" s="227"/>
      <c r="D42" s="228"/>
      <c r="E42" s="326"/>
      <c r="F42" s="325"/>
      <c r="G42" s="325"/>
      <c r="H42" s="325"/>
      <c r="I42" s="325"/>
      <c r="J42" s="68" t="e">
        <f>IF(AND('Mapa final'!#REF!="Baja",'Mapa final'!#REF!="Leve"),CONCATENATE("R7C",'Mapa final'!#REF!),"")</f>
        <v>#REF!</v>
      </c>
      <c r="K42" s="69" t="e">
        <f>IF(AND('Mapa final'!#REF!="Baja",'Mapa final'!#REF!="Leve"),CONCATENATE("R7C",'Mapa final'!#REF!),"")</f>
        <v>#REF!</v>
      </c>
      <c r="L42" s="69" t="e">
        <f>IF(AND('Mapa final'!#REF!="Baja",'Mapa final'!#REF!="Leve"),CONCATENATE("R7C",'Mapa final'!#REF!),"")</f>
        <v>#REF!</v>
      </c>
      <c r="M42" s="69" t="e">
        <f>IF(AND('Mapa final'!#REF!="Baja",'Mapa final'!#REF!="Leve"),CONCATENATE("R7C",'Mapa final'!#REF!),"")</f>
        <v>#REF!</v>
      </c>
      <c r="N42" s="69" t="e">
        <f>IF(AND('Mapa final'!#REF!="Baja",'Mapa final'!#REF!="Leve"),CONCATENATE("R7C",'Mapa final'!#REF!),"")</f>
        <v>#REF!</v>
      </c>
      <c r="O42" s="70" t="e">
        <f>IF(AND('Mapa final'!#REF!="Baja",'Mapa final'!#REF!="Leve"),CONCATENATE("R7C",'Mapa final'!#REF!),"")</f>
        <v>#REF!</v>
      </c>
      <c r="P42" s="59" t="e">
        <f>IF(AND('Mapa final'!#REF!="Baja",'Mapa final'!#REF!="Menor"),CONCATENATE("R7C",'Mapa final'!#REF!),"")</f>
        <v>#REF!</v>
      </c>
      <c r="Q42" s="60" t="e">
        <f>IF(AND('Mapa final'!#REF!="Baja",'Mapa final'!#REF!="Menor"),CONCATENATE("R7C",'Mapa final'!#REF!),"")</f>
        <v>#REF!</v>
      </c>
      <c r="R42" s="60" t="e">
        <f>IF(AND('Mapa final'!#REF!="Baja",'Mapa final'!#REF!="Menor"),CONCATENATE("R7C",'Mapa final'!#REF!),"")</f>
        <v>#REF!</v>
      </c>
      <c r="S42" s="60" t="e">
        <f>IF(AND('Mapa final'!#REF!="Baja",'Mapa final'!#REF!="Menor"),CONCATENATE("R7C",'Mapa final'!#REF!),"")</f>
        <v>#REF!</v>
      </c>
      <c r="T42" s="60" t="e">
        <f>IF(AND('Mapa final'!#REF!="Baja",'Mapa final'!#REF!="Menor"),CONCATENATE("R7C",'Mapa final'!#REF!),"")</f>
        <v>#REF!</v>
      </c>
      <c r="U42" s="61" t="e">
        <f>IF(AND('Mapa final'!#REF!="Baja",'Mapa final'!#REF!="Menor"),CONCATENATE("R7C",'Mapa final'!#REF!),"")</f>
        <v>#REF!</v>
      </c>
      <c r="V42" s="59" t="e">
        <f>IF(AND('Mapa final'!#REF!="Baja",'Mapa final'!#REF!="Moderado"),CONCATENATE("R7C",'Mapa final'!#REF!),"")</f>
        <v>#REF!</v>
      </c>
      <c r="W42" s="60" t="e">
        <f>IF(AND('Mapa final'!#REF!="Baja",'Mapa final'!#REF!="Moderado"),CONCATENATE("R7C",'Mapa final'!#REF!),"")</f>
        <v>#REF!</v>
      </c>
      <c r="X42" s="60" t="e">
        <f>IF(AND('Mapa final'!#REF!="Baja",'Mapa final'!#REF!="Moderado"),CONCATENATE("R7C",'Mapa final'!#REF!),"")</f>
        <v>#REF!</v>
      </c>
      <c r="Y42" s="60" t="e">
        <f>IF(AND('Mapa final'!#REF!="Baja",'Mapa final'!#REF!="Moderado"),CONCATENATE("R7C",'Mapa final'!#REF!),"")</f>
        <v>#REF!</v>
      </c>
      <c r="Z42" s="60" t="e">
        <f>IF(AND('Mapa final'!#REF!="Baja",'Mapa final'!#REF!="Moderado"),CONCATENATE("R7C",'Mapa final'!#REF!),"")</f>
        <v>#REF!</v>
      </c>
      <c r="AA42" s="61" t="e">
        <f>IF(AND('Mapa final'!#REF!="Baja",'Mapa final'!#REF!="Moderado"),CONCATENATE("R7C",'Mapa final'!#REF!),"")</f>
        <v>#REF!</v>
      </c>
      <c r="AB42" s="44" t="e">
        <f>IF(AND('Mapa final'!#REF!="Baja",'Mapa final'!#REF!="Mayor"),CONCATENATE("R7C",'Mapa final'!#REF!),"")</f>
        <v>#REF!</v>
      </c>
      <c r="AC42" s="45" t="e">
        <f>IF(AND('Mapa final'!#REF!="Baja",'Mapa final'!#REF!="Mayor"),CONCATENATE("R7C",'Mapa final'!#REF!),"")</f>
        <v>#REF!</v>
      </c>
      <c r="AD42" s="45" t="e">
        <f>IF(AND('Mapa final'!#REF!="Baja",'Mapa final'!#REF!="Mayor"),CONCATENATE("R7C",'Mapa final'!#REF!),"")</f>
        <v>#REF!</v>
      </c>
      <c r="AE42" s="45" t="e">
        <f>IF(AND('Mapa final'!#REF!="Baja",'Mapa final'!#REF!="Mayor"),CONCATENATE("R7C",'Mapa final'!#REF!),"")</f>
        <v>#REF!</v>
      </c>
      <c r="AF42" s="45" t="e">
        <f>IF(AND('Mapa final'!#REF!="Baja",'Mapa final'!#REF!="Mayor"),CONCATENATE("R7C",'Mapa final'!#REF!),"")</f>
        <v>#REF!</v>
      </c>
      <c r="AG42" s="46" t="e">
        <f>IF(AND('Mapa final'!#REF!="Baja",'Mapa final'!#REF!="Mayor"),CONCATENATE("R7C",'Mapa final'!#REF!),"")</f>
        <v>#REF!</v>
      </c>
      <c r="AH42" s="47" t="e">
        <f>IF(AND('Mapa final'!#REF!="Baja",'Mapa final'!#REF!="Catastrófico"),CONCATENATE("R7C",'Mapa final'!#REF!),"")</f>
        <v>#REF!</v>
      </c>
      <c r="AI42" s="48" t="e">
        <f>IF(AND('Mapa final'!#REF!="Baja",'Mapa final'!#REF!="Catastrófico"),CONCATENATE("R7C",'Mapa final'!#REF!),"")</f>
        <v>#REF!</v>
      </c>
      <c r="AJ42" s="48" t="e">
        <f>IF(AND('Mapa final'!#REF!="Baja",'Mapa final'!#REF!="Catastrófico"),CONCATENATE("R7C",'Mapa final'!#REF!),"")</f>
        <v>#REF!</v>
      </c>
      <c r="AK42" s="48" t="e">
        <f>IF(AND('Mapa final'!#REF!="Baja",'Mapa final'!#REF!="Catastrófico"),CONCATENATE("R7C",'Mapa final'!#REF!),"")</f>
        <v>#REF!</v>
      </c>
      <c r="AL42" s="48" t="e">
        <f>IF(AND('Mapa final'!#REF!="Baja",'Mapa final'!#REF!="Catastrófico"),CONCATENATE("R7C",'Mapa final'!#REF!),"")</f>
        <v>#REF!</v>
      </c>
      <c r="AM42" s="49" t="e">
        <f>IF(AND('Mapa final'!#REF!="Baja",'Mapa final'!#REF!="Catastrófico"),CONCATENATE("R7C",'Mapa final'!#REF!),"")</f>
        <v>#REF!</v>
      </c>
      <c r="AN42" s="75"/>
      <c r="AO42" s="346"/>
      <c r="AP42" s="347"/>
      <c r="AQ42" s="347"/>
      <c r="AR42" s="347"/>
      <c r="AS42" s="347"/>
      <c r="AT42" s="348"/>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row>
    <row r="43" spans="1:80" ht="15" customHeight="1" x14ac:dyDescent="0.25">
      <c r="A43" s="75"/>
      <c r="B43" s="227"/>
      <c r="C43" s="227"/>
      <c r="D43" s="228"/>
      <c r="E43" s="326"/>
      <c r="F43" s="325"/>
      <c r="G43" s="325"/>
      <c r="H43" s="325"/>
      <c r="I43" s="325"/>
      <c r="J43" s="68" t="e">
        <f>IF(AND('Mapa final'!#REF!="Baja",'Mapa final'!#REF!="Leve"),CONCATENATE("R8C",'Mapa final'!#REF!),"")</f>
        <v>#REF!</v>
      </c>
      <c r="K43" s="69" t="e">
        <f>IF(AND('Mapa final'!#REF!="Baja",'Mapa final'!#REF!="Leve"),CONCATENATE("R8C",'Mapa final'!#REF!),"")</f>
        <v>#REF!</v>
      </c>
      <c r="L43" s="69" t="e">
        <f>IF(AND('Mapa final'!#REF!="Baja",'Mapa final'!#REF!="Leve"),CONCATENATE("R8C",'Mapa final'!#REF!),"")</f>
        <v>#REF!</v>
      </c>
      <c r="M43" s="69" t="e">
        <f>IF(AND('Mapa final'!#REF!="Baja",'Mapa final'!#REF!="Leve"),CONCATENATE("R8C",'Mapa final'!#REF!),"")</f>
        <v>#REF!</v>
      </c>
      <c r="N43" s="69" t="e">
        <f>IF(AND('Mapa final'!#REF!="Baja",'Mapa final'!#REF!="Leve"),CONCATENATE("R8C",'Mapa final'!#REF!),"")</f>
        <v>#REF!</v>
      </c>
      <c r="O43" s="70" t="e">
        <f>IF(AND('Mapa final'!#REF!="Baja",'Mapa final'!#REF!="Leve"),CONCATENATE("R8C",'Mapa final'!#REF!),"")</f>
        <v>#REF!</v>
      </c>
      <c r="P43" s="59" t="e">
        <f>IF(AND('Mapa final'!#REF!="Baja",'Mapa final'!#REF!="Menor"),CONCATENATE("R8C",'Mapa final'!#REF!),"")</f>
        <v>#REF!</v>
      </c>
      <c r="Q43" s="60" t="e">
        <f>IF(AND('Mapa final'!#REF!="Baja",'Mapa final'!#REF!="Menor"),CONCATENATE("R8C",'Mapa final'!#REF!),"")</f>
        <v>#REF!</v>
      </c>
      <c r="R43" s="60" t="e">
        <f>IF(AND('Mapa final'!#REF!="Baja",'Mapa final'!#REF!="Menor"),CONCATENATE("R8C",'Mapa final'!#REF!),"")</f>
        <v>#REF!</v>
      </c>
      <c r="S43" s="60" t="e">
        <f>IF(AND('Mapa final'!#REF!="Baja",'Mapa final'!#REF!="Menor"),CONCATENATE("R8C",'Mapa final'!#REF!),"")</f>
        <v>#REF!</v>
      </c>
      <c r="T43" s="60" t="e">
        <f>IF(AND('Mapa final'!#REF!="Baja",'Mapa final'!#REF!="Menor"),CONCATENATE("R8C",'Mapa final'!#REF!),"")</f>
        <v>#REF!</v>
      </c>
      <c r="U43" s="61" t="e">
        <f>IF(AND('Mapa final'!#REF!="Baja",'Mapa final'!#REF!="Menor"),CONCATENATE("R8C",'Mapa final'!#REF!),"")</f>
        <v>#REF!</v>
      </c>
      <c r="V43" s="59" t="e">
        <f>IF(AND('Mapa final'!#REF!="Baja",'Mapa final'!#REF!="Moderado"),CONCATENATE("R8C",'Mapa final'!#REF!),"")</f>
        <v>#REF!</v>
      </c>
      <c r="W43" s="60" t="e">
        <f>IF(AND('Mapa final'!#REF!="Baja",'Mapa final'!#REF!="Moderado"),CONCATENATE("R8C",'Mapa final'!#REF!),"")</f>
        <v>#REF!</v>
      </c>
      <c r="X43" s="60" t="e">
        <f>IF(AND('Mapa final'!#REF!="Baja",'Mapa final'!#REF!="Moderado"),CONCATENATE("R8C",'Mapa final'!#REF!),"")</f>
        <v>#REF!</v>
      </c>
      <c r="Y43" s="60" t="e">
        <f>IF(AND('Mapa final'!#REF!="Baja",'Mapa final'!#REF!="Moderado"),CONCATENATE("R8C",'Mapa final'!#REF!),"")</f>
        <v>#REF!</v>
      </c>
      <c r="Z43" s="60" t="e">
        <f>IF(AND('Mapa final'!#REF!="Baja",'Mapa final'!#REF!="Moderado"),CONCATENATE("R8C",'Mapa final'!#REF!),"")</f>
        <v>#REF!</v>
      </c>
      <c r="AA43" s="61" t="e">
        <f>IF(AND('Mapa final'!#REF!="Baja",'Mapa final'!#REF!="Moderado"),CONCATENATE("R8C",'Mapa final'!#REF!),"")</f>
        <v>#REF!</v>
      </c>
      <c r="AB43" s="44" t="e">
        <f>IF(AND('Mapa final'!#REF!="Baja",'Mapa final'!#REF!="Mayor"),CONCATENATE("R8C",'Mapa final'!#REF!),"")</f>
        <v>#REF!</v>
      </c>
      <c r="AC43" s="45" t="e">
        <f>IF(AND('Mapa final'!#REF!="Baja",'Mapa final'!#REF!="Mayor"),CONCATENATE("R8C",'Mapa final'!#REF!),"")</f>
        <v>#REF!</v>
      </c>
      <c r="AD43" s="45" t="e">
        <f>IF(AND('Mapa final'!#REF!="Baja",'Mapa final'!#REF!="Mayor"),CONCATENATE("R8C",'Mapa final'!#REF!),"")</f>
        <v>#REF!</v>
      </c>
      <c r="AE43" s="45" t="e">
        <f>IF(AND('Mapa final'!#REF!="Baja",'Mapa final'!#REF!="Mayor"),CONCATENATE("R8C",'Mapa final'!#REF!),"")</f>
        <v>#REF!</v>
      </c>
      <c r="AF43" s="45" t="e">
        <f>IF(AND('Mapa final'!#REF!="Baja",'Mapa final'!#REF!="Mayor"),CONCATENATE("R8C",'Mapa final'!#REF!),"")</f>
        <v>#REF!</v>
      </c>
      <c r="AG43" s="46" t="e">
        <f>IF(AND('Mapa final'!#REF!="Baja",'Mapa final'!#REF!="Mayor"),CONCATENATE("R8C",'Mapa final'!#REF!),"")</f>
        <v>#REF!</v>
      </c>
      <c r="AH43" s="47" t="e">
        <f>IF(AND('Mapa final'!#REF!="Baja",'Mapa final'!#REF!="Catastrófico"),CONCATENATE("R8C",'Mapa final'!#REF!),"")</f>
        <v>#REF!</v>
      </c>
      <c r="AI43" s="48" t="e">
        <f>IF(AND('Mapa final'!#REF!="Baja",'Mapa final'!#REF!="Catastrófico"),CONCATENATE("R8C",'Mapa final'!#REF!),"")</f>
        <v>#REF!</v>
      </c>
      <c r="AJ43" s="48" t="e">
        <f>IF(AND('Mapa final'!#REF!="Baja",'Mapa final'!#REF!="Catastrófico"),CONCATENATE("R8C",'Mapa final'!#REF!),"")</f>
        <v>#REF!</v>
      </c>
      <c r="AK43" s="48" t="e">
        <f>IF(AND('Mapa final'!#REF!="Baja",'Mapa final'!#REF!="Catastrófico"),CONCATENATE("R8C",'Mapa final'!#REF!),"")</f>
        <v>#REF!</v>
      </c>
      <c r="AL43" s="48" t="e">
        <f>IF(AND('Mapa final'!#REF!="Baja",'Mapa final'!#REF!="Catastrófico"),CONCATENATE("R8C",'Mapa final'!#REF!),"")</f>
        <v>#REF!</v>
      </c>
      <c r="AM43" s="49" t="e">
        <f>IF(AND('Mapa final'!#REF!="Baja",'Mapa final'!#REF!="Catastrófico"),CONCATENATE("R8C",'Mapa final'!#REF!),"")</f>
        <v>#REF!</v>
      </c>
      <c r="AN43" s="75"/>
      <c r="AO43" s="346"/>
      <c r="AP43" s="347"/>
      <c r="AQ43" s="347"/>
      <c r="AR43" s="347"/>
      <c r="AS43" s="347"/>
      <c r="AT43" s="348"/>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row>
    <row r="44" spans="1:80" ht="15" customHeight="1" x14ac:dyDescent="0.25">
      <c r="A44" s="75"/>
      <c r="B44" s="227"/>
      <c r="C44" s="227"/>
      <c r="D44" s="228"/>
      <c r="E44" s="326"/>
      <c r="F44" s="325"/>
      <c r="G44" s="325"/>
      <c r="H44" s="325"/>
      <c r="I44" s="325"/>
      <c r="J44" s="68" t="e">
        <f>IF(AND('Mapa final'!#REF!="Baja",'Mapa final'!#REF!="Leve"),CONCATENATE("R9C",'Mapa final'!#REF!),"")</f>
        <v>#REF!</v>
      </c>
      <c r="K44" s="69" t="e">
        <f>IF(AND('Mapa final'!#REF!="Baja",'Mapa final'!#REF!="Leve"),CONCATENATE("R9C",'Mapa final'!#REF!),"")</f>
        <v>#REF!</v>
      </c>
      <c r="L44" s="69" t="e">
        <f>IF(AND('Mapa final'!#REF!="Baja",'Mapa final'!#REF!="Leve"),CONCATENATE("R9C",'Mapa final'!#REF!),"")</f>
        <v>#REF!</v>
      </c>
      <c r="M44" s="69" t="e">
        <f>IF(AND('Mapa final'!#REF!="Baja",'Mapa final'!#REF!="Leve"),CONCATENATE("R9C",'Mapa final'!#REF!),"")</f>
        <v>#REF!</v>
      </c>
      <c r="N44" s="69" t="e">
        <f>IF(AND('Mapa final'!#REF!="Baja",'Mapa final'!#REF!="Leve"),CONCATENATE("R9C",'Mapa final'!#REF!),"")</f>
        <v>#REF!</v>
      </c>
      <c r="O44" s="70" t="e">
        <f>IF(AND('Mapa final'!#REF!="Baja",'Mapa final'!#REF!="Leve"),CONCATENATE("R9C",'Mapa final'!#REF!),"")</f>
        <v>#REF!</v>
      </c>
      <c r="P44" s="59" t="e">
        <f>IF(AND('Mapa final'!#REF!="Baja",'Mapa final'!#REF!="Menor"),CONCATENATE("R9C",'Mapa final'!#REF!),"")</f>
        <v>#REF!</v>
      </c>
      <c r="Q44" s="60" t="e">
        <f>IF(AND('Mapa final'!#REF!="Baja",'Mapa final'!#REF!="Menor"),CONCATENATE("R9C",'Mapa final'!#REF!),"")</f>
        <v>#REF!</v>
      </c>
      <c r="R44" s="60" t="e">
        <f>IF(AND('Mapa final'!#REF!="Baja",'Mapa final'!#REF!="Menor"),CONCATENATE("R9C",'Mapa final'!#REF!),"")</f>
        <v>#REF!</v>
      </c>
      <c r="S44" s="60" t="e">
        <f>IF(AND('Mapa final'!#REF!="Baja",'Mapa final'!#REF!="Menor"),CONCATENATE("R9C",'Mapa final'!#REF!),"")</f>
        <v>#REF!</v>
      </c>
      <c r="T44" s="60" t="e">
        <f>IF(AND('Mapa final'!#REF!="Baja",'Mapa final'!#REF!="Menor"),CONCATENATE("R9C",'Mapa final'!#REF!),"")</f>
        <v>#REF!</v>
      </c>
      <c r="U44" s="61" t="e">
        <f>IF(AND('Mapa final'!#REF!="Baja",'Mapa final'!#REF!="Menor"),CONCATENATE("R9C",'Mapa final'!#REF!),"")</f>
        <v>#REF!</v>
      </c>
      <c r="V44" s="59" t="e">
        <f>IF(AND('Mapa final'!#REF!="Baja",'Mapa final'!#REF!="Moderado"),CONCATENATE("R9C",'Mapa final'!#REF!),"")</f>
        <v>#REF!</v>
      </c>
      <c r="W44" s="60" t="e">
        <f>IF(AND('Mapa final'!#REF!="Baja",'Mapa final'!#REF!="Moderado"),CONCATENATE("R9C",'Mapa final'!#REF!),"")</f>
        <v>#REF!</v>
      </c>
      <c r="X44" s="60" t="e">
        <f>IF(AND('Mapa final'!#REF!="Baja",'Mapa final'!#REF!="Moderado"),CONCATENATE("R9C",'Mapa final'!#REF!),"")</f>
        <v>#REF!</v>
      </c>
      <c r="Y44" s="60" t="e">
        <f>IF(AND('Mapa final'!#REF!="Baja",'Mapa final'!#REF!="Moderado"),CONCATENATE("R9C",'Mapa final'!#REF!),"")</f>
        <v>#REF!</v>
      </c>
      <c r="Z44" s="60" t="e">
        <f>IF(AND('Mapa final'!#REF!="Baja",'Mapa final'!#REF!="Moderado"),CONCATENATE("R9C",'Mapa final'!#REF!),"")</f>
        <v>#REF!</v>
      </c>
      <c r="AA44" s="61" t="e">
        <f>IF(AND('Mapa final'!#REF!="Baja",'Mapa final'!#REF!="Moderado"),CONCATENATE("R9C",'Mapa final'!#REF!),"")</f>
        <v>#REF!</v>
      </c>
      <c r="AB44" s="44" t="e">
        <f>IF(AND('Mapa final'!#REF!="Baja",'Mapa final'!#REF!="Mayor"),CONCATENATE("R9C",'Mapa final'!#REF!),"")</f>
        <v>#REF!</v>
      </c>
      <c r="AC44" s="45" t="e">
        <f>IF(AND('Mapa final'!#REF!="Baja",'Mapa final'!#REF!="Mayor"),CONCATENATE("R9C",'Mapa final'!#REF!),"")</f>
        <v>#REF!</v>
      </c>
      <c r="AD44" s="45" t="e">
        <f>IF(AND('Mapa final'!#REF!="Baja",'Mapa final'!#REF!="Mayor"),CONCATENATE("R9C",'Mapa final'!#REF!),"")</f>
        <v>#REF!</v>
      </c>
      <c r="AE44" s="45" t="e">
        <f>IF(AND('Mapa final'!#REF!="Baja",'Mapa final'!#REF!="Mayor"),CONCATENATE("R9C",'Mapa final'!#REF!),"")</f>
        <v>#REF!</v>
      </c>
      <c r="AF44" s="45" t="e">
        <f>IF(AND('Mapa final'!#REF!="Baja",'Mapa final'!#REF!="Mayor"),CONCATENATE("R9C",'Mapa final'!#REF!),"")</f>
        <v>#REF!</v>
      </c>
      <c r="AG44" s="46" t="e">
        <f>IF(AND('Mapa final'!#REF!="Baja",'Mapa final'!#REF!="Mayor"),CONCATENATE("R9C",'Mapa final'!#REF!),"")</f>
        <v>#REF!</v>
      </c>
      <c r="AH44" s="47" t="e">
        <f>IF(AND('Mapa final'!#REF!="Baja",'Mapa final'!#REF!="Catastrófico"),CONCATENATE("R9C",'Mapa final'!#REF!),"")</f>
        <v>#REF!</v>
      </c>
      <c r="AI44" s="48" t="e">
        <f>IF(AND('Mapa final'!#REF!="Baja",'Mapa final'!#REF!="Catastrófico"),CONCATENATE("R9C",'Mapa final'!#REF!),"")</f>
        <v>#REF!</v>
      </c>
      <c r="AJ44" s="48" t="e">
        <f>IF(AND('Mapa final'!#REF!="Baja",'Mapa final'!#REF!="Catastrófico"),CONCATENATE("R9C",'Mapa final'!#REF!),"")</f>
        <v>#REF!</v>
      </c>
      <c r="AK44" s="48" t="e">
        <f>IF(AND('Mapa final'!#REF!="Baja",'Mapa final'!#REF!="Catastrófico"),CONCATENATE("R9C",'Mapa final'!#REF!),"")</f>
        <v>#REF!</v>
      </c>
      <c r="AL44" s="48" t="e">
        <f>IF(AND('Mapa final'!#REF!="Baja",'Mapa final'!#REF!="Catastrófico"),CONCATENATE("R9C",'Mapa final'!#REF!),"")</f>
        <v>#REF!</v>
      </c>
      <c r="AM44" s="49" t="e">
        <f>IF(AND('Mapa final'!#REF!="Baja",'Mapa final'!#REF!="Catastrófico"),CONCATENATE("R9C",'Mapa final'!#REF!),"")</f>
        <v>#REF!</v>
      </c>
      <c r="AN44" s="75"/>
      <c r="AO44" s="346"/>
      <c r="AP44" s="347"/>
      <c r="AQ44" s="347"/>
      <c r="AR44" s="347"/>
      <c r="AS44" s="347"/>
      <c r="AT44" s="348"/>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row>
    <row r="45" spans="1:80" ht="15.75" customHeight="1" thickBot="1" x14ac:dyDescent="0.3">
      <c r="A45" s="75"/>
      <c r="B45" s="227"/>
      <c r="C45" s="227"/>
      <c r="D45" s="228"/>
      <c r="E45" s="327"/>
      <c r="F45" s="328"/>
      <c r="G45" s="328"/>
      <c r="H45" s="328"/>
      <c r="I45" s="328"/>
      <c r="J45" s="71" t="e">
        <f>IF(AND('Mapa final'!#REF!="Baja",'Mapa final'!#REF!="Leve"),CONCATENATE("R10C",'Mapa final'!#REF!),"")</f>
        <v>#REF!</v>
      </c>
      <c r="K45" s="72" t="e">
        <f>IF(AND('Mapa final'!#REF!="Baja",'Mapa final'!#REF!="Leve"),CONCATENATE("R10C",'Mapa final'!#REF!),"")</f>
        <v>#REF!</v>
      </c>
      <c r="L45" s="72" t="e">
        <f>IF(AND('Mapa final'!#REF!="Baja",'Mapa final'!#REF!="Leve"),CONCATENATE("R10C",'Mapa final'!#REF!),"")</f>
        <v>#REF!</v>
      </c>
      <c r="M45" s="72" t="e">
        <f>IF(AND('Mapa final'!#REF!="Baja",'Mapa final'!#REF!="Leve"),CONCATENATE("R10C",'Mapa final'!#REF!),"")</f>
        <v>#REF!</v>
      </c>
      <c r="N45" s="72" t="e">
        <f>IF(AND('Mapa final'!#REF!="Baja",'Mapa final'!#REF!="Leve"),CONCATENATE("R10C",'Mapa final'!#REF!),"")</f>
        <v>#REF!</v>
      </c>
      <c r="O45" s="73" t="e">
        <f>IF(AND('Mapa final'!#REF!="Baja",'Mapa final'!#REF!="Leve"),CONCATENATE("R10C",'Mapa final'!#REF!),"")</f>
        <v>#REF!</v>
      </c>
      <c r="P45" s="59" t="e">
        <f>IF(AND('Mapa final'!#REF!="Baja",'Mapa final'!#REF!="Menor"),CONCATENATE("R10C",'Mapa final'!#REF!),"")</f>
        <v>#REF!</v>
      </c>
      <c r="Q45" s="60" t="e">
        <f>IF(AND('Mapa final'!#REF!="Baja",'Mapa final'!#REF!="Menor"),CONCATENATE("R10C",'Mapa final'!#REF!),"")</f>
        <v>#REF!</v>
      </c>
      <c r="R45" s="60" t="e">
        <f>IF(AND('Mapa final'!#REF!="Baja",'Mapa final'!#REF!="Menor"),CONCATENATE("R10C",'Mapa final'!#REF!),"")</f>
        <v>#REF!</v>
      </c>
      <c r="S45" s="60" t="e">
        <f>IF(AND('Mapa final'!#REF!="Baja",'Mapa final'!#REF!="Menor"),CONCATENATE("R10C",'Mapa final'!#REF!),"")</f>
        <v>#REF!</v>
      </c>
      <c r="T45" s="60" t="e">
        <f>IF(AND('Mapa final'!#REF!="Baja",'Mapa final'!#REF!="Menor"),CONCATENATE("R10C",'Mapa final'!#REF!),"")</f>
        <v>#REF!</v>
      </c>
      <c r="U45" s="61" t="e">
        <f>IF(AND('Mapa final'!#REF!="Baja",'Mapa final'!#REF!="Menor"),CONCATENATE("R10C",'Mapa final'!#REF!),"")</f>
        <v>#REF!</v>
      </c>
      <c r="V45" s="62" t="e">
        <f>IF(AND('Mapa final'!#REF!="Baja",'Mapa final'!#REF!="Moderado"),CONCATENATE("R10C",'Mapa final'!#REF!),"")</f>
        <v>#REF!</v>
      </c>
      <c r="W45" s="63" t="e">
        <f>IF(AND('Mapa final'!#REF!="Baja",'Mapa final'!#REF!="Moderado"),CONCATENATE("R10C",'Mapa final'!#REF!),"")</f>
        <v>#REF!</v>
      </c>
      <c r="X45" s="63" t="e">
        <f>IF(AND('Mapa final'!#REF!="Baja",'Mapa final'!#REF!="Moderado"),CONCATENATE("R10C",'Mapa final'!#REF!),"")</f>
        <v>#REF!</v>
      </c>
      <c r="Y45" s="63" t="e">
        <f>IF(AND('Mapa final'!#REF!="Baja",'Mapa final'!#REF!="Moderado"),CONCATENATE("R10C",'Mapa final'!#REF!),"")</f>
        <v>#REF!</v>
      </c>
      <c r="Z45" s="63" t="e">
        <f>IF(AND('Mapa final'!#REF!="Baja",'Mapa final'!#REF!="Moderado"),CONCATENATE("R10C",'Mapa final'!#REF!),"")</f>
        <v>#REF!</v>
      </c>
      <c r="AA45" s="64" t="e">
        <f>IF(AND('Mapa final'!#REF!="Baja",'Mapa final'!#REF!="Moderado"),CONCATENATE("R10C",'Mapa final'!#REF!),"")</f>
        <v>#REF!</v>
      </c>
      <c r="AB45" s="50" t="e">
        <f>IF(AND('Mapa final'!#REF!="Baja",'Mapa final'!#REF!="Mayor"),CONCATENATE("R10C",'Mapa final'!#REF!),"")</f>
        <v>#REF!</v>
      </c>
      <c r="AC45" s="51" t="e">
        <f>IF(AND('Mapa final'!#REF!="Baja",'Mapa final'!#REF!="Mayor"),CONCATENATE("R10C",'Mapa final'!#REF!),"")</f>
        <v>#REF!</v>
      </c>
      <c r="AD45" s="51" t="e">
        <f>IF(AND('Mapa final'!#REF!="Baja",'Mapa final'!#REF!="Mayor"),CONCATENATE("R10C",'Mapa final'!#REF!),"")</f>
        <v>#REF!</v>
      </c>
      <c r="AE45" s="51" t="e">
        <f>IF(AND('Mapa final'!#REF!="Baja",'Mapa final'!#REF!="Mayor"),CONCATENATE("R10C",'Mapa final'!#REF!),"")</f>
        <v>#REF!</v>
      </c>
      <c r="AF45" s="51" t="e">
        <f>IF(AND('Mapa final'!#REF!="Baja",'Mapa final'!#REF!="Mayor"),CONCATENATE("R10C",'Mapa final'!#REF!),"")</f>
        <v>#REF!</v>
      </c>
      <c r="AG45" s="52" t="e">
        <f>IF(AND('Mapa final'!#REF!="Baja",'Mapa final'!#REF!="Mayor"),CONCATENATE("R10C",'Mapa final'!#REF!),"")</f>
        <v>#REF!</v>
      </c>
      <c r="AH45" s="53" t="e">
        <f>IF(AND('Mapa final'!#REF!="Baja",'Mapa final'!#REF!="Catastrófico"),CONCATENATE("R10C",'Mapa final'!#REF!),"")</f>
        <v>#REF!</v>
      </c>
      <c r="AI45" s="54" t="e">
        <f>IF(AND('Mapa final'!#REF!="Baja",'Mapa final'!#REF!="Catastrófico"),CONCATENATE("R10C",'Mapa final'!#REF!),"")</f>
        <v>#REF!</v>
      </c>
      <c r="AJ45" s="54" t="e">
        <f>IF(AND('Mapa final'!#REF!="Baja",'Mapa final'!#REF!="Catastrófico"),CONCATENATE("R10C",'Mapa final'!#REF!),"")</f>
        <v>#REF!</v>
      </c>
      <c r="AK45" s="54" t="e">
        <f>IF(AND('Mapa final'!#REF!="Baja",'Mapa final'!#REF!="Catastrófico"),CONCATENATE("R10C",'Mapa final'!#REF!),"")</f>
        <v>#REF!</v>
      </c>
      <c r="AL45" s="54" t="e">
        <f>IF(AND('Mapa final'!#REF!="Baja",'Mapa final'!#REF!="Catastrófico"),CONCATENATE("R10C",'Mapa final'!#REF!),"")</f>
        <v>#REF!</v>
      </c>
      <c r="AM45" s="55" t="e">
        <f>IF(AND('Mapa final'!#REF!="Baja",'Mapa final'!#REF!="Catastrófico"),CONCATENATE("R10C",'Mapa final'!#REF!),"")</f>
        <v>#REF!</v>
      </c>
      <c r="AN45" s="75"/>
      <c r="AO45" s="349"/>
      <c r="AP45" s="350"/>
      <c r="AQ45" s="350"/>
      <c r="AR45" s="350"/>
      <c r="AS45" s="350"/>
      <c r="AT45" s="351"/>
    </row>
    <row r="46" spans="1:80" ht="46.5" customHeight="1" x14ac:dyDescent="0.35">
      <c r="A46" s="75"/>
      <c r="B46" s="227"/>
      <c r="C46" s="227"/>
      <c r="D46" s="228"/>
      <c r="E46" s="322" t="s">
        <v>112</v>
      </c>
      <c r="F46" s="323"/>
      <c r="G46" s="323"/>
      <c r="H46" s="323"/>
      <c r="I46" s="340"/>
      <c r="J46" s="65" t="e">
        <f>IF(AND('Mapa final'!#REF!="Muy Baja",'Mapa final'!#REF!="Leve"),CONCATENATE("R1C",'Mapa final'!#REF!),"")</f>
        <v>#REF!</v>
      </c>
      <c r="K46" s="66" t="e">
        <f>IF(AND('Mapa final'!#REF!="Muy Baja",'Mapa final'!#REF!="Leve"),CONCATENATE("R1C",'Mapa final'!#REF!),"")</f>
        <v>#REF!</v>
      </c>
      <c r="L46" s="66" t="e">
        <f>IF(AND('Mapa final'!#REF!="Muy Baja",'Mapa final'!#REF!="Leve"),CONCATENATE("R1C",'Mapa final'!#REF!),"")</f>
        <v>#REF!</v>
      </c>
      <c r="M46" s="66" t="e">
        <f>IF(AND('Mapa final'!#REF!="Muy Baja",'Mapa final'!#REF!="Leve"),CONCATENATE("R1C",'Mapa final'!#REF!),"")</f>
        <v>#REF!</v>
      </c>
      <c r="N46" s="66" t="e">
        <f>IF(AND('Mapa final'!#REF!="Muy Baja",'Mapa final'!#REF!="Leve"),CONCATENATE("R1C",'Mapa final'!#REF!),"")</f>
        <v>#REF!</v>
      </c>
      <c r="O46" s="67" t="e">
        <f>IF(AND('Mapa final'!#REF!="Muy Baja",'Mapa final'!#REF!="Leve"),CONCATENATE("R1C",'Mapa final'!#REF!),"")</f>
        <v>#REF!</v>
      </c>
      <c r="P46" s="65" t="e">
        <f>IF(AND('Mapa final'!#REF!="Muy Baja",'Mapa final'!#REF!="Menor"),CONCATENATE("R1C",'Mapa final'!#REF!),"")</f>
        <v>#REF!</v>
      </c>
      <c r="Q46" s="66" t="e">
        <f>IF(AND('Mapa final'!#REF!="Muy Baja",'Mapa final'!#REF!="Menor"),CONCATENATE("R1C",'Mapa final'!#REF!),"")</f>
        <v>#REF!</v>
      </c>
      <c r="R46" s="66" t="e">
        <f>IF(AND('Mapa final'!#REF!="Muy Baja",'Mapa final'!#REF!="Menor"),CONCATENATE("R1C",'Mapa final'!#REF!),"")</f>
        <v>#REF!</v>
      </c>
      <c r="S46" s="66" t="e">
        <f>IF(AND('Mapa final'!#REF!="Muy Baja",'Mapa final'!#REF!="Menor"),CONCATENATE("R1C",'Mapa final'!#REF!),"")</f>
        <v>#REF!</v>
      </c>
      <c r="T46" s="66" t="e">
        <f>IF(AND('Mapa final'!#REF!="Muy Baja",'Mapa final'!#REF!="Menor"),CONCATENATE("R1C",'Mapa final'!#REF!),"")</f>
        <v>#REF!</v>
      </c>
      <c r="U46" s="67" t="e">
        <f>IF(AND('Mapa final'!#REF!="Muy Baja",'Mapa final'!#REF!="Menor"),CONCATENATE("R1C",'Mapa final'!#REF!),"")</f>
        <v>#REF!</v>
      </c>
      <c r="V46" s="56" t="e">
        <f>IF(AND('Mapa final'!#REF!="Muy Baja",'Mapa final'!#REF!="Moderado"),CONCATENATE("R1C",'Mapa final'!#REF!),"")</f>
        <v>#REF!</v>
      </c>
      <c r="W46" s="74" t="e">
        <f>IF(AND('Mapa final'!#REF!="Muy Baja",'Mapa final'!#REF!="Moderado"),CONCATENATE("R1C",'Mapa final'!#REF!),"")</f>
        <v>#REF!</v>
      </c>
      <c r="X46" s="57" t="e">
        <f>IF(AND('Mapa final'!#REF!="Muy Baja",'Mapa final'!#REF!="Moderado"),CONCATENATE("R1C",'Mapa final'!#REF!),"")</f>
        <v>#REF!</v>
      </c>
      <c r="Y46" s="57" t="e">
        <f>IF(AND('Mapa final'!#REF!="Muy Baja",'Mapa final'!#REF!="Moderado"),CONCATENATE("R1C",'Mapa final'!#REF!),"")</f>
        <v>#REF!</v>
      </c>
      <c r="Z46" s="57" t="e">
        <f>IF(AND('Mapa final'!#REF!="Muy Baja",'Mapa final'!#REF!="Moderado"),CONCATENATE("R1C",'Mapa final'!#REF!),"")</f>
        <v>#REF!</v>
      </c>
      <c r="AA46" s="58" t="e">
        <f>IF(AND('Mapa final'!#REF!="Muy Baja",'Mapa final'!#REF!="Moderado"),CONCATENATE("R1C",'Mapa final'!#REF!),"")</f>
        <v>#REF!</v>
      </c>
      <c r="AB46" s="38" t="e">
        <f>IF(AND('Mapa final'!#REF!="Muy Baja",'Mapa final'!#REF!="Mayor"),CONCATENATE("R1C",'Mapa final'!#REF!),"")</f>
        <v>#REF!</v>
      </c>
      <c r="AC46" s="39" t="e">
        <f>IF(AND('Mapa final'!#REF!="Muy Baja",'Mapa final'!#REF!="Mayor"),CONCATENATE("R1C",'Mapa final'!#REF!),"")</f>
        <v>#REF!</v>
      </c>
      <c r="AD46" s="39" t="e">
        <f>IF(AND('Mapa final'!#REF!="Muy Baja",'Mapa final'!#REF!="Mayor"),CONCATENATE("R1C",'Mapa final'!#REF!),"")</f>
        <v>#REF!</v>
      </c>
      <c r="AE46" s="39" t="e">
        <f>IF(AND('Mapa final'!#REF!="Muy Baja",'Mapa final'!#REF!="Mayor"),CONCATENATE("R1C",'Mapa final'!#REF!),"")</f>
        <v>#REF!</v>
      </c>
      <c r="AF46" s="39" t="e">
        <f>IF(AND('Mapa final'!#REF!="Muy Baja",'Mapa final'!#REF!="Mayor"),CONCATENATE("R1C",'Mapa final'!#REF!),"")</f>
        <v>#REF!</v>
      </c>
      <c r="AG46" s="40" t="e">
        <f>IF(AND('Mapa final'!#REF!="Muy Baja",'Mapa final'!#REF!="Mayor"),CONCATENATE("R1C",'Mapa final'!#REF!),"")</f>
        <v>#REF!</v>
      </c>
      <c r="AH46" s="41" t="e">
        <f>IF(AND('Mapa final'!#REF!="Muy Baja",'Mapa final'!#REF!="Catastrófico"),CONCATENATE("R1C",'Mapa final'!#REF!),"")</f>
        <v>#REF!</v>
      </c>
      <c r="AI46" s="42" t="e">
        <f>IF(AND('Mapa final'!#REF!="Muy Baja",'Mapa final'!#REF!="Catastrófico"),CONCATENATE("R1C",'Mapa final'!#REF!),"")</f>
        <v>#REF!</v>
      </c>
      <c r="AJ46" s="42" t="e">
        <f>IF(AND('Mapa final'!#REF!="Muy Baja",'Mapa final'!#REF!="Catastrófico"),CONCATENATE("R1C",'Mapa final'!#REF!),"")</f>
        <v>#REF!</v>
      </c>
      <c r="AK46" s="42" t="e">
        <f>IF(AND('Mapa final'!#REF!="Muy Baja",'Mapa final'!#REF!="Catastrófico"),CONCATENATE("R1C",'Mapa final'!#REF!),"")</f>
        <v>#REF!</v>
      </c>
      <c r="AL46" s="42" t="e">
        <f>IF(AND('Mapa final'!#REF!="Muy Baja",'Mapa final'!#REF!="Catastrófico"),CONCATENATE("R1C",'Mapa final'!#REF!),"")</f>
        <v>#REF!</v>
      </c>
      <c r="AM46" s="43" t="e">
        <f>IF(AND('Mapa final'!#REF!="Muy Baja",'Mapa final'!#REF!="Catastrófico"),CONCATENATE("R1C",'Mapa final'!#REF!),"")</f>
        <v>#REF!</v>
      </c>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row>
    <row r="47" spans="1:80" ht="46.5" customHeight="1" x14ac:dyDescent="0.25">
      <c r="A47" s="75"/>
      <c r="B47" s="227"/>
      <c r="C47" s="227"/>
      <c r="D47" s="228"/>
      <c r="E47" s="324"/>
      <c r="F47" s="325"/>
      <c r="G47" s="325"/>
      <c r="H47" s="325"/>
      <c r="I47" s="341"/>
      <c r="J47" s="68" t="str">
        <f>IF(AND('Mapa final'!$AD$11="Muy Baja",'Mapa final'!$AF$11="Leve"),CONCATENATE("R2C",'Mapa final'!$S$11),"")</f>
        <v/>
      </c>
      <c r="K47" s="69" t="str">
        <f>IF(AND('Mapa final'!$AD$12="Muy Baja",'Mapa final'!$AF$12="Leve"),CONCATENATE("R2C",'Mapa final'!$S$12),"")</f>
        <v/>
      </c>
      <c r="L47" s="69" t="e">
        <f>IF(AND('Mapa final'!#REF!="Muy Baja",'Mapa final'!#REF!="Leve"),CONCATENATE("R2C",'Mapa final'!#REF!),"")</f>
        <v>#REF!</v>
      </c>
      <c r="M47" s="69" t="e">
        <f>IF(AND('Mapa final'!#REF!="Muy Baja",'Mapa final'!#REF!="Leve"),CONCATENATE("R2C",'Mapa final'!#REF!),"")</f>
        <v>#REF!</v>
      </c>
      <c r="N47" s="69" t="e">
        <f>IF(AND('Mapa final'!#REF!="Muy Baja",'Mapa final'!#REF!="Leve"),CONCATENATE("R2C",'Mapa final'!#REF!),"")</f>
        <v>#REF!</v>
      </c>
      <c r="O47" s="70" t="e">
        <f>IF(AND('Mapa final'!#REF!="Muy Baja",'Mapa final'!#REF!="Leve"),CONCATENATE("R2C",'Mapa final'!#REF!),"")</f>
        <v>#REF!</v>
      </c>
      <c r="P47" s="68" t="str">
        <f>IF(AND('Mapa final'!$AD$11="Muy Baja",'Mapa final'!$AF$11="Menor"),CONCATENATE("R2C",'Mapa final'!$S$11),"")</f>
        <v/>
      </c>
      <c r="Q47" s="69" t="str">
        <f>IF(AND('Mapa final'!$AD$12="Muy Baja",'Mapa final'!$AF$12="Menor"),CONCATENATE("R2C",'Mapa final'!$S$12),"")</f>
        <v/>
      </c>
      <c r="R47" s="69" t="e">
        <f>IF(AND('Mapa final'!#REF!="Muy Baja",'Mapa final'!#REF!="Menor"),CONCATENATE("R2C",'Mapa final'!#REF!),"")</f>
        <v>#REF!</v>
      </c>
      <c r="S47" s="69" t="e">
        <f>IF(AND('Mapa final'!#REF!="Muy Baja",'Mapa final'!#REF!="Menor"),CONCATENATE("R2C",'Mapa final'!#REF!),"")</f>
        <v>#REF!</v>
      </c>
      <c r="T47" s="69" t="e">
        <f>IF(AND('Mapa final'!#REF!="Muy Baja",'Mapa final'!#REF!="Menor"),CONCATENATE("R2C",'Mapa final'!#REF!),"")</f>
        <v>#REF!</v>
      </c>
      <c r="U47" s="70" t="e">
        <f>IF(AND('Mapa final'!#REF!="Muy Baja",'Mapa final'!#REF!="Menor"),CONCATENATE("R2C",'Mapa final'!#REF!),"")</f>
        <v>#REF!</v>
      </c>
      <c r="V47" s="59" t="str">
        <f>IF(AND('Mapa final'!$AD$11="Muy Baja",'Mapa final'!$AF$11="Moderado"),CONCATENATE("R2C",'Mapa final'!$S$11),"")</f>
        <v/>
      </c>
      <c r="W47" s="60" t="str">
        <f>IF(AND('Mapa final'!$AD$12="Muy Baja",'Mapa final'!$AF$12="Moderado"),CONCATENATE("R2C",'Mapa final'!$S$12),"")</f>
        <v/>
      </c>
      <c r="X47" s="60" t="e">
        <f>IF(AND('Mapa final'!#REF!="Muy Baja",'Mapa final'!#REF!="Moderado"),CONCATENATE("R2C",'Mapa final'!#REF!),"")</f>
        <v>#REF!</v>
      </c>
      <c r="Y47" s="60" t="e">
        <f>IF(AND('Mapa final'!#REF!="Muy Baja",'Mapa final'!#REF!="Moderado"),CONCATENATE("R2C",'Mapa final'!#REF!),"")</f>
        <v>#REF!</v>
      </c>
      <c r="Z47" s="60" t="e">
        <f>IF(AND('Mapa final'!#REF!="Muy Baja",'Mapa final'!#REF!="Moderado"),CONCATENATE("R2C",'Mapa final'!#REF!),"")</f>
        <v>#REF!</v>
      </c>
      <c r="AA47" s="61" t="e">
        <f>IF(AND('Mapa final'!#REF!="Muy Baja",'Mapa final'!#REF!="Moderado"),CONCATENATE("R2C",'Mapa final'!#REF!),"")</f>
        <v>#REF!</v>
      </c>
      <c r="AB47" s="44" t="str">
        <f>IF(AND('Mapa final'!$AD$11="Muy Baja",'Mapa final'!$AF$11="Mayor"),CONCATENATE("R2C",'Mapa final'!$S$11),"")</f>
        <v/>
      </c>
      <c r="AC47" s="45" t="str">
        <f>IF(AND('Mapa final'!$AD$12="Muy Baja",'Mapa final'!$AF$12="Mayor"),CONCATENATE("R2C",'Mapa final'!$S$12),"")</f>
        <v/>
      </c>
      <c r="AD47" s="45" t="e">
        <f>IF(AND('Mapa final'!#REF!="Muy Baja",'Mapa final'!#REF!="Mayor"),CONCATENATE("R2C",'Mapa final'!#REF!),"")</f>
        <v>#REF!</v>
      </c>
      <c r="AE47" s="45" t="e">
        <f>IF(AND('Mapa final'!#REF!="Muy Baja",'Mapa final'!#REF!="Mayor"),CONCATENATE("R2C",'Mapa final'!#REF!),"")</f>
        <v>#REF!</v>
      </c>
      <c r="AF47" s="45" t="e">
        <f>IF(AND('Mapa final'!#REF!="Muy Baja",'Mapa final'!#REF!="Mayor"),CONCATENATE("R2C",'Mapa final'!#REF!),"")</f>
        <v>#REF!</v>
      </c>
      <c r="AG47" s="46" t="e">
        <f>IF(AND('Mapa final'!#REF!="Muy Baja",'Mapa final'!#REF!="Mayor"),CONCATENATE("R2C",'Mapa final'!#REF!),"")</f>
        <v>#REF!</v>
      </c>
      <c r="AH47" s="47" t="str">
        <f>IF(AND('Mapa final'!$AD$11="Muy Baja",'Mapa final'!$AF$11="Catastrófico"),CONCATENATE("R2C",'Mapa final'!$S$11),"")</f>
        <v>R2C1</v>
      </c>
      <c r="AI47" s="48" t="str">
        <f>IF(AND('Mapa final'!$AD$12="Muy Baja",'Mapa final'!$AF$12="Catastrófico"),CONCATENATE("R2C",'Mapa final'!$S$12),"")</f>
        <v>R2C1</v>
      </c>
      <c r="AJ47" s="48" t="e">
        <f>IF(AND('Mapa final'!#REF!="Muy Baja",'Mapa final'!#REF!="Catastrófico"),CONCATENATE("R2C",'Mapa final'!#REF!),"")</f>
        <v>#REF!</v>
      </c>
      <c r="AK47" s="48" t="e">
        <f>IF(AND('Mapa final'!#REF!="Muy Baja",'Mapa final'!#REF!="Catastrófico"),CONCATENATE("R2C",'Mapa final'!#REF!),"")</f>
        <v>#REF!</v>
      </c>
      <c r="AL47" s="48" t="e">
        <f>IF(AND('Mapa final'!#REF!="Muy Baja",'Mapa final'!#REF!="Catastrófico"),CONCATENATE("R2C",'Mapa final'!#REF!),"")</f>
        <v>#REF!</v>
      </c>
      <c r="AM47" s="49" t="e">
        <f>IF(AND('Mapa final'!#REF!="Muy Baja",'Mapa final'!#REF!="Catastrófico"),CONCATENATE("R2C",'Mapa final'!#REF!),"")</f>
        <v>#REF!</v>
      </c>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row>
    <row r="48" spans="1:80" ht="15" customHeight="1" x14ac:dyDescent="0.25">
      <c r="A48" s="75"/>
      <c r="B48" s="227"/>
      <c r="C48" s="227"/>
      <c r="D48" s="228"/>
      <c r="E48" s="324"/>
      <c r="F48" s="325"/>
      <c r="G48" s="325"/>
      <c r="H48" s="325"/>
      <c r="I48" s="341"/>
      <c r="J48" s="68" t="e">
        <f>IF(AND('Mapa final'!#REF!="Muy Baja",'Mapa final'!#REF!="Leve"),CONCATENATE("R3C",'Mapa final'!#REF!),"")</f>
        <v>#REF!</v>
      </c>
      <c r="K48" s="69" t="e">
        <f>IF(AND('Mapa final'!#REF!="Muy Baja",'Mapa final'!#REF!="Leve"),CONCATENATE("R3C",'Mapa final'!#REF!),"")</f>
        <v>#REF!</v>
      </c>
      <c r="L48" s="69" t="e">
        <f>IF(AND('Mapa final'!#REF!="Muy Baja",'Mapa final'!#REF!="Leve"),CONCATENATE("R3C",'Mapa final'!#REF!),"")</f>
        <v>#REF!</v>
      </c>
      <c r="M48" s="69" t="e">
        <f>IF(AND('Mapa final'!#REF!="Muy Baja",'Mapa final'!#REF!="Leve"),CONCATENATE("R3C",'Mapa final'!#REF!),"")</f>
        <v>#REF!</v>
      </c>
      <c r="N48" s="69" t="e">
        <f>IF(AND('Mapa final'!#REF!="Muy Baja",'Mapa final'!#REF!="Leve"),CONCATENATE("R3C",'Mapa final'!#REF!),"")</f>
        <v>#REF!</v>
      </c>
      <c r="O48" s="70" t="e">
        <f>IF(AND('Mapa final'!#REF!="Muy Baja",'Mapa final'!#REF!="Leve"),CONCATENATE("R3C",'Mapa final'!#REF!),"")</f>
        <v>#REF!</v>
      </c>
      <c r="P48" s="68" t="e">
        <f>IF(AND('Mapa final'!#REF!="Muy Baja",'Mapa final'!#REF!="Menor"),CONCATENATE("R3C",'Mapa final'!#REF!),"")</f>
        <v>#REF!</v>
      </c>
      <c r="Q48" s="69" t="e">
        <f>IF(AND('Mapa final'!#REF!="Muy Baja",'Mapa final'!#REF!="Menor"),CONCATENATE("R3C",'Mapa final'!#REF!),"")</f>
        <v>#REF!</v>
      </c>
      <c r="R48" s="69" t="e">
        <f>IF(AND('Mapa final'!#REF!="Muy Baja",'Mapa final'!#REF!="Menor"),CONCATENATE("R3C",'Mapa final'!#REF!),"")</f>
        <v>#REF!</v>
      </c>
      <c r="S48" s="69" t="e">
        <f>IF(AND('Mapa final'!#REF!="Muy Baja",'Mapa final'!#REF!="Menor"),CONCATENATE("R3C",'Mapa final'!#REF!),"")</f>
        <v>#REF!</v>
      </c>
      <c r="T48" s="69" t="e">
        <f>IF(AND('Mapa final'!#REF!="Muy Baja",'Mapa final'!#REF!="Menor"),CONCATENATE("R3C",'Mapa final'!#REF!),"")</f>
        <v>#REF!</v>
      </c>
      <c r="U48" s="70" t="e">
        <f>IF(AND('Mapa final'!#REF!="Muy Baja",'Mapa final'!#REF!="Menor"),CONCATENATE("R3C",'Mapa final'!#REF!),"")</f>
        <v>#REF!</v>
      </c>
      <c r="V48" s="59" t="e">
        <f>IF(AND('Mapa final'!#REF!="Muy Baja",'Mapa final'!#REF!="Moderado"),CONCATENATE("R3C",'Mapa final'!#REF!),"")</f>
        <v>#REF!</v>
      </c>
      <c r="W48" s="60" t="e">
        <f>IF(AND('Mapa final'!#REF!="Muy Baja",'Mapa final'!#REF!="Moderado"),CONCATENATE("R3C",'Mapa final'!#REF!),"")</f>
        <v>#REF!</v>
      </c>
      <c r="X48" s="60" t="e">
        <f>IF(AND('Mapa final'!#REF!="Muy Baja",'Mapa final'!#REF!="Moderado"),CONCATENATE("R3C",'Mapa final'!#REF!),"")</f>
        <v>#REF!</v>
      </c>
      <c r="Y48" s="60" t="e">
        <f>IF(AND('Mapa final'!#REF!="Muy Baja",'Mapa final'!#REF!="Moderado"),CONCATENATE("R3C",'Mapa final'!#REF!),"")</f>
        <v>#REF!</v>
      </c>
      <c r="Z48" s="60" t="e">
        <f>IF(AND('Mapa final'!#REF!="Muy Baja",'Mapa final'!#REF!="Moderado"),CONCATENATE("R3C",'Mapa final'!#REF!),"")</f>
        <v>#REF!</v>
      </c>
      <c r="AA48" s="61" t="e">
        <f>IF(AND('Mapa final'!#REF!="Muy Baja",'Mapa final'!#REF!="Moderado"),CONCATENATE("R3C",'Mapa final'!#REF!),"")</f>
        <v>#REF!</v>
      </c>
      <c r="AB48" s="44" t="e">
        <f>IF(AND('Mapa final'!#REF!="Muy Baja",'Mapa final'!#REF!="Mayor"),CONCATENATE("R3C",'Mapa final'!#REF!),"")</f>
        <v>#REF!</v>
      </c>
      <c r="AC48" s="45" t="e">
        <f>IF(AND('Mapa final'!#REF!="Muy Baja",'Mapa final'!#REF!="Mayor"),CONCATENATE("R3C",'Mapa final'!#REF!),"")</f>
        <v>#REF!</v>
      </c>
      <c r="AD48" s="45" t="e">
        <f>IF(AND('Mapa final'!#REF!="Muy Baja",'Mapa final'!#REF!="Mayor"),CONCATENATE("R3C",'Mapa final'!#REF!),"")</f>
        <v>#REF!</v>
      </c>
      <c r="AE48" s="45" t="e">
        <f>IF(AND('Mapa final'!#REF!="Muy Baja",'Mapa final'!#REF!="Mayor"),CONCATENATE("R3C",'Mapa final'!#REF!),"")</f>
        <v>#REF!</v>
      </c>
      <c r="AF48" s="45" t="e">
        <f>IF(AND('Mapa final'!#REF!="Muy Baja",'Mapa final'!#REF!="Mayor"),CONCATENATE("R3C",'Mapa final'!#REF!),"")</f>
        <v>#REF!</v>
      </c>
      <c r="AG48" s="46" t="e">
        <f>IF(AND('Mapa final'!#REF!="Muy Baja",'Mapa final'!#REF!="Mayor"),CONCATENATE("R3C",'Mapa final'!#REF!),"")</f>
        <v>#REF!</v>
      </c>
      <c r="AH48" s="47" t="e">
        <f>IF(AND('Mapa final'!#REF!="Muy Baja",'Mapa final'!#REF!="Catastrófico"),CONCATENATE("R3C",'Mapa final'!#REF!),"")</f>
        <v>#REF!</v>
      </c>
      <c r="AI48" s="48" t="e">
        <f>IF(AND('Mapa final'!#REF!="Muy Baja",'Mapa final'!#REF!="Catastrófico"),CONCATENATE("R3C",'Mapa final'!#REF!),"")</f>
        <v>#REF!</v>
      </c>
      <c r="AJ48" s="48" t="e">
        <f>IF(AND('Mapa final'!#REF!="Muy Baja",'Mapa final'!#REF!="Catastrófico"),CONCATENATE("R3C",'Mapa final'!#REF!),"")</f>
        <v>#REF!</v>
      </c>
      <c r="AK48" s="48" t="e">
        <f>IF(AND('Mapa final'!#REF!="Muy Baja",'Mapa final'!#REF!="Catastrófico"),CONCATENATE("R3C",'Mapa final'!#REF!),"")</f>
        <v>#REF!</v>
      </c>
      <c r="AL48" s="48" t="e">
        <f>IF(AND('Mapa final'!#REF!="Muy Baja",'Mapa final'!#REF!="Catastrófico"),CONCATENATE("R3C",'Mapa final'!#REF!),"")</f>
        <v>#REF!</v>
      </c>
      <c r="AM48" s="49" t="e">
        <f>IF(AND('Mapa final'!#REF!="Muy Baja",'Mapa final'!#REF!="Catastrófico"),CONCATENATE("R3C",'Mapa final'!#REF!),"")</f>
        <v>#REF!</v>
      </c>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row>
    <row r="49" spans="1:80" ht="15" customHeight="1" x14ac:dyDescent="0.25">
      <c r="A49" s="75"/>
      <c r="B49" s="227"/>
      <c r="C49" s="227"/>
      <c r="D49" s="228"/>
      <c r="E49" s="326"/>
      <c r="F49" s="325"/>
      <c r="G49" s="325"/>
      <c r="H49" s="325"/>
      <c r="I49" s="341"/>
      <c r="J49" s="68" t="e">
        <f>IF(AND('Mapa final'!#REF!="Muy Baja",'Mapa final'!#REF!="Leve"),CONCATENATE("R4C",'Mapa final'!#REF!),"")</f>
        <v>#REF!</v>
      </c>
      <c r="K49" s="69" t="e">
        <f>IF(AND('Mapa final'!#REF!="Muy Baja",'Mapa final'!#REF!="Leve"),CONCATENATE("R4C",'Mapa final'!#REF!),"")</f>
        <v>#REF!</v>
      </c>
      <c r="L49" s="69" t="e">
        <f>IF(AND('Mapa final'!#REF!="Muy Baja",'Mapa final'!#REF!="Leve"),CONCATENATE("R4C",'Mapa final'!#REF!),"")</f>
        <v>#REF!</v>
      </c>
      <c r="M49" s="69" t="e">
        <f>IF(AND('Mapa final'!#REF!="Muy Baja",'Mapa final'!#REF!="Leve"),CONCATENATE("R4C",'Mapa final'!#REF!),"")</f>
        <v>#REF!</v>
      </c>
      <c r="N49" s="69" t="e">
        <f>IF(AND('Mapa final'!#REF!="Muy Baja",'Mapa final'!#REF!="Leve"),CONCATENATE("R4C",'Mapa final'!#REF!),"")</f>
        <v>#REF!</v>
      </c>
      <c r="O49" s="70" t="e">
        <f>IF(AND('Mapa final'!#REF!="Muy Baja",'Mapa final'!#REF!="Leve"),CONCATENATE("R4C",'Mapa final'!#REF!),"")</f>
        <v>#REF!</v>
      </c>
      <c r="P49" s="68" t="e">
        <f>IF(AND('Mapa final'!#REF!="Muy Baja",'Mapa final'!#REF!="Menor"),CONCATENATE("R4C",'Mapa final'!#REF!),"")</f>
        <v>#REF!</v>
      </c>
      <c r="Q49" s="69" t="e">
        <f>IF(AND('Mapa final'!#REF!="Muy Baja",'Mapa final'!#REF!="Menor"),CONCATENATE("R4C",'Mapa final'!#REF!),"")</f>
        <v>#REF!</v>
      </c>
      <c r="R49" s="69" t="e">
        <f>IF(AND('Mapa final'!#REF!="Muy Baja",'Mapa final'!#REF!="Menor"),CONCATENATE("R4C",'Mapa final'!#REF!),"")</f>
        <v>#REF!</v>
      </c>
      <c r="S49" s="69" t="e">
        <f>IF(AND('Mapa final'!#REF!="Muy Baja",'Mapa final'!#REF!="Menor"),CONCATENATE("R4C",'Mapa final'!#REF!),"")</f>
        <v>#REF!</v>
      </c>
      <c r="T49" s="69" t="e">
        <f>IF(AND('Mapa final'!#REF!="Muy Baja",'Mapa final'!#REF!="Menor"),CONCATENATE("R4C",'Mapa final'!#REF!),"")</f>
        <v>#REF!</v>
      </c>
      <c r="U49" s="70" t="e">
        <f>IF(AND('Mapa final'!#REF!="Muy Baja",'Mapa final'!#REF!="Menor"),CONCATENATE("R4C",'Mapa final'!#REF!),"")</f>
        <v>#REF!</v>
      </c>
      <c r="V49" s="59" t="e">
        <f>IF(AND('Mapa final'!#REF!="Muy Baja",'Mapa final'!#REF!="Moderado"),CONCATENATE("R4C",'Mapa final'!#REF!),"")</f>
        <v>#REF!</v>
      </c>
      <c r="W49" s="60" t="e">
        <f>IF(AND('Mapa final'!#REF!="Muy Baja",'Mapa final'!#REF!="Moderado"),CONCATENATE("R4C",'Mapa final'!#REF!),"")</f>
        <v>#REF!</v>
      </c>
      <c r="X49" s="60" t="e">
        <f>IF(AND('Mapa final'!#REF!="Muy Baja",'Mapa final'!#REF!="Moderado"),CONCATENATE("R4C",'Mapa final'!#REF!),"")</f>
        <v>#REF!</v>
      </c>
      <c r="Y49" s="60" t="e">
        <f>IF(AND('Mapa final'!#REF!="Muy Baja",'Mapa final'!#REF!="Moderado"),CONCATENATE("R4C",'Mapa final'!#REF!),"")</f>
        <v>#REF!</v>
      </c>
      <c r="Z49" s="60" t="e">
        <f>IF(AND('Mapa final'!#REF!="Muy Baja",'Mapa final'!#REF!="Moderado"),CONCATENATE("R4C",'Mapa final'!#REF!),"")</f>
        <v>#REF!</v>
      </c>
      <c r="AA49" s="61" t="e">
        <f>IF(AND('Mapa final'!#REF!="Muy Baja",'Mapa final'!#REF!="Moderado"),CONCATENATE("R4C",'Mapa final'!#REF!),"")</f>
        <v>#REF!</v>
      </c>
      <c r="AB49" s="44" t="e">
        <f>IF(AND('Mapa final'!#REF!="Muy Baja",'Mapa final'!#REF!="Mayor"),CONCATENATE("R4C",'Mapa final'!#REF!),"")</f>
        <v>#REF!</v>
      </c>
      <c r="AC49" s="45" t="e">
        <f>IF(AND('Mapa final'!#REF!="Muy Baja",'Mapa final'!#REF!="Mayor"),CONCATENATE("R4C",'Mapa final'!#REF!),"")</f>
        <v>#REF!</v>
      </c>
      <c r="AD49" s="45" t="e">
        <f>IF(AND('Mapa final'!#REF!="Muy Baja",'Mapa final'!#REF!="Mayor"),CONCATENATE("R4C",'Mapa final'!#REF!),"")</f>
        <v>#REF!</v>
      </c>
      <c r="AE49" s="45" t="e">
        <f>IF(AND('Mapa final'!#REF!="Muy Baja",'Mapa final'!#REF!="Mayor"),CONCATENATE("R4C",'Mapa final'!#REF!),"")</f>
        <v>#REF!</v>
      </c>
      <c r="AF49" s="45" t="e">
        <f>IF(AND('Mapa final'!#REF!="Muy Baja",'Mapa final'!#REF!="Mayor"),CONCATENATE("R4C",'Mapa final'!#REF!),"")</f>
        <v>#REF!</v>
      </c>
      <c r="AG49" s="46" t="e">
        <f>IF(AND('Mapa final'!#REF!="Muy Baja",'Mapa final'!#REF!="Mayor"),CONCATENATE("R4C",'Mapa final'!#REF!),"")</f>
        <v>#REF!</v>
      </c>
      <c r="AH49" s="47" t="e">
        <f>IF(AND('Mapa final'!#REF!="Muy Baja",'Mapa final'!#REF!="Catastrófico"),CONCATENATE("R4C",'Mapa final'!#REF!),"")</f>
        <v>#REF!</v>
      </c>
      <c r="AI49" s="48" t="e">
        <f>IF(AND('Mapa final'!#REF!="Muy Baja",'Mapa final'!#REF!="Catastrófico"),CONCATENATE("R4C",'Mapa final'!#REF!),"")</f>
        <v>#REF!</v>
      </c>
      <c r="AJ49" s="48" t="e">
        <f>IF(AND('Mapa final'!#REF!="Muy Baja",'Mapa final'!#REF!="Catastrófico"),CONCATENATE("R4C",'Mapa final'!#REF!),"")</f>
        <v>#REF!</v>
      </c>
      <c r="AK49" s="48" t="e">
        <f>IF(AND('Mapa final'!#REF!="Muy Baja",'Mapa final'!#REF!="Catastrófico"),CONCATENATE("R4C",'Mapa final'!#REF!),"")</f>
        <v>#REF!</v>
      </c>
      <c r="AL49" s="48" t="e">
        <f>IF(AND('Mapa final'!#REF!="Muy Baja",'Mapa final'!#REF!="Catastrófico"),CONCATENATE("R4C",'Mapa final'!#REF!),"")</f>
        <v>#REF!</v>
      </c>
      <c r="AM49" s="49" t="e">
        <f>IF(AND('Mapa final'!#REF!="Muy Baja",'Mapa final'!#REF!="Catastrófico"),CONCATENATE("R4C",'Mapa final'!#REF!),"")</f>
        <v>#REF!</v>
      </c>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row>
    <row r="50" spans="1:80" ht="15" customHeight="1" x14ac:dyDescent="0.25">
      <c r="A50" s="75"/>
      <c r="B50" s="227"/>
      <c r="C50" s="227"/>
      <c r="D50" s="228"/>
      <c r="E50" s="326"/>
      <c r="F50" s="325"/>
      <c r="G50" s="325"/>
      <c r="H50" s="325"/>
      <c r="I50" s="341"/>
      <c r="J50" s="68" t="e">
        <f>IF(AND('Mapa final'!#REF!="Muy Baja",'Mapa final'!#REF!="Leve"),CONCATENATE("R5C",'Mapa final'!#REF!),"")</f>
        <v>#REF!</v>
      </c>
      <c r="K50" s="69" t="e">
        <f>IF(AND('Mapa final'!#REF!="Muy Baja",'Mapa final'!#REF!="Leve"),CONCATENATE("R5C",'Mapa final'!#REF!),"")</f>
        <v>#REF!</v>
      </c>
      <c r="L50" s="69" t="e">
        <f>IF(AND('Mapa final'!#REF!="Muy Baja",'Mapa final'!#REF!="Leve"),CONCATENATE("R5C",'Mapa final'!#REF!),"")</f>
        <v>#REF!</v>
      </c>
      <c r="M50" s="69" t="e">
        <f>IF(AND('Mapa final'!#REF!="Muy Baja",'Mapa final'!#REF!="Leve"),CONCATENATE("R5C",'Mapa final'!#REF!),"")</f>
        <v>#REF!</v>
      </c>
      <c r="N50" s="69" t="e">
        <f>IF(AND('Mapa final'!#REF!="Muy Baja",'Mapa final'!#REF!="Leve"),CONCATENATE("R5C",'Mapa final'!#REF!),"")</f>
        <v>#REF!</v>
      </c>
      <c r="O50" s="70" t="e">
        <f>IF(AND('Mapa final'!#REF!="Muy Baja",'Mapa final'!#REF!="Leve"),CONCATENATE("R5C",'Mapa final'!#REF!),"")</f>
        <v>#REF!</v>
      </c>
      <c r="P50" s="68" t="e">
        <f>IF(AND('Mapa final'!#REF!="Muy Baja",'Mapa final'!#REF!="Menor"),CONCATENATE("R5C",'Mapa final'!#REF!),"")</f>
        <v>#REF!</v>
      </c>
      <c r="Q50" s="69" t="e">
        <f>IF(AND('Mapa final'!#REF!="Muy Baja",'Mapa final'!#REF!="Menor"),CONCATENATE("R5C",'Mapa final'!#REF!),"")</f>
        <v>#REF!</v>
      </c>
      <c r="R50" s="69" t="e">
        <f>IF(AND('Mapa final'!#REF!="Muy Baja",'Mapa final'!#REF!="Menor"),CONCATENATE("R5C",'Mapa final'!#REF!),"")</f>
        <v>#REF!</v>
      </c>
      <c r="S50" s="69" t="e">
        <f>IF(AND('Mapa final'!#REF!="Muy Baja",'Mapa final'!#REF!="Menor"),CONCATENATE("R5C",'Mapa final'!#REF!),"")</f>
        <v>#REF!</v>
      </c>
      <c r="T50" s="69" t="e">
        <f>IF(AND('Mapa final'!#REF!="Muy Baja",'Mapa final'!#REF!="Menor"),CONCATENATE("R5C",'Mapa final'!#REF!),"")</f>
        <v>#REF!</v>
      </c>
      <c r="U50" s="70" t="e">
        <f>IF(AND('Mapa final'!#REF!="Muy Baja",'Mapa final'!#REF!="Menor"),CONCATENATE("R5C",'Mapa final'!#REF!),"")</f>
        <v>#REF!</v>
      </c>
      <c r="V50" s="59" t="e">
        <f>IF(AND('Mapa final'!#REF!="Muy Baja",'Mapa final'!#REF!="Moderado"),CONCATENATE("R5C",'Mapa final'!#REF!),"")</f>
        <v>#REF!</v>
      </c>
      <c r="W50" s="60" t="e">
        <f>IF(AND('Mapa final'!#REF!="Muy Baja",'Mapa final'!#REF!="Moderado"),CONCATENATE("R5C",'Mapa final'!#REF!),"")</f>
        <v>#REF!</v>
      </c>
      <c r="X50" s="60" t="e">
        <f>IF(AND('Mapa final'!#REF!="Muy Baja",'Mapa final'!#REF!="Moderado"),CONCATENATE("R5C",'Mapa final'!#REF!),"")</f>
        <v>#REF!</v>
      </c>
      <c r="Y50" s="60" t="e">
        <f>IF(AND('Mapa final'!#REF!="Muy Baja",'Mapa final'!#REF!="Moderado"),CONCATENATE("R5C",'Mapa final'!#REF!),"")</f>
        <v>#REF!</v>
      </c>
      <c r="Z50" s="60" t="e">
        <f>IF(AND('Mapa final'!#REF!="Muy Baja",'Mapa final'!#REF!="Moderado"),CONCATENATE("R5C",'Mapa final'!#REF!),"")</f>
        <v>#REF!</v>
      </c>
      <c r="AA50" s="61" t="e">
        <f>IF(AND('Mapa final'!#REF!="Muy Baja",'Mapa final'!#REF!="Moderado"),CONCATENATE("R5C",'Mapa final'!#REF!),"")</f>
        <v>#REF!</v>
      </c>
      <c r="AB50" s="44" t="e">
        <f>IF(AND('Mapa final'!#REF!="Muy Baja",'Mapa final'!#REF!="Mayor"),CONCATENATE("R5C",'Mapa final'!#REF!),"")</f>
        <v>#REF!</v>
      </c>
      <c r="AC50" s="45" t="e">
        <f>IF(AND('Mapa final'!#REF!="Muy Baja",'Mapa final'!#REF!="Mayor"),CONCATENATE("R5C",'Mapa final'!#REF!),"")</f>
        <v>#REF!</v>
      </c>
      <c r="AD50" s="45" t="e">
        <f>IF(AND('Mapa final'!#REF!="Muy Baja",'Mapa final'!#REF!="Mayor"),CONCATENATE("R5C",'Mapa final'!#REF!),"")</f>
        <v>#REF!</v>
      </c>
      <c r="AE50" s="45" t="e">
        <f>IF(AND('Mapa final'!#REF!="Muy Baja",'Mapa final'!#REF!="Mayor"),CONCATENATE("R5C",'Mapa final'!#REF!),"")</f>
        <v>#REF!</v>
      </c>
      <c r="AF50" s="45" t="e">
        <f>IF(AND('Mapa final'!#REF!="Muy Baja",'Mapa final'!#REF!="Mayor"),CONCATENATE("R5C",'Mapa final'!#REF!),"")</f>
        <v>#REF!</v>
      </c>
      <c r="AG50" s="46" t="e">
        <f>IF(AND('Mapa final'!#REF!="Muy Baja",'Mapa final'!#REF!="Mayor"),CONCATENATE("R5C",'Mapa final'!#REF!),"")</f>
        <v>#REF!</v>
      </c>
      <c r="AH50" s="47" t="e">
        <f>IF(AND('Mapa final'!#REF!="Muy Baja",'Mapa final'!#REF!="Catastrófico"),CONCATENATE("R5C",'Mapa final'!#REF!),"")</f>
        <v>#REF!</v>
      </c>
      <c r="AI50" s="48" t="e">
        <f>IF(AND('Mapa final'!#REF!="Muy Baja",'Mapa final'!#REF!="Catastrófico"),CONCATENATE("R5C",'Mapa final'!#REF!),"")</f>
        <v>#REF!</v>
      </c>
      <c r="AJ50" s="48" t="e">
        <f>IF(AND('Mapa final'!#REF!="Muy Baja",'Mapa final'!#REF!="Catastrófico"),CONCATENATE("R5C",'Mapa final'!#REF!),"")</f>
        <v>#REF!</v>
      </c>
      <c r="AK50" s="48" t="e">
        <f>IF(AND('Mapa final'!#REF!="Muy Baja",'Mapa final'!#REF!="Catastrófico"),CONCATENATE("R5C",'Mapa final'!#REF!),"")</f>
        <v>#REF!</v>
      </c>
      <c r="AL50" s="48" t="e">
        <f>IF(AND('Mapa final'!#REF!="Muy Baja",'Mapa final'!#REF!="Catastrófico"),CONCATENATE("R5C",'Mapa final'!#REF!),"")</f>
        <v>#REF!</v>
      </c>
      <c r="AM50" s="49" t="e">
        <f>IF(AND('Mapa final'!#REF!="Muy Baja",'Mapa final'!#REF!="Catastrófico"),CONCATENATE("R5C",'Mapa final'!#REF!),"")</f>
        <v>#REF!</v>
      </c>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row>
    <row r="51" spans="1:80" ht="15" customHeight="1" x14ac:dyDescent="0.25">
      <c r="A51" s="75"/>
      <c r="B51" s="227"/>
      <c r="C51" s="227"/>
      <c r="D51" s="228"/>
      <c r="E51" s="326"/>
      <c r="F51" s="325"/>
      <c r="G51" s="325"/>
      <c r="H51" s="325"/>
      <c r="I51" s="341"/>
      <c r="J51" s="68" t="e">
        <f>IF(AND('Mapa final'!#REF!="Muy Baja",'Mapa final'!#REF!="Leve"),CONCATENATE("R6C",'Mapa final'!#REF!),"")</f>
        <v>#REF!</v>
      </c>
      <c r="K51" s="69" t="e">
        <f>IF(AND('Mapa final'!#REF!="Muy Baja",'Mapa final'!#REF!="Leve"),CONCATENATE("R6C",'Mapa final'!#REF!),"")</f>
        <v>#REF!</v>
      </c>
      <c r="L51" s="69" t="e">
        <f>IF(AND('Mapa final'!#REF!="Muy Baja",'Mapa final'!#REF!="Leve"),CONCATENATE("R6C",'Mapa final'!#REF!),"")</f>
        <v>#REF!</v>
      </c>
      <c r="M51" s="69" t="e">
        <f>IF(AND('Mapa final'!#REF!="Muy Baja",'Mapa final'!#REF!="Leve"),CONCATENATE("R6C",'Mapa final'!#REF!),"")</f>
        <v>#REF!</v>
      </c>
      <c r="N51" s="69" t="e">
        <f>IF(AND('Mapa final'!#REF!="Muy Baja",'Mapa final'!#REF!="Leve"),CONCATENATE("R6C",'Mapa final'!#REF!),"")</f>
        <v>#REF!</v>
      </c>
      <c r="O51" s="70" t="e">
        <f>IF(AND('Mapa final'!#REF!="Muy Baja",'Mapa final'!#REF!="Leve"),CONCATENATE("R6C",'Mapa final'!#REF!),"")</f>
        <v>#REF!</v>
      </c>
      <c r="P51" s="68" t="e">
        <f>IF(AND('Mapa final'!#REF!="Muy Baja",'Mapa final'!#REF!="Menor"),CONCATENATE("R6C",'Mapa final'!#REF!),"")</f>
        <v>#REF!</v>
      </c>
      <c r="Q51" s="69" t="e">
        <f>IF(AND('Mapa final'!#REF!="Muy Baja",'Mapa final'!#REF!="Menor"),CONCATENATE("R6C",'Mapa final'!#REF!),"")</f>
        <v>#REF!</v>
      </c>
      <c r="R51" s="69" t="e">
        <f>IF(AND('Mapa final'!#REF!="Muy Baja",'Mapa final'!#REF!="Menor"),CONCATENATE("R6C",'Mapa final'!#REF!),"")</f>
        <v>#REF!</v>
      </c>
      <c r="S51" s="69" t="e">
        <f>IF(AND('Mapa final'!#REF!="Muy Baja",'Mapa final'!#REF!="Menor"),CONCATENATE("R6C",'Mapa final'!#REF!),"")</f>
        <v>#REF!</v>
      </c>
      <c r="T51" s="69" t="e">
        <f>IF(AND('Mapa final'!#REF!="Muy Baja",'Mapa final'!#REF!="Menor"),CONCATENATE("R6C",'Mapa final'!#REF!),"")</f>
        <v>#REF!</v>
      </c>
      <c r="U51" s="70" t="e">
        <f>IF(AND('Mapa final'!#REF!="Muy Baja",'Mapa final'!#REF!="Menor"),CONCATENATE("R6C",'Mapa final'!#REF!),"")</f>
        <v>#REF!</v>
      </c>
      <c r="V51" s="59" t="e">
        <f>IF(AND('Mapa final'!#REF!="Muy Baja",'Mapa final'!#REF!="Moderado"),CONCATENATE("R6C",'Mapa final'!#REF!),"")</f>
        <v>#REF!</v>
      </c>
      <c r="W51" s="60" t="e">
        <f>IF(AND('Mapa final'!#REF!="Muy Baja",'Mapa final'!#REF!="Moderado"),CONCATENATE("R6C",'Mapa final'!#REF!),"")</f>
        <v>#REF!</v>
      </c>
      <c r="X51" s="60" t="e">
        <f>IF(AND('Mapa final'!#REF!="Muy Baja",'Mapa final'!#REF!="Moderado"),CONCATENATE("R6C",'Mapa final'!#REF!),"")</f>
        <v>#REF!</v>
      </c>
      <c r="Y51" s="60" t="e">
        <f>IF(AND('Mapa final'!#REF!="Muy Baja",'Mapa final'!#REF!="Moderado"),CONCATENATE("R6C",'Mapa final'!#REF!),"")</f>
        <v>#REF!</v>
      </c>
      <c r="Z51" s="60" t="e">
        <f>IF(AND('Mapa final'!#REF!="Muy Baja",'Mapa final'!#REF!="Moderado"),CONCATENATE("R6C",'Mapa final'!#REF!),"")</f>
        <v>#REF!</v>
      </c>
      <c r="AA51" s="61" t="e">
        <f>IF(AND('Mapa final'!#REF!="Muy Baja",'Mapa final'!#REF!="Moderado"),CONCATENATE("R6C",'Mapa final'!#REF!),"")</f>
        <v>#REF!</v>
      </c>
      <c r="AB51" s="44" t="e">
        <f>IF(AND('Mapa final'!#REF!="Muy Baja",'Mapa final'!#REF!="Mayor"),CONCATENATE("R6C",'Mapa final'!#REF!),"")</f>
        <v>#REF!</v>
      </c>
      <c r="AC51" s="45" t="e">
        <f>IF(AND('Mapa final'!#REF!="Muy Baja",'Mapa final'!#REF!="Mayor"),CONCATENATE("R6C",'Mapa final'!#REF!),"")</f>
        <v>#REF!</v>
      </c>
      <c r="AD51" s="45" t="e">
        <f>IF(AND('Mapa final'!#REF!="Muy Baja",'Mapa final'!#REF!="Mayor"),CONCATENATE("R6C",'Mapa final'!#REF!),"")</f>
        <v>#REF!</v>
      </c>
      <c r="AE51" s="45" t="e">
        <f>IF(AND('Mapa final'!#REF!="Muy Baja",'Mapa final'!#REF!="Mayor"),CONCATENATE("R6C",'Mapa final'!#REF!),"")</f>
        <v>#REF!</v>
      </c>
      <c r="AF51" s="45" t="e">
        <f>IF(AND('Mapa final'!#REF!="Muy Baja",'Mapa final'!#REF!="Mayor"),CONCATENATE("R6C",'Mapa final'!#REF!),"")</f>
        <v>#REF!</v>
      </c>
      <c r="AG51" s="46" t="e">
        <f>IF(AND('Mapa final'!#REF!="Muy Baja",'Mapa final'!#REF!="Mayor"),CONCATENATE("R6C",'Mapa final'!#REF!),"")</f>
        <v>#REF!</v>
      </c>
      <c r="AH51" s="47" t="e">
        <f>IF(AND('Mapa final'!#REF!="Muy Baja",'Mapa final'!#REF!="Catastrófico"),CONCATENATE("R6C",'Mapa final'!#REF!),"")</f>
        <v>#REF!</v>
      </c>
      <c r="AI51" s="48" t="e">
        <f>IF(AND('Mapa final'!#REF!="Muy Baja",'Mapa final'!#REF!="Catastrófico"),CONCATENATE("R6C",'Mapa final'!#REF!),"")</f>
        <v>#REF!</v>
      </c>
      <c r="AJ51" s="48" t="e">
        <f>IF(AND('Mapa final'!#REF!="Muy Baja",'Mapa final'!#REF!="Catastrófico"),CONCATENATE("R6C",'Mapa final'!#REF!),"")</f>
        <v>#REF!</v>
      </c>
      <c r="AK51" s="48" t="e">
        <f>IF(AND('Mapa final'!#REF!="Muy Baja",'Mapa final'!#REF!="Catastrófico"),CONCATENATE("R6C",'Mapa final'!#REF!),"")</f>
        <v>#REF!</v>
      </c>
      <c r="AL51" s="48" t="e">
        <f>IF(AND('Mapa final'!#REF!="Muy Baja",'Mapa final'!#REF!="Catastrófico"),CONCATENATE("R6C",'Mapa final'!#REF!),"")</f>
        <v>#REF!</v>
      </c>
      <c r="AM51" s="49" t="e">
        <f>IF(AND('Mapa final'!#REF!="Muy Baja",'Mapa final'!#REF!="Catastrófico"),CONCATENATE("R6C",'Mapa final'!#REF!),"")</f>
        <v>#REF!</v>
      </c>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row>
    <row r="52" spans="1:80" ht="15" customHeight="1" x14ac:dyDescent="0.25">
      <c r="A52" s="75"/>
      <c r="B52" s="227"/>
      <c r="C52" s="227"/>
      <c r="D52" s="228"/>
      <c r="E52" s="326"/>
      <c r="F52" s="325"/>
      <c r="G52" s="325"/>
      <c r="H52" s="325"/>
      <c r="I52" s="341"/>
      <c r="J52" s="68" t="e">
        <f>IF(AND('Mapa final'!#REF!="Muy Baja",'Mapa final'!#REF!="Leve"),CONCATENATE("R7C",'Mapa final'!#REF!),"")</f>
        <v>#REF!</v>
      </c>
      <c r="K52" s="69" t="e">
        <f>IF(AND('Mapa final'!#REF!="Muy Baja",'Mapa final'!#REF!="Leve"),CONCATENATE("R7C",'Mapa final'!#REF!),"")</f>
        <v>#REF!</v>
      </c>
      <c r="L52" s="69" t="e">
        <f>IF(AND('Mapa final'!#REF!="Muy Baja",'Mapa final'!#REF!="Leve"),CONCATENATE("R7C",'Mapa final'!#REF!),"")</f>
        <v>#REF!</v>
      </c>
      <c r="M52" s="69" t="e">
        <f>IF(AND('Mapa final'!#REF!="Muy Baja",'Mapa final'!#REF!="Leve"),CONCATENATE("R7C",'Mapa final'!#REF!),"")</f>
        <v>#REF!</v>
      </c>
      <c r="N52" s="69" t="e">
        <f>IF(AND('Mapa final'!#REF!="Muy Baja",'Mapa final'!#REF!="Leve"),CONCATENATE("R7C",'Mapa final'!#REF!),"")</f>
        <v>#REF!</v>
      </c>
      <c r="O52" s="70" t="e">
        <f>IF(AND('Mapa final'!#REF!="Muy Baja",'Mapa final'!#REF!="Leve"),CONCATENATE("R7C",'Mapa final'!#REF!),"")</f>
        <v>#REF!</v>
      </c>
      <c r="P52" s="68" t="e">
        <f>IF(AND('Mapa final'!#REF!="Muy Baja",'Mapa final'!#REF!="Menor"),CONCATENATE("R7C",'Mapa final'!#REF!),"")</f>
        <v>#REF!</v>
      </c>
      <c r="Q52" s="69" t="e">
        <f>IF(AND('Mapa final'!#REF!="Muy Baja",'Mapa final'!#REF!="Menor"),CONCATENATE("R7C",'Mapa final'!#REF!),"")</f>
        <v>#REF!</v>
      </c>
      <c r="R52" s="69" t="e">
        <f>IF(AND('Mapa final'!#REF!="Muy Baja",'Mapa final'!#REF!="Menor"),CONCATENATE("R7C",'Mapa final'!#REF!),"")</f>
        <v>#REF!</v>
      </c>
      <c r="S52" s="69" t="e">
        <f>IF(AND('Mapa final'!#REF!="Muy Baja",'Mapa final'!#REF!="Menor"),CONCATENATE("R7C",'Mapa final'!#REF!),"")</f>
        <v>#REF!</v>
      </c>
      <c r="T52" s="69" t="e">
        <f>IF(AND('Mapa final'!#REF!="Muy Baja",'Mapa final'!#REF!="Menor"),CONCATENATE("R7C",'Mapa final'!#REF!),"")</f>
        <v>#REF!</v>
      </c>
      <c r="U52" s="70" t="e">
        <f>IF(AND('Mapa final'!#REF!="Muy Baja",'Mapa final'!#REF!="Menor"),CONCATENATE("R7C",'Mapa final'!#REF!),"")</f>
        <v>#REF!</v>
      </c>
      <c r="V52" s="59" t="e">
        <f>IF(AND('Mapa final'!#REF!="Muy Baja",'Mapa final'!#REF!="Moderado"),CONCATENATE("R7C",'Mapa final'!#REF!),"")</f>
        <v>#REF!</v>
      </c>
      <c r="W52" s="60" t="e">
        <f>IF(AND('Mapa final'!#REF!="Muy Baja",'Mapa final'!#REF!="Moderado"),CONCATENATE("R7C",'Mapa final'!#REF!),"")</f>
        <v>#REF!</v>
      </c>
      <c r="X52" s="60" t="e">
        <f>IF(AND('Mapa final'!#REF!="Muy Baja",'Mapa final'!#REF!="Moderado"),CONCATENATE("R7C",'Mapa final'!#REF!),"")</f>
        <v>#REF!</v>
      </c>
      <c r="Y52" s="60" t="e">
        <f>IF(AND('Mapa final'!#REF!="Muy Baja",'Mapa final'!#REF!="Moderado"),CONCATENATE("R7C",'Mapa final'!#REF!),"")</f>
        <v>#REF!</v>
      </c>
      <c r="Z52" s="60" t="e">
        <f>IF(AND('Mapa final'!#REF!="Muy Baja",'Mapa final'!#REF!="Moderado"),CONCATENATE("R7C",'Mapa final'!#REF!),"")</f>
        <v>#REF!</v>
      </c>
      <c r="AA52" s="61" t="e">
        <f>IF(AND('Mapa final'!#REF!="Muy Baja",'Mapa final'!#REF!="Moderado"),CONCATENATE("R7C",'Mapa final'!#REF!),"")</f>
        <v>#REF!</v>
      </c>
      <c r="AB52" s="44" t="e">
        <f>IF(AND('Mapa final'!#REF!="Muy Baja",'Mapa final'!#REF!="Mayor"),CONCATENATE("R7C",'Mapa final'!#REF!),"")</f>
        <v>#REF!</v>
      </c>
      <c r="AC52" s="45" t="e">
        <f>IF(AND('Mapa final'!#REF!="Muy Baja",'Mapa final'!#REF!="Mayor"),CONCATENATE("R7C",'Mapa final'!#REF!),"")</f>
        <v>#REF!</v>
      </c>
      <c r="AD52" s="45" t="e">
        <f>IF(AND('Mapa final'!#REF!="Muy Baja",'Mapa final'!#REF!="Mayor"),CONCATENATE("R7C",'Mapa final'!#REF!),"")</f>
        <v>#REF!</v>
      </c>
      <c r="AE52" s="45" t="e">
        <f>IF(AND('Mapa final'!#REF!="Muy Baja",'Mapa final'!#REF!="Mayor"),CONCATENATE("R7C",'Mapa final'!#REF!),"")</f>
        <v>#REF!</v>
      </c>
      <c r="AF52" s="45" t="e">
        <f>IF(AND('Mapa final'!#REF!="Muy Baja",'Mapa final'!#REF!="Mayor"),CONCATENATE("R7C",'Mapa final'!#REF!),"")</f>
        <v>#REF!</v>
      </c>
      <c r="AG52" s="46" t="e">
        <f>IF(AND('Mapa final'!#REF!="Muy Baja",'Mapa final'!#REF!="Mayor"),CONCATENATE("R7C",'Mapa final'!#REF!),"")</f>
        <v>#REF!</v>
      </c>
      <c r="AH52" s="47" t="e">
        <f>IF(AND('Mapa final'!#REF!="Muy Baja",'Mapa final'!#REF!="Catastrófico"),CONCATENATE("R7C",'Mapa final'!#REF!),"")</f>
        <v>#REF!</v>
      </c>
      <c r="AI52" s="48" t="e">
        <f>IF(AND('Mapa final'!#REF!="Muy Baja",'Mapa final'!#REF!="Catastrófico"),CONCATENATE("R7C",'Mapa final'!#REF!),"")</f>
        <v>#REF!</v>
      </c>
      <c r="AJ52" s="48" t="e">
        <f>IF(AND('Mapa final'!#REF!="Muy Baja",'Mapa final'!#REF!="Catastrófico"),CONCATENATE("R7C",'Mapa final'!#REF!),"")</f>
        <v>#REF!</v>
      </c>
      <c r="AK52" s="48" t="e">
        <f>IF(AND('Mapa final'!#REF!="Muy Baja",'Mapa final'!#REF!="Catastrófico"),CONCATENATE("R7C",'Mapa final'!#REF!),"")</f>
        <v>#REF!</v>
      </c>
      <c r="AL52" s="48" t="e">
        <f>IF(AND('Mapa final'!#REF!="Muy Baja",'Mapa final'!#REF!="Catastrófico"),CONCATENATE("R7C",'Mapa final'!#REF!),"")</f>
        <v>#REF!</v>
      </c>
      <c r="AM52" s="49" t="e">
        <f>IF(AND('Mapa final'!#REF!="Muy Baja",'Mapa final'!#REF!="Catastrófico"),CONCATENATE("R7C",'Mapa final'!#REF!),"")</f>
        <v>#REF!</v>
      </c>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row>
    <row r="53" spans="1:80" ht="15" customHeight="1" x14ac:dyDescent="0.25">
      <c r="A53" s="75"/>
      <c r="B53" s="227"/>
      <c r="C53" s="227"/>
      <c r="D53" s="228"/>
      <c r="E53" s="326"/>
      <c r="F53" s="325"/>
      <c r="G53" s="325"/>
      <c r="H53" s="325"/>
      <c r="I53" s="341"/>
      <c r="J53" s="68" t="e">
        <f>IF(AND('Mapa final'!#REF!="Muy Baja",'Mapa final'!#REF!="Leve"),CONCATENATE("R8C",'Mapa final'!#REF!),"")</f>
        <v>#REF!</v>
      </c>
      <c r="K53" s="69" t="e">
        <f>IF(AND('Mapa final'!#REF!="Muy Baja",'Mapa final'!#REF!="Leve"),CONCATENATE("R8C",'Mapa final'!#REF!),"")</f>
        <v>#REF!</v>
      </c>
      <c r="L53" s="69" t="e">
        <f>IF(AND('Mapa final'!#REF!="Muy Baja",'Mapa final'!#REF!="Leve"),CONCATENATE("R8C",'Mapa final'!#REF!),"")</f>
        <v>#REF!</v>
      </c>
      <c r="M53" s="69" t="e">
        <f>IF(AND('Mapa final'!#REF!="Muy Baja",'Mapa final'!#REF!="Leve"),CONCATENATE("R8C",'Mapa final'!#REF!),"")</f>
        <v>#REF!</v>
      </c>
      <c r="N53" s="69" t="e">
        <f>IF(AND('Mapa final'!#REF!="Muy Baja",'Mapa final'!#REF!="Leve"),CONCATENATE("R8C",'Mapa final'!#REF!),"")</f>
        <v>#REF!</v>
      </c>
      <c r="O53" s="70" t="e">
        <f>IF(AND('Mapa final'!#REF!="Muy Baja",'Mapa final'!#REF!="Leve"),CONCATENATE("R8C",'Mapa final'!#REF!),"")</f>
        <v>#REF!</v>
      </c>
      <c r="P53" s="68" t="e">
        <f>IF(AND('Mapa final'!#REF!="Muy Baja",'Mapa final'!#REF!="Menor"),CONCATENATE("R8C",'Mapa final'!#REF!),"")</f>
        <v>#REF!</v>
      </c>
      <c r="Q53" s="69" t="e">
        <f>IF(AND('Mapa final'!#REF!="Muy Baja",'Mapa final'!#REF!="Menor"),CONCATENATE("R8C",'Mapa final'!#REF!),"")</f>
        <v>#REF!</v>
      </c>
      <c r="R53" s="69" t="e">
        <f>IF(AND('Mapa final'!#REF!="Muy Baja",'Mapa final'!#REF!="Menor"),CONCATENATE("R8C",'Mapa final'!#REF!),"")</f>
        <v>#REF!</v>
      </c>
      <c r="S53" s="69" t="e">
        <f>IF(AND('Mapa final'!#REF!="Muy Baja",'Mapa final'!#REF!="Menor"),CONCATENATE("R8C",'Mapa final'!#REF!),"")</f>
        <v>#REF!</v>
      </c>
      <c r="T53" s="69" t="e">
        <f>IF(AND('Mapa final'!#REF!="Muy Baja",'Mapa final'!#REF!="Menor"),CONCATENATE("R8C",'Mapa final'!#REF!),"")</f>
        <v>#REF!</v>
      </c>
      <c r="U53" s="70" t="e">
        <f>IF(AND('Mapa final'!#REF!="Muy Baja",'Mapa final'!#REF!="Menor"),CONCATENATE("R8C",'Mapa final'!#REF!),"")</f>
        <v>#REF!</v>
      </c>
      <c r="V53" s="59" t="e">
        <f>IF(AND('Mapa final'!#REF!="Muy Baja",'Mapa final'!#REF!="Moderado"),CONCATENATE("R8C",'Mapa final'!#REF!),"")</f>
        <v>#REF!</v>
      </c>
      <c r="W53" s="60" t="e">
        <f>IF(AND('Mapa final'!#REF!="Muy Baja",'Mapa final'!#REF!="Moderado"),CONCATENATE("R8C",'Mapa final'!#REF!),"")</f>
        <v>#REF!</v>
      </c>
      <c r="X53" s="60" t="e">
        <f>IF(AND('Mapa final'!#REF!="Muy Baja",'Mapa final'!#REF!="Moderado"),CONCATENATE("R8C",'Mapa final'!#REF!),"")</f>
        <v>#REF!</v>
      </c>
      <c r="Y53" s="60" t="e">
        <f>IF(AND('Mapa final'!#REF!="Muy Baja",'Mapa final'!#REF!="Moderado"),CONCATENATE("R8C",'Mapa final'!#REF!),"")</f>
        <v>#REF!</v>
      </c>
      <c r="Z53" s="60" t="e">
        <f>IF(AND('Mapa final'!#REF!="Muy Baja",'Mapa final'!#REF!="Moderado"),CONCATENATE("R8C",'Mapa final'!#REF!),"")</f>
        <v>#REF!</v>
      </c>
      <c r="AA53" s="61" t="e">
        <f>IF(AND('Mapa final'!#REF!="Muy Baja",'Mapa final'!#REF!="Moderado"),CONCATENATE("R8C",'Mapa final'!#REF!),"")</f>
        <v>#REF!</v>
      </c>
      <c r="AB53" s="44" t="e">
        <f>IF(AND('Mapa final'!#REF!="Muy Baja",'Mapa final'!#REF!="Mayor"),CONCATENATE("R8C",'Mapa final'!#REF!),"")</f>
        <v>#REF!</v>
      </c>
      <c r="AC53" s="45" t="e">
        <f>IF(AND('Mapa final'!#REF!="Muy Baja",'Mapa final'!#REF!="Mayor"),CONCATENATE("R8C",'Mapa final'!#REF!),"")</f>
        <v>#REF!</v>
      </c>
      <c r="AD53" s="45" t="e">
        <f>IF(AND('Mapa final'!#REF!="Muy Baja",'Mapa final'!#REF!="Mayor"),CONCATENATE("R8C",'Mapa final'!#REF!),"")</f>
        <v>#REF!</v>
      </c>
      <c r="AE53" s="45" t="e">
        <f>IF(AND('Mapa final'!#REF!="Muy Baja",'Mapa final'!#REF!="Mayor"),CONCATENATE("R8C",'Mapa final'!#REF!),"")</f>
        <v>#REF!</v>
      </c>
      <c r="AF53" s="45" t="e">
        <f>IF(AND('Mapa final'!#REF!="Muy Baja",'Mapa final'!#REF!="Mayor"),CONCATENATE("R8C",'Mapa final'!#REF!),"")</f>
        <v>#REF!</v>
      </c>
      <c r="AG53" s="46" t="e">
        <f>IF(AND('Mapa final'!#REF!="Muy Baja",'Mapa final'!#REF!="Mayor"),CONCATENATE("R8C",'Mapa final'!#REF!),"")</f>
        <v>#REF!</v>
      </c>
      <c r="AH53" s="47" t="e">
        <f>IF(AND('Mapa final'!#REF!="Muy Baja",'Mapa final'!#REF!="Catastrófico"),CONCATENATE("R8C",'Mapa final'!#REF!),"")</f>
        <v>#REF!</v>
      </c>
      <c r="AI53" s="48" t="e">
        <f>IF(AND('Mapa final'!#REF!="Muy Baja",'Mapa final'!#REF!="Catastrófico"),CONCATENATE("R8C",'Mapa final'!#REF!),"")</f>
        <v>#REF!</v>
      </c>
      <c r="AJ53" s="48" t="e">
        <f>IF(AND('Mapa final'!#REF!="Muy Baja",'Mapa final'!#REF!="Catastrófico"),CONCATENATE("R8C",'Mapa final'!#REF!),"")</f>
        <v>#REF!</v>
      </c>
      <c r="AK53" s="48" t="e">
        <f>IF(AND('Mapa final'!#REF!="Muy Baja",'Mapa final'!#REF!="Catastrófico"),CONCATENATE("R8C",'Mapa final'!#REF!),"")</f>
        <v>#REF!</v>
      </c>
      <c r="AL53" s="48" t="e">
        <f>IF(AND('Mapa final'!#REF!="Muy Baja",'Mapa final'!#REF!="Catastrófico"),CONCATENATE("R8C",'Mapa final'!#REF!),"")</f>
        <v>#REF!</v>
      </c>
      <c r="AM53" s="49" t="e">
        <f>IF(AND('Mapa final'!#REF!="Muy Baja",'Mapa final'!#REF!="Catastrófico"),CONCATENATE("R8C",'Mapa final'!#REF!),"")</f>
        <v>#REF!</v>
      </c>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row>
    <row r="54" spans="1:80" ht="15" customHeight="1" x14ac:dyDescent="0.25">
      <c r="A54" s="75"/>
      <c r="B54" s="227"/>
      <c r="C54" s="227"/>
      <c r="D54" s="228"/>
      <c r="E54" s="326"/>
      <c r="F54" s="325"/>
      <c r="G54" s="325"/>
      <c r="H54" s="325"/>
      <c r="I54" s="341"/>
      <c r="J54" s="68" t="e">
        <f>IF(AND('Mapa final'!#REF!="Muy Baja",'Mapa final'!#REF!="Leve"),CONCATENATE("R9C",'Mapa final'!#REF!),"")</f>
        <v>#REF!</v>
      </c>
      <c r="K54" s="69" t="e">
        <f>IF(AND('Mapa final'!#REF!="Muy Baja",'Mapa final'!#REF!="Leve"),CONCATENATE("R9C",'Mapa final'!#REF!),"")</f>
        <v>#REF!</v>
      </c>
      <c r="L54" s="69" t="e">
        <f>IF(AND('Mapa final'!#REF!="Muy Baja",'Mapa final'!#REF!="Leve"),CONCATENATE("R9C",'Mapa final'!#REF!),"")</f>
        <v>#REF!</v>
      </c>
      <c r="M54" s="69" t="e">
        <f>IF(AND('Mapa final'!#REF!="Muy Baja",'Mapa final'!#REF!="Leve"),CONCATENATE("R9C",'Mapa final'!#REF!),"")</f>
        <v>#REF!</v>
      </c>
      <c r="N54" s="69" t="e">
        <f>IF(AND('Mapa final'!#REF!="Muy Baja",'Mapa final'!#REF!="Leve"),CONCATENATE("R9C",'Mapa final'!#REF!),"")</f>
        <v>#REF!</v>
      </c>
      <c r="O54" s="70" t="e">
        <f>IF(AND('Mapa final'!#REF!="Muy Baja",'Mapa final'!#REF!="Leve"),CONCATENATE("R9C",'Mapa final'!#REF!),"")</f>
        <v>#REF!</v>
      </c>
      <c r="P54" s="68" t="e">
        <f>IF(AND('Mapa final'!#REF!="Muy Baja",'Mapa final'!#REF!="Menor"),CONCATENATE("R9C",'Mapa final'!#REF!),"")</f>
        <v>#REF!</v>
      </c>
      <c r="Q54" s="69" t="e">
        <f>IF(AND('Mapa final'!#REF!="Muy Baja",'Mapa final'!#REF!="Menor"),CONCATENATE("R9C",'Mapa final'!#REF!),"")</f>
        <v>#REF!</v>
      </c>
      <c r="R54" s="69" t="e">
        <f>IF(AND('Mapa final'!#REF!="Muy Baja",'Mapa final'!#REF!="Menor"),CONCATENATE("R9C",'Mapa final'!#REF!),"")</f>
        <v>#REF!</v>
      </c>
      <c r="S54" s="69" t="e">
        <f>IF(AND('Mapa final'!#REF!="Muy Baja",'Mapa final'!#REF!="Menor"),CONCATENATE("R9C",'Mapa final'!#REF!),"")</f>
        <v>#REF!</v>
      </c>
      <c r="T54" s="69" t="e">
        <f>IF(AND('Mapa final'!#REF!="Muy Baja",'Mapa final'!#REF!="Menor"),CONCATENATE("R9C",'Mapa final'!#REF!),"")</f>
        <v>#REF!</v>
      </c>
      <c r="U54" s="70" t="e">
        <f>IF(AND('Mapa final'!#REF!="Muy Baja",'Mapa final'!#REF!="Menor"),CONCATENATE("R9C",'Mapa final'!#REF!),"")</f>
        <v>#REF!</v>
      </c>
      <c r="V54" s="59" t="e">
        <f>IF(AND('Mapa final'!#REF!="Muy Baja",'Mapa final'!#REF!="Moderado"),CONCATENATE("R9C",'Mapa final'!#REF!),"")</f>
        <v>#REF!</v>
      </c>
      <c r="W54" s="60" t="e">
        <f>IF(AND('Mapa final'!#REF!="Muy Baja",'Mapa final'!#REF!="Moderado"),CONCATENATE("R9C",'Mapa final'!#REF!),"")</f>
        <v>#REF!</v>
      </c>
      <c r="X54" s="60" t="e">
        <f>IF(AND('Mapa final'!#REF!="Muy Baja",'Mapa final'!#REF!="Moderado"),CONCATENATE("R9C",'Mapa final'!#REF!),"")</f>
        <v>#REF!</v>
      </c>
      <c r="Y54" s="60" t="e">
        <f>IF(AND('Mapa final'!#REF!="Muy Baja",'Mapa final'!#REF!="Moderado"),CONCATENATE("R9C",'Mapa final'!#REF!),"")</f>
        <v>#REF!</v>
      </c>
      <c r="Z54" s="60" t="e">
        <f>IF(AND('Mapa final'!#REF!="Muy Baja",'Mapa final'!#REF!="Moderado"),CONCATENATE("R9C",'Mapa final'!#REF!),"")</f>
        <v>#REF!</v>
      </c>
      <c r="AA54" s="61" t="e">
        <f>IF(AND('Mapa final'!#REF!="Muy Baja",'Mapa final'!#REF!="Moderado"),CONCATENATE("R9C",'Mapa final'!#REF!),"")</f>
        <v>#REF!</v>
      </c>
      <c r="AB54" s="44" t="e">
        <f>IF(AND('Mapa final'!#REF!="Muy Baja",'Mapa final'!#REF!="Mayor"),CONCATENATE("R9C",'Mapa final'!#REF!),"")</f>
        <v>#REF!</v>
      </c>
      <c r="AC54" s="45" t="e">
        <f>IF(AND('Mapa final'!#REF!="Muy Baja",'Mapa final'!#REF!="Mayor"),CONCATENATE("R9C",'Mapa final'!#REF!),"")</f>
        <v>#REF!</v>
      </c>
      <c r="AD54" s="45" t="e">
        <f>IF(AND('Mapa final'!#REF!="Muy Baja",'Mapa final'!#REF!="Mayor"),CONCATENATE("R9C",'Mapa final'!#REF!),"")</f>
        <v>#REF!</v>
      </c>
      <c r="AE54" s="45" t="e">
        <f>IF(AND('Mapa final'!#REF!="Muy Baja",'Mapa final'!#REF!="Mayor"),CONCATENATE("R9C",'Mapa final'!#REF!),"")</f>
        <v>#REF!</v>
      </c>
      <c r="AF54" s="45" t="e">
        <f>IF(AND('Mapa final'!#REF!="Muy Baja",'Mapa final'!#REF!="Mayor"),CONCATENATE("R9C",'Mapa final'!#REF!),"")</f>
        <v>#REF!</v>
      </c>
      <c r="AG54" s="46" t="e">
        <f>IF(AND('Mapa final'!#REF!="Muy Baja",'Mapa final'!#REF!="Mayor"),CONCATENATE("R9C",'Mapa final'!#REF!),"")</f>
        <v>#REF!</v>
      </c>
      <c r="AH54" s="47" t="e">
        <f>IF(AND('Mapa final'!#REF!="Muy Baja",'Mapa final'!#REF!="Catastrófico"),CONCATENATE("R9C",'Mapa final'!#REF!),"")</f>
        <v>#REF!</v>
      </c>
      <c r="AI54" s="48" t="e">
        <f>IF(AND('Mapa final'!#REF!="Muy Baja",'Mapa final'!#REF!="Catastrófico"),CONCATENATE("R9C",'Mapa final'!#REF!),"")</f>
        <v>#REF!</v>
      </c>
      <c r="AJ54" s="48" t="e">
        <f>IF(AND('Mapa final'!#REF!="Muy Baja",'Mapa final'!#REF!="Catastrófico"),CONCATENATE("R9C",'Mapa final'!#REF!),"")</f>
        <v>#REF!</v>
      </c>
      <c r="AK54" s="48" t="e">
        <f>IF(AND('Mapa final'!#REF!="Muy Baja",'Mapa final'!#REF!="Catastrófico"),CONCATENATE("R9C",'Mapa final'!#REF!),"")</f>
        <v>#REF!</v>
      </c>
      <c r="AL54" s="48" t="e">
        <f>IF(AND('Mapa final'!#REF!="Muy Baja",'Mapa final'!#REF!="Catastrófico"),CONCATENATE("R9C",'Mapa final'!#REF!),"")</f>
        <v>#REF!</v>
      </c>
      <c r="AM54" s="49" t="e">
        <f>IF(AND('Mapa final'!#REF!="Muy Baja",'Mapa final'!#REF!="Catastrófico"),CONCATENATE("R9C",'Mapa final'!#REF!),"")</f>
        <v>#REF!</v>
      </c>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row>
    <row r="55" spans="1:80" ht="15.75" customHeight="1" thickBot="1" x14ac:dyDescent="0.3">
      <c r="A55" s="75"/>
      <c r="B55" s="227"/>
      <c r="C55" s="227"/>
      <c r="D55" s="228"/>
      <c r="E55" s="327"/>
      <c r="F55" s="328"/>
      <c r="G55" s="328"/>
      <c r="H55" s="328"/>
      <c r="I55" s="342"/>
      <c r="J55" s="71" t="e">
        <f>IF(AND('Mapa final'!#REF!="Muy Baja",'Mapa final'!#REF!="Leve"),CONCATENATE("R10C",'Mapa final'!#REF!),"")</f>
        <v>#REF!</v>
      </c>
      <c r="K55" s="72" t="e">
        <f>IF(AND('Mapa final'!#REF!="Muy Baja",'Mapa final'!#REF!="Leve"),CONCATENATE("R10C",'Mapa final'!#REF!),"")</f>
        <v>#REF!</v>
      </c>
      <c r="L55" s="72" t="e">
        <f>IF(AND('Mapa final'!#REF!="Muy Baja",'Mapa final'!#REF!="Leve"),CONCATENATE("R10C",'Mapa final'!#REF!),"")</f>
        <v>#REF!</v>
      </c>
      <c r="M55" s="72" t="e">
        <f>IF(AND('Mapa final'!#REF!="Muy Baja",'Mapa final'!#REF!="Leve"),CONCATENATE("R10C",'Mapa final'!#REF!),"")</f>
        <v>#REF!</v>
      </c>
      <c r="N55" s="72" t="e">
        <f>IF(AND('Mapa final'!#REF!="Muy Baja",'Mapa final'!#REF!="Leve"),CONCATENATE("R10C",'Mapa final'!#REF!),"")</f>
        <v>#REF!</v>
      </c>
      <c r="O55" s="73" t="e">
        <f>IF(AND('Mapa final'!#REF!="Muy Baja",'Mapa final'!#REF!="Leve"),CONCATENATE("R10C",'Mapa final'!#REF!),"")</f>
        <v>#REF!</v>
      </c>
      <c r="P55" s="71" t="e">
        <f>IF(AND('Mapa final'!#REF!="Muy Baja",'Mapa final'!#REF!="Menor"),CONCATENATE("R10C",'Mapa final'!#REF!),"")</f>
        <v>#REF!</v>
      </c>
      <c r="Q55" s="72" t="e">
        <f>IF(AND('Mapa final'!#REF!="Muy Baja",'Mapa final'!#REF!="Menor"),CONCATENATE("R10C",'Mapa final'!#REF!),"")</f>
        <v>#REF!</v>
      </c>
      <c r="R55" s="72" t="e">
        <f>IF(AND('Mapa final'!#REF!="Muy Baja",'Mapa final'!#REF!="Menor"),CONCATENATE("R10C",'Mapa final'!#REF!),"")</f>
        <v>#REF!</v>
      </c>
      <c r="S55" s="72" t="e">
        <f>IF(AND('Mapa final'!#REF!="Muy Baja",'Mapa final'!#REF!="Menor"),CONCATENATE("R10C",'Mapa final'!#REF!),"")</f>
        <v>#REF!</v>
      </c>
      <c r="T55" s="72" t="e">
        <f>IF(AND('Mapa final'!#REF!="Muy Baja",'Mapa final'!#REF!="Menor"),CONCATENATE("R10C",'Mapa final'!#REF!),"")</f>
        <v>#REF!</v>
      </c>
      <c r="U55" s="73" t="e">
        <f>IF(AND('Mapa final'!#REF!="Muy Baja",'Mapa final'!#REF!="Menor"),CONCATENATE("R10C",'Mapa final'!#REF!),"")</f>
        <v>#REF!</v>
      </c>
      <c r="V55" s="62" t="e">
        <f>IF(AND('Mapa final'!#REF!="Muy Baja",'Mapa final'!#REF!="Moderado"),CONCATENATE("R10C",'Mapa final'!#REF!),"")</f>
        <v>#REF!</v>
      </c>
      <c r="W55" s="63" t="e">
        <f>IF(AND('Mapa final'!#REF!="Muy Baja",'Mapa final'!#REF!="Moderado"),CONCATENATE("R10C",'Mapa final'!#REF!),"")</f>
        <v>#REF!</v>
      </c>
      <c r="X55" s="63" t="e">
        <f>IF(AND('Mapa final'!#REF!="Muy Baja",'Mapa final'!#REF!="Moderado"),CONCATENATE("R10C",'Mapa final'!#REF!),"")</f>
        <v>#REF!</v>
      </c>
      <c r="Y55" s="63" t="e">
        <f>IF(AND('Mapa final'!#REF!="Muy Baja",'Mapa final'!#REF!="Moderado"),CONCATENATE("R10C",'Mapa final'!#REF!),"")</f>
        <v>#REF!</v>
      </c>
      <c r="Z55" s="63" t="e">
        <f>IF(AND('Mapa final'!#REF!="Muy Baja",'Mapa final'!#REF!="Moderado"),CONCATENATE("R10C",'Mapa final'!#REF!),"")</f>
        <v>#REF!</v>
      </c>
      <c r="AA55" s="64" t="e">
        <f>IF(AND('Mapa final'!#REF!="Muy Baja",'Mapa final'!#REF!="Moderado"),CONCATENATE("R10C",'Mapa final'!#REF!),"")</f>
        <v>#REF!</v>
      </c>
      <c r="AB55" s="50" t="e">
        <f>IF(AND('Mapa final'!#REF!="Muy Baja",'Mapa final'!#REF!="Mayor"),CONCATENATE("R10C",'Mapa final'!#REF!),"")</f>
        <v>#REF!</v>
      </c>
      <c r="AC55" s="51" t="e">
        <f>IF(AND('Mapa final'!#REF!="Muy Baja",'Mapa final'!#REF!="Mayor"),CONCATENATE("R10C",'Mapa final'!#REF!),"")</f>
        <v>#REF!</v>
      </c>
      <c r="AD55" s="51" t="e">
        <f>IF(AND('Mapa final'!#REF!="Muy Baja",'Mapa final'!#REF!="Mayor"),CONCATENATE("R10C",'Mapa final'!#REF!),"")</f>
        <v>#REF!</v>
      </c>
      <c r="AE55" s="51" t="e">
        <f>IF(AND('Mapa final'!#REF!="Muy Baja",'Mapa final'!#REF!="Mayor"),CONCATENATE("R10C",'Mapa final'!#REF!),"")</f>
        <v>#REF!</v>
      </c>
      <c r="AF55" s="51" t="e">
        <f>IF(AND('Mapa final'!#REF!="Muy Baja",'Mapa final'!#REF!="Mayor"),CONCATENATE("R10C",'Mapa final'!#REF!),"")</f>
        <v>#REF!</v>
      </c>
      <c r="AG55" s="52" t="e">
        <f>IF(AND('Mapa final'!#REF!="Muy Baja",'Mapa final'!#REF!="Mayor"),CONCATENATE("R10C",'Mapa final'!#REF!),"")</f>
        <v>#REF!</v>
      </c>
      <c r="AH55" s="53" t="e">
        <f>IF(AND('Mapa final'!#REF!="Muy Baja",'Mapa final'!#REF!="Catastrófico"),CONCATENATE("R10C",'Mapa final'!#REF!),"")</f>
        <v>#REF!</v>
      </c>
      <c r="AI55" s="54" t="e">
        <f>IF(AND('Mapa final'!#REF!="Muy Baja",'Mapa final'!#REF!="Catastrófico"),CONCATENATE("R10C",'Mapa final'!#REF!),"")</f>
        <v>#REF!</v>
      </c>
      <c r="AJ55" s="54" t="e">
        <f>IF(AND('Mapa final'!#REF!="Muy Baja",'Mapa final'!#REF!="Catastrófico"),CONCATENATE("R10C",'Mapa final'!#REF!),"")</f>
        <v>#REF!</v>
      </c>
      <c r="AK55" s="54" t="e">
        <f>IF(AND('Mapa final'!#REF!="Muy Baja",'Mapa final'!#REF!="Catastrófico"),CONCATENATE("R10C",'Mapa final'!#REF!),"")</f>
        <v>#REF!</v>
      </c>
      <c r="AL55" s="54" t="e">
        <f>IF(AND('Mapa final'!#REF!="Muy Baja",'Mapa final'!#REF!="Catastrófico"),CONCATENATE("R10C",'Mapa final'!#REF!),"")</f>
        <v>#REF!</v>
      </c>
      <c r="AM55" s="55" t="e">
        <f>IF(AND('Mapa final'!#REF!="Muy Baja",'Mapa final'!#REF!="Catastrófico"),CONCATENATE("R10C",'Mapa final'!#REF!),"")</f>
        <v>#REF!</v>
      </c>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row>
    <row r="56" spans="1:80" x14ac:dyDescent="0.25">
      <c r="A56" s="75"/>
      <c r="B56" s="75"/>
      <c r="C56" s="75"/>
      <c r="D56" s="75"/>
      <c r="E56" s="75"/>
      <c r="F56" s="75"/>
      <c r="G56" s="75"/>
      <c r="H56" s="75"/>
      <c r="I56" s="75"/>
      <c r="J56" s="322" t="s">
        <v>111</v>
      </c>
      <c r="K56" s="323"/>
      <c r="L56" s="323"/>
      <c r="M56" s="323"/>
      <c r="N56" s="323"/>
      <c r="O56" s="340"/>
      <c r="P56" s="322" t="s">
        <v>110</v>
      </c>
      <c r="Q56" s="323"/>
      <c r="R56" s="323"/>
      <c r="S56" s="323"/>
      <c r="T56" s="323"/>
      <c r="U56" s="340"/>
      <c r="V56" s="322" t="s">
        <v>109</v>
      </c>
      <c r="W56" s="323"/>
      <c r="X56" s="323"/>
      <c r="Y56" s="323"/>
      <c r="Z56" s="323"/>
      <c r="AA56" s="340"/>
      <c r="AB56" s="322" t="s">
        <v>108</v>
      </c>
      <c r="AC56" s="361"/>
      <c r="AD56" s="323"/>
      <c r="AE56" s="323"/>
      <c r="AF56" s="323"/>
      <c r="AG56" s="340"/>
      <c r="AH56" s="322" t="s">
        <v>107</v>
      </c>
      <c r="AI56" s="323"/>
      <c r="AJ56" s="323"/>
      <c r="AK56" s="323"/>
      <c r="AL56" s="323"/>
      <c r="AM56" s="340"/>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row>
    <row r="57" spans="1:80" x14ac:dyDescent="0.25">
      <c r="A57" s="75"/>
      <c r="B57" s="75"/>
      <c r="C57" s="75"/>
      <c r="D57" s="75"/>
      <c r="E57" s="75"/>
      <c r="F57" s="75"/>
      <c r="G57" s="75"/>
      <c r="H57" s="75"/>
      <c r="I57" s="75"/>
      <c r="J57" s="326"/>
      <c r="K57" s="325"/>
      <c r="L57" s="325"/>
      <c r="M57" s="325"/>
      <c r="N57" s="325"/>
      <c r="O57" s="341"/>
      <c r="P57" s="326"/>
      <c r="Q57" s="325"/>
      <c r="R57" s="325"/>
      <c r="S57" s="325"/>
      <c r="T57" s="325"/>
      <c r="U57" s="341"/>
      <c r="V57" s="326"/>
      <c r="W57" s="325"/>
      <c r="X57" s="325"/>
      <c r="Y57" s="325"/>
      <c r="Z57" s="325"/>
      <c r="AA57" s="341"/>
      <c r="AB57" s="326"/>
      <c r="AC57" s="325"/>
      <c r="AD57" s="325"/>
      <c r="AE57" s="325"/>
      <c r="AF57" s="325"/>
      <c r="AG57" s="341"/>
      <c r="AH57" s="326"/>
      <c r="AI57" s="325"/>
      <c r="AJ57" s="325"/>
      <c r="AK57" s="325"/>
      <c r="AL57" s="325"/>
      <c r="AM57" s="341"/>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row>
    <row r="58" spans="1:80" x14ac:dyDescent="0.25">
      <c r="A58" s="75"/>
      <c r="B58" s="75"/>
      <c r="C58" s="75"/>
      <c r="D58" s="75"/>
      <c r="E58" s="75"/>
      <c r="F58" s="75"/>
      <c r="G58" s="75"/>
      <c r="H58" s="75"/>
      <c r="I58" s="75"/>
      <c r="J58" s="326"/>
      <c r="K58" s="325"/>
      <c r="L58" s="325"/>
      <c r="M58" s="325"/>
      <c r="N58" s="325"/>
      <c r="O58" s="341"/>
      <c r="P58" s="326"/>
      <c r="Q58" s="325"/>
      <c r="R58" s="325"/>
      <c r="S58" s="325"/>
      <c r="T58" s="325"/>
      <c r="U58" s="341"/>
      <c r="V58" s="326"/>
      <c r="W58" s="325"/>
      <c r="X58" s="325"/>
      <c r="Y58" s="325"/>
      <c r="Z58" s="325"/>
      <c r="AA58" s="341"/>
      <c r="AB58" s="326"/>
      <c r="AC58" s="325"/>
      <c r="AD58" s="325"/>
      <c r="AE58" s="325"/>
      <c r="AF58" s="325"/>
      <c r="AG58" s="341"/>
      <c r="AH58" s="326"/>
      <c r="AI58" s="325"/>
      <c r="AJ58" s="325"/>
      <c r="AK58" s="325"/>
      <c r="AL58" s="325"/>
      <c r="AM58" s="341"/>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row>
    <row r="59" spans="1:80" x14ac:dyDescent="0.25">
      <c r="A59" s="75"/>
      <c r="B59" s="75"/>
      <c r="C59" s="75"/>
      <c r="D59" s="75"/>
      <c r="E59" s="75"/>
      <c r="F59" s="75"/>
      <c r="G59" s="75"/>
      <c r="H59" s="75"/>
      <c r="I59" s="75"/>
      <c r="J59" s="326"/>
      <c r="K59" s="325"/>
      <c r="L59" s="325"/>
      <c r="M59" s="325"/>
      <c r="N59" s="325"/>
      <c r="O59" s="341"/>
      <c r="P59" s="326"/>
      <c r="Q59" s="325"/>
      <c r="R59" s="325"/>
      <c r="S59" s="325"/>
      <c r="T59" s="325"/>
      <c r="U59" s="341"/>
      <c r="V59" s="326"/>
      <c r="W59" s="325"/>
      <c r="X59" s="325"/>
      <c r="Y59" s="325"/>
      <c r="Z59" s="325"/>
      <c r="AA59" s="341"/>
      <c r="AB59" s="326"/>
      <c r="AC59" s="325"/>
      <c r="AD59" s="325"/>
      <c r="AE59" s="325"/>
      <c r="AF59" s="325"/>
      <c r="AG59" s="341"/>
      <c r="AH59" s="326"/>
      <c r="AI59" s="325"/>
      <c r="AJ59" s="325"/>
      <c r="AK59" s="325"/>
      <c r="AL59" s="325"/>
      <c r="AM59" s="341"/>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row>
    <row r="60" spans="1:80" x14ac:dyDescent="0.25">
      <c r="A60" s="75"/>
      <c r="B60" s="75"/>
      <c r="C60" s="75"/>
      <c r="D60" s="75"/>
      <c r="E60" s="75"/>
      <c r="F60" s="75"/>
      <c r="G60" s="75"/>
      <c r="H60" s="75"/>
      <c r="I60" s="75"/>
      <c r="J60" s="326"/>
      <c r="K60" s="325"/>
      <c r="L60" s="325"/>
      <c r="M60" s="325"/>
      <c r="N60" s="325"/>
      <c r="O60" s="341"/>
      <c r="P60" s="326"/>
      <c r="Q60" s="325"/>
      <c r="R60" s="325"/>
      <c r="S60" s="325"/>
      <c r="T60" s="325"/>
      <c r="U60" s="341"/>
      <c r="V60" s="326"/>
      <c r="W60" s="325"/>
      <c r="X60" s="325"/>
      <c r="Y60" s="325"/>
      <c r="Z60" s="325"/>
      <c r="AA60" s="341"/>
      <c r="AB60" s="326"/>
      <c r="AC60" s="325"/>
      <c r="AD60" s="325"/>
      <c r="AE60" s="325"/>
      <c r="AF60" s="325"/>
      <c r="AG60" s="341"/>
      <c r="AH60" s="326"/>
      <c r="AI60" s="325"/>
      <c r="AJ60" s="325"/>
      <c r="AK60" s="325"/>
      <c r="AL60" s="325"/>
      <c r="AM60" s="341"/>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row>
    <row r="61" spans="1:80" ht="15.75" thickBot="1" x14ac:dyDescent="0.3">
      <c r="A61" s="75"/>
      <c r="B61" s="75"/>
      <c r="C61" s="75"/>
      <c r="D61" s="75"/>
      <c r="E61" s="75"/>
      <c r="F61" s="75"/>
      <c r="G61" s="75"/>
      <c r="H61" s="75"/>
      <c r="I61" s="75"/>
      <c r="J61" s="327"/>
      <c r="K61" s="328"/>
      <c r="L61" s="328"/>
      <c r="M61" s="328"/>
      <c r="N61" s="328"/>
      <c r="O61" s="342"/>
      <c r="P61" s="327"/>
      <c r="Q61" s="328"/>
      <c r="R61" s="328"/>
      <c r="S61" s="328"/>
      <c r="T61" s="328"/>
      <c r="U61" s="342"/>
      <c r="V61" s="327"/>
      <c r="W61" s="328"/>
      <c r="X61" s="328"/>
      <c r="Y61" s="328"/>
      <c r="Z61" s="328"/>
      <c r="AA61" s="342"/>
      <c r="AB61" s="327"/>
      <c r="AC61" s="328"/>
      <c r="AD61" s="328"/>
      <c r="AE61" s="328"/>
      <c r="AF61" s="328"/>
      <c r="AG61" s="342"/>
      <c r="AH61" s="327"/>
      <c r="AI61" s="328"/>
      <c r="AJ61" s="328"/>
      <c r="AK61" s="328"/>
      <c r="AL61" s="328"/>
      <c r="AM61" s="342"/>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row>
    <row r="62" spans="1:80" x14ac:dyDescent="0.25">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row>
    <row r="63" spans="1:80" ht="15" customHeight="1" x14ac:dyDescent="0.25">
      <c r="A63" s="75"/>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c r="AF63" s="79"/>
      <c r="AG63" s="79"/>
      <c r="AH63" s="79"/>
      <c r="AI63" s="79"/>
      <c r="AJ63" s="79"/>
      <c r="AK63" s="79"/>
      <c r="AL63" s="79"/>
      <c r="AM63" s="79"/>
      <c r="AN63" s="79"/>
      <c r="AO63" s="79"/>
      <c r="AP63" s="79"/>
      <c r="AQ63" s="79"/>
      <c r="AR63" s="79"/>
      <c r="AS63" s="79"/>
      <c r="AT63" s="79"/>
      <c r="AU63" s="75"/>
      <c r="AV63" s="75"/>
      <c r="AW63" s="75"/>
      <c r="AX63" s="75"/>
      <c r="AY63" s="75"/>
      <c r="AZ63" s="75"/>
      <c r="BA63" s="75"/>
      <c r="BB63" s="75"/>
      <c r="BC63" s="75"/>
      <c r="BD63" s="75"/>
      <c r="BE63" s="75"/>
      <c r="BF63" s="75"/>
      <c r="BG63" s="75"/>
      <c r="BH63" s="75"/>
    </row>
    <row r="64" spans="1:80" ht="15" customHeight="1" x14ac:dyDescent="0.25">
      <c r="A64" s="75"/>
      <c r="B64" s="79"/>
      <c r="C64" s="79"/>
      <c r="D64" s="79"/>
      <c r="E64" s="79"/>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N64" s="79"/>
      <c r="AO64" s="79"/>
      <c r="AP64" s="79"/>
      <c r="AQ64" s="79"/>
      <c r="AR64" s="79"/>
      <c r="AS64" s="79"/>
      <c r="AT64" s="79"/>
      <c r="AU64" s="75"/>
      <c r="AV64" s="75"/>
      <c r="AW64" s="75"/>
      <c r="AX64" s="75"/>
      <c r="AY64" s="75"/>
      <c r="AZ64" s="75"/>
      <c r="BA64" s="75"/>
      <c r="BB64" s="75"/>
      <c r="BC64" s="75"/>
      <c r="BD64" s="75"/>
      <c r="BE64" s="75"/>
      <c r="BF64" s="75"/>
      <c r="BG64" s="75"/>
      <c r="BH64" s="75"/>
    </row>
    <row r="65" spans="1:60" x14ac:dyDescent="0.25">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row>
    <row r="66" spans="1:60" x14ac:dyDescent="0.25">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row>
    <row r="67" spans="1:60" x14ac:dyDescent="0.25">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row>
    <row r="68" spans="1:60" x14ac:dyDescent="0.25">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row>
    <row r="69" spans="1:60" x14ac:dyDescent="0.25">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row>
    <row r="70" spans="1:60" x14ac:dyDescent="0.25">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row>
    <row r="71" spans="1:60" x14ac:dyDescent="0.25">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row>
    <row r="72" spans="1:60" x14ac:dyDescent="0.25">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row>
    <row r="73" spans="1:60" x14ac:dyDescent="0.25">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row>
    <row r="74" spans="1:60" x14ac:dyDescent="0.25">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row>
    <row r="75" spans="1:60" x14ac:dyDescent="0.2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row>
    <row r="76" spans="1:60" x14ac:dyDescent="0.25">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row>
    <row r="77" spans="1:60" x14ac:dyDescent="0.25">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row>
    <row r="78" spans="1:60" x14ac:dyDescent="0.25">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row>
    <row r="79" spans="1:60" x14ac:dyDescent="0.25">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row>
    <row r="80" spans="1:60" x14ac:dyDescent="0.25">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row>
    <row r="81" spans="1:60" x14ac:dyDescent="0.25">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row>
    <row r="82" spans="1:60" x14ac:dyDescent="0.25">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row>
    <row r="83" spans="1:60" x14ac:dyDescent="0.25">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row>
    <row r="84" spans="1:60" x14ac:dyDescent="0.25">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row>
    <row r="85" spans="1:60" x14ac:dyDescent="0.25">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row>
    <row r="86" spans="1:60" x14ac:dyDescent="0.25">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row>
    <row r="87" spans="1:60" x14ac:dyDescent="0.25">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row>
    <row r="88" spans="1:60" x14ac:dyDescent="0.25">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row>
    <row r="89" spans="1:60" x14ac:dyDescent="0.25">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row>
    <row r="90" spans="1:60" x14ac:dyDescent="0.25">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row>
    <row r="91" spans="1:60" x14ac:dyDescent="0.25">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row>
    <row r="92" spans="1:60" x14ac:dyDescent="0.25">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row>
    <row r="93" spans="1:60" x14ac:dyDescent="0.25">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row>
    <row r="94" spans="1:60" x14ac:dyDescent="0.25">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row>
    <row r="95" spans="1:60" x14ac:dyDescent="0.25">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row>
    <row r="96" spans="1:60" x14ac:dyDescent="0.25">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row>
    <row r="97" spans="1:60" x14ac:dyDescent="0.25">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row>
    <row r="98" spans="1:60" x14ac:dyDescent="0.25">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row>
    <row r="99" spans="1:60" x14ac:dyDescent="0.25">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row>
    <row r="100" spans="1:60" x14ac:dyDescent="0.25">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row>
    <row r="101" spans="1:60" x14ac:dyDescent="0.25">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row>
    <row r="102" spans="1:60" x14ac:dyDescent="0.25">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row>
    <row r="103" spans="1:60" x14ac:dyDescent="0.25">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row>
    <row r="104" spans="1:60" x14ac:dyDescent="0.25">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row>
    <row r="105" spans="1:60" x14ac:dyDescent="0.25">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row>
    <row r="106" spans="1:60" x14ac:dyDescent="0.25">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row>
    <row r="107" spans="1:60" x14ac:dyDescent="0.25">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row>
    <row r="108" spans="1:60" x14ac:dyDescent="0.25">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row>
    <row r="109" spans="1:60" x14ac:dyDescent="0.25">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row>
    <row r="110" spans="1:60" x14ac:dyDescent="0.25">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row>
    <row r="111" spans="1:60" x14ac:dyDescent="0.25">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75"/>
      <c r="BF111" s="75"/>
      <c r="BG111" s="75"/>
      <c r="BH111" s="75"/>
    </row>
    <row r="112" spans="1:60" x14ac:dyDescent="0.25">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row>
    <row r="113" spans="1:60" x14ac:dyDescent="0.25">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row>
    <row r="114" spans="1:60" x14ac:dyDescent="0.25">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row>
    <row r="115" spans="1:60" x14ac:dyDescent="0.25">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row>
    <row r="116" spans="1:60" x14ac:dyDescent="0.25">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row>
    <row r="117" spans="1:60" x14ac:dyDescent="0.25">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row>
    <row r="118" spans="1:60" x14ac:dyDescent="0.25">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row>
    <row r="119" spans="1:60" x14ac:dyDescent="0.25">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row>
    <row r="120" spans="1:60" x14ac:dyDescent="0.25">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row>
    <row r="121" spans="1:60" x14ac:dyDescent="0.25">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row>
    <row r="122" spans="1:60" x14ac:dyDescent="0.25">
      <c r="A122" s="7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row>
    <row r="123" spans="1:60" x14ac:dyDescent="0.25">
      <c r="A123" s="7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row>
    <row r="124" spans="1:60" x14ac:dyDescent="0.25">
      <c r="A124" s="7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row>
    <row r="125" spans="1:60" x14ac:dyDescent="0.25">
      <c r="A125" s="7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row>
    <row r="126" spans="1:60" x14ac:dyDescent="0.25">
      <c r="A126" s="7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row>
    <row r="127" spans="1:60" x14ac:dyDescent="0.25">
      <c r="A127" s="7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row>
    <row r="128" spans="1:60" x14ac:dyDescent="0.25">
      <c r="A128" s="7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row>
    <row r="129" spans="1:60" x14ac:dyDescent="0.25">
      <c r="A129" s="7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row>
    <row r="130" spans="1:60" x14ac:dyDescent="0.25">
      <c r="A130" s="7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row>
    <row r="131" spans="1:60" x14ac:dyDescent="0.25">
      <c r="A131" s="7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c r="BE131" s="75"/>
      <c r="BF131" s="75"/>
      <c r="BG131" s="75"/>
      <c r="BH131" s="75"/>
    </row>
    <row r="132" spans="1:60" x14ac:dyDescent="0.25">
      <c r="A132" s="7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row>
    <row r="133" spans="1:60" x14ac:dyDescent="0.25">
      <c r="A133" s="7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row>
    <row r="134" spans="1:60" x14ac:dyDescent="0.25">
      <c r="A134" s="7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row>
    <row r="135" spans="1:60" x14ac:dyDescent="0.25">
      <c r="A135" s="7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row>
    <row r="136" spans="1:60" x14ac:dyDescent="0.25">
      <c r="A136" s="7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row>
    <row r="137" spans="1:60" x14ac:dyDescent="0.25">
      <c r="A137" s="75"/>
      <c r="B137" s="75"/>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c r="AA137" s="75"/>
      <c r="AB137" s="75"/>
      <c r="AC137" s="75"/>
      <c r="AD137" s="75"/>
      <c r="AE137" s="75"/>
      <c r="AF137" s="75"/>
      <c r="AG137" s="75"/>
      <c r="AH137" s="75"/>
      <c r="AI137" s="75"/>
      <c r="AJ137" s="75"/>
      <c r="AK137" s="75"/>
      <c r="AL137" s="75"/>
      <c r="AM137" s="75"/>
      <c r="AN137" s="75"/>
      <c r="AO137" s="75"/>
      <c r="AP137" s="75"/>
      <c r="AQ137" s="75"/>
      <c r="AR137" s="75"/>
      <c r="AS137" s="75"/>
      <c r="AT137" s="75"/>
      <c r="AU137" s="75"/>
      <c r="AV137" s="75"/>
      <c r="AW137" s="75"/>
      <c r="AX137" s="75"/>
      <c r="AY137" s="75"/>
      <c r="AZ137" s="75"/>
      <c r="BA137" s="75"/>
      <c r="BB137" s="75"/>
      <c r="BC137" s="75"/>
      <c r="BD137" s="75"/>
      <c r="BE137" s="75"/>
      <c r="BF137" s="75"/>
      <c r="BG137" s="75"/>
      <c r="BH137" s="75"/>
    </row>
    <row r="138" spans="1:60" x14ac:dyDescent="0.25">
      <c r="A138" s="75"/>
      <c r="B138" s="75"/>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c r="AA138" s="75"/>
      <c r="AB138" s="75"/>
      <c r="AC138" s="75"/>
      <c r="AD138" s="75"/>
      <c r="AE138" s="75"/>
      <c r="AF138" s="75"/>
      <c r="AG138" s="75"/>
      <c r="AH138" s="75"/>
      <c r="AI138" s="75"/>
      <c r="AJ138" s="75"/>
      <c r="AK138" s="75"/>
      <c r="AL138" s="75"/>
      <c r="AM138" s="75"/>
      <c r="AN138" s="75"/>
      <c r="AO138" s="75"/>
      <c r="AP138" s="75"/>
      <c r="AQ138" s="75"/>
      <c r="AR138" s="75"/>
      <c r="AS138" s="75"/>
      <c r="AT138" s="75"/>
      <c r="AU138" s="75"/>
      <c r="AV138" s="75"/>
      <c r="AW138" s="75"/>
      <c r="AX138" s="75"/>
      <c r="AY138" s="75"/>
      <c r="AZ138" s="75"/>
      <c r="BA138" s="75"/>
      <c r="BB138" s="75"/>
      <c r="BC138" s="75"/>
      <c r="BD138" s="75"/>
      <c r="BE138" s="75"/>
      <c r="BF138" s="75"/>
      <c r="BG138" s="75"/>
      <c r="BH138" s="75"/>
    </row>
    <row r="139" spans="1:60" x14ac:dyDescent="0.25">
      <c r="A139" s="75"/>
      <c r="B139" s="75"/>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c r="AD139" s="75"/>
      <c r="AE139" s="75"/>
      <c r="AF139" s="75"/>
      <c r="AG139" s="75"/>
      <c r="AH139" s="75"/>
      <c r="AI139" s="75"/>
      <c r="AJ139" s="75"/>
      <c r="AK139" s="75"/>
      <c r="AL139" s="75"/>
      <c r="AM139" s="75"/>
      <c r="AN139" s="75"/>
      <c r="AO139" s="75"/>
      <c r="AP139" s="75"/>
      <c r="AQ139" s="75"/>
      <c r="AR139" s="75"/>
      <c r="AS139" s="75"/>
      <c r="AT139" s="75"/>
      <c r="AU139" s="75"/>
      <c r="AV139" s="75"/>
      <c r="AW139" s="75"/>
      <c r="AX139" s="75"/>
      <c r="AY139" s="75"/>
      <c r="AZ139" s="75"/>
      <c r="BA139" s="75"/>
      <c r="BB139" s="75"/>
      <c r="BC139" s="75"/>
      <c r="BD139" s="75"/>
      <c r="BE139" s="75"/>
      <c r="BF139" s="75"/>
      <c r="BG139" s="75"/>
      <c r="BH139" s="75"/>
    </row>
    <row r="140" spans="1:60" x14ac:dyDescent="0.25">
      <c r="A140" s="75"/>
      <c r="B140" s="75"/>
      <c r="C140" s="75"/>
      <c r="D140" s="75"/>
      <c r="E140" s="75"/>
      <c r="F140" s="75"/>
      <c r="G140" s="75"/>
      <c r="H140" s="75"/>
      <c r="I140" s="75"/>
      <c r="J140" s="75"/>
      <c r="K140" s="75"/>
      <c r="L140" s="75"/>
      <c r="M140" s="75"/>
      <c r="N140" s="75"/>
      <c r="O140" s="75"/>
      <c r="P140" s="75"/>
      <c r="Q140" s="75"/>
      <c r="R140" s="75"/>
      <c r="S140" s="75"/>
      <c r="T140" s="75"/>
      <c r="U140" s="75"/>
      <c r="V140" s="75"/>
      <c r="W140" s="75"/>
      <c r="X140" s="75"/>
      <c r="Y140" s="75"/>
      <c r="Z140" s="75"/>
      <c r="AA140" s="75"/>
      <c r="AB140" s="75"/>
      <c r="AC140" s="75"/>
      <c r="AD140" s="75"/>
      <c r="AE140" s="75"/>
      <c r="AF140" s="75"/>
      <c r="AG140" s="75"/>
      <c r="AH140" s="75"/>
      <c r="AI140" s="75"/>
      <c r="AJ140" s="75"/>
      <c r="AK140" s="75"/>
      <c r="AL140" s="75"/>
      <c r="AM140" s="75"/>
      <c r="AN140" s="75"/>
      <c r="AO140" s="75"/>
      <c r="AP140" s="75"/>
      <c r="AQ140" s="75"/>
      <c r="AR140" s="75"/>
      <c r="AS140" s="75"/>
      <c r="AT140" s="75"/>
      <c r="AU140" s="75"/>
      <c r="AV140" s="75"/>
      <c r="AW140" s="75"/>
      <c r="AX140" s="75"/>
      <c r="AY140" s="75"/>
      <c r="AZ140" s="75"/>
      <c r="BA140" s="75"/>
      <c r="BB140" s="75"/>
      <c r="BC140" s="75"/>
      <c r="BD140" s="75"/>
      <c r="BE140" s="75"/>
      <c r="BF140" s="75"/>
      <c r="BG140" s="75"/>
      <c r="BH140" s="75"/>
    </row>
    <row r="141" spans="1:60" x14ac:dyDescent="0.25">
      <c r="A141" s="75"/>
      <c r="B141" s="75"/>
      <c r="C141" s="75"/>
      <c r="D141" s="75"/>
      <c r="E141" s="75"/>
      <c r="F141" s="75"/>
      <c r="G141" s="75"/>
      <c r="H141" s="75"/>
      <c r="I141" s="75"/>
      <c r="J141" s="75"/>
      <c r="K141" s="75"/>
      <c r="L141" s="75"/>
      <c r="M141" s="75"/>
      <c r="N141" s="75"/>
      <c r="O141" s="75"/>
      <c r="P141" s="75"/>
      <c r="Q141" s="75"/>
      <c r="R141" s="75"/>
      <c r="S141" s="75"/>
      <c r="T141" s="75"/>
      <c r="U141" s="75"/>
      <c r="V141" s="75"/>
      <c r="W141" s="75"/>
      <c r="X141" s="75"/>
      <c r="Y141" s="75"/>
      <c r="Z141" s="75"/>
      <c r="AA141" s="75"/>
      <c r="AB141" s="75"/>
      <c r="AC141" s="75"/>
      <c r="AD141" s="75"/>
      <c r="AE141" s="75"/>
      <c r="AF141" s="75"/>
      <c r="AG141" s="75"/>
      <c r="AH141" s="75"/>
      <c r="AI141" s="75"/>
      <c r="AJ141" s="75"/>
      <c r="AK141" s="75"/>
      <c r="AL141" s="75"/>
      <c r="AM141" s="75"/>
      <c r="AN141" s="75"/>
      <c r="AO141" s="75"/>
      <c r="AP141" s="75"/>
      <c r="AQ141" s="75"/>
      <c r="AR141" s="75"/>
      <c r="AS141" s="75"/>
      <c r="AT141" s="75"/>
      <c r="AU141" s="75"/>
      <c r="AV141" s="75"/>
      <c r="AW141" s="75"/>
      <c r="AX141" s="75"/>
      <c r="AY141" s="75"/>
      <c r="AZ141" s="75"/>
      <c r="BA141" s="75"/>
      <c r="BB141" s="75"/>
      <c r="BC141" s="75"/>
      <c r="BD141" s="75"/>
      <c r="BE141" s="75"/>
      <c r="BF141" s="75"/>
      <c r="BG141" s="75"/>
      <c r="BH141" s="75"/>
    </row>
    <row r="142" spans="1:60" x14ac:dyDescent="0.25">
      <c r="A142" s="75"/>
      <c r="B142" s="75"/>
      <c r="C142" s="75"/>
      <c r="D142" s="75"/>
      <c r="E142" s="75"/>
      <c r="F142" s="75"/>
      <c r="G142" s="75"/>
      <c r="H142" s="75"/>
      <c r="I142" s="75"/>
      <c r="J142" s="75"/>
      <c r="K142" s="75"/>
      <c r="L142" s="75"/>
      <c r="M142" s="75"/>
      <c r="N142" s="75"/>
      <c r="O142" s="75"/>
      <c r="P142" s="75"/>
      <c r="Q142" s="75"/>
      <c r="R142" s="75"/>
      <c r="S142" s="75"/>
      <c r="T142" s="75"/>
      <c r="U142" s="75"/>
      <c r="V142" s="75"/>
      <c r="W142" s="75"/>
      <c r="X142" s="75"/>
      <c r="Y142" s="75"/>
      <c r="Z142" s="75"/>
      <c r="AA142" s="75"/>
      <c r="AB142" s="75"/>
      <c r="AC142" s="75"/>
      <c r="AD142" s="75"/>
      <c r="AE142" s="75"/>
      <c r="AF142" s="75"/>
      <c r="AG142" s="75"/>
      <c r="AH142" s="75"/>
      <c r="AI142" s="75"/>
      <c r="AJ142" s="75"/>
      <c r="AK142" s="75"/>
      <c r="AL142" s="75"/>
      <c r="AM142" s="75"/>
      <c r="AN142" s="75"/>
      <c r="AO142" s="75"/>
      <c r="AP142" s="75"/>
      <c r="AQ142" s="75"/>
      <c r="AR142" s="75"/>
      <c r="AS142" s="75"/>
      <c r="AT142" s="75"/>
      <c r="AU142" s="75"/>
      <c r="AV142" s="75"/>
      <c r="AW142" s="75"/>
      <c r="AX142" s="75"/>
      <c r="AY142" s="75"/>
      <c r="AZ142" s="75"/>
      <c r="BA142" s="75"/>
      <c r="BB142" s="75"/>
      <c r="BC142" s="75"/>
      <c r="BD142" s="75"/>
      <c r="BE142" s="75"/>
      <c r="BF142" s="75"/>
      <c r="BG142" s="75"/>
      <c r="BH142" s="75"/>
    </row>
    <row r="143" spans="1:60" x14ac:dyDescent="0.25">
      <c r="A143" s="75"/>
      <c r="B143" s="75"/>
      <c r="C143" s="75"/>
      <c r="D143" s="75"/>
      <c r="E143" s="75"/>
      <c r="F143" s="75"/>
      <c r="G143" s="75"/>
      <c r="H143" s="75"/>
      <c r="I143" s="75"/>
      <c r="J143" s="75"/>
      <c r="K143" s="75"/>
      <c r="L143" s="75"/>
      <c r="M143" s="75"/>
      <c r="N143" s="75"/>
      <c r="O143" s="75"/>
      <c r="P143" s="75"/>
      <c r="Q143" s="75"/>
      <c r="R143" s="75"/>
      <c r="S143" s="75"/>
      <c r="T143" s="75"/>
      <c r="U143" s="75"/>
      <c r="V143" s="75"/>
      <c r="W143" s="75"/>
      <c r="X143" s="75"/>
      <c r="Y143" s="75"/>
      <c r="Z143" s="75"/>
      <c r="AA143" s="75"/>
      <c r="AB143" s="75"/>
      <c r="AC143" s="75"/>
      <c r="AD143" s="75"/>
      <c r="AE143" s="75"/>
      <c r="AF143" s="75"/>
      <c r="AG143" s="75"/>
      <c r="AH143" s="75"/>
      <c r="AI143" s="75"/>
      <c r="AJ143" s="75"/>
      <c r="AK143" s="75"/>
      <c r="AL143" s="75"/>
      <c r="AM143" s="75"/>
      <c r="AN143" s="75"/>
      <c r="AO143" s="75"/>
      <c r="AP143" s="75"/>
      <c r="AQ143" s="75"/>
      <c r="AR143" s="75"/>
      <c r="AS143" s="75"/>
      <c r="AT143" s="75"/>
      <c r="AU143" s="75"/>
      <c r="AV143" s="75"/>
      <c r="AW143" s="75"/>
      <c r="AX143" s="75"/>
      <c r="AY143" s="75"/>
      <c r="AZ143" s="75"/>
      <c r="BA143" s="75"/>
      <c r="BB143" s="75"/>
      <c r="BC143" s="75"/>
      <c r="BD143" s="75"/>
      <c r="BE143" s="75"/>
      <c r="BF143" s="75"/>
      <c r="BG143" s="75"/>
      <c r="BH143" s="75"/>
    </row>
    <row r="144" spans="1:60" x14ac:dyDescent="0.25">
      <c r="A144" s="75"/>
      <c r="B144" s="75"/>
      <c r="C144" s="75"/>
      <c r="D144" s="75"/>
      <c r="E144" s="75"/>
      <c r="F144" s="75"/>
      <c r="G144" s="75"/>
      <c r="H144" s="75"/>
      <c r="I144" s="75"/>
      <c r="J144" s="75"/>
      <c r="K144" s="75"/>
      <c r="L144" s="75"/>
      <c r="M144" s="75"/>
      <c r="N144" s="75"/>
      <c r="O144" s="75"/>
      <c r="P144" s="75"/>
      <c r="Q144" s="75"/>
      <c r="R144" s="75"/>
      <c r="S144" s="75"/>
      <c r="T144" s="75"/>
      <c r="U144" s="75"/>
      <c r="V144" s="75"/>
      <c r="W144" s="75"/>
      <c r="X144" s="75"/>
      <c r="Y144" s="75"/>
      <c r="Z144" s="75"/>
      <c r="AA144" s="75"/>
      <c r="AB144" s="75"/>
      <c r="AC144" s="75"/>
      <c r="AD144" s="75"/>
      <c r="AE144" s="75"/>
      <c r="AF144" s="75"/>
      <c r="AG144" s="75"/>
      <c r="AH144" s="75"/>
      <c r="AI144" s="75"/>
      <c r="AJ144" s="75"/>
      <c r="AK144" s="75"/>
      <c r="AL144" s="75"/>
      <c r="AM144" s="75"/>
      <c r="AN144" s="75"/>
      <c r="AO144" s="75"/>
      <c r="AP144" s="75"/>
      <c r="AQ144" s="75"/>
      <c r="AR144" s="75"/>
      <c r="AS144" s="75"/>
      <c r="AT144" s="75"/>
      <c r="AU144" s="75"/>
      <c r="AV144" s="75"/>
      <c r="AW144" s="75"/>
      <c r="AX144" s="75"/>
      <c r="AY144" s="75"/>
      <c r="AZ144" s="75"/>
      <c r="BA144" s="75"/>
      <c r="BB144" s="75"/>
      <c r="BC144" s="75"/>
      <c r="BD144" s="75"/>
      <c r="BE144" s="75"/>
      <c r="BF144" s="75"/>
      <c r="BG144" s="75"/>
      <c r="BH144" s="75"/>
    </row>
    <row r="145" spans="1:60" x14ac:dyDescent="0.25">
      <c r="A145" s="75"/>
      <c r="B145" s="75"/>
      <c r="C145" s="75"/>
      <c r="D145" s="75"/>
      <c r="E145" s="75"/>
      <c r="F145" s="75"/>
      <c r="G145" s="75"/>
      <c r="H145" s="75"/>
      <c r="I145" s="75"/>
      <c r="J145" s="75"/>
      <c r="K145" s="75"/>
      <c r="L145" s="75"/>
      <c r="M145" s="75"/>
      <c r="N145" s="75"/>
      <c r="O145" s="75"/>
      <c r="P145" s="75"/>
      <c r="Q145" s="75"/>
      <c r="R145" s="75"/>
      <c r="S145" s="75"/>
      <c r="T145" s="75"/>
      <c r="U145" s="75"/>
      <c r="V145" s="75"/>
      <c r="W145" s="75"/>
      <c r="X145" s="75"/>
      <c r="Y145" s="75"/>
      <c r="Z145" s="75"/>
      <c r="AA145" s="75"/>
      <c r="AB145" s="75"/>
      <c r="AC145" s="75"/>
      <c r="AD145" s="75"/>
      <c r="AE145" s="75"/>
      <c r="AF145" s="75"/>
      <c r="AG145" s="75"/>
      <c r="AH145" s="75"/>
      <c r="AI145" s="75"/>
      <c r="AJ145" s="75"/>
      <c r="AK145" s="75"/>
      <c r="AL145" s="75"/>
      <c r="AM145" s="75"/>
      <c r="AN145" s="75"/>
      <c r="AO145" s="75"/>
      <c r="AP145" s="75"/>
      <c r="AQ145" s="75"/>
      <c r="AR145" s="75"/>
      <c r="AS145" s="75"/>
      <c r="AT145" s="75"/>
      <c r="AU145" s="75"/>
      <c r="AV145" s="75"/>
      <c r="AW145" s="75"/>
      <c r="AX145" s="75"/>
      <c r="AY145" s="75"/>
      <c r="AZ145" s="75"/>
      <c r="BA145" s="75"/>
      <c r="BB145" s="75"/>
      <c r="BC145" s="75"/>
      <c r="BD145" s="75"/>
      <c r="BE145" s="75"/>
      <c r="BF145" s="75"/>
      <c r="BG145" s="75"/>
      <c r="BH145" s="75"/>
    </row>
    <row r="146" spans="1:60" x14ac:dyDescent="0.25">
      <c r="A146" s="75"/>
      <c r="B146" s="75"/>
      <c r="C146" s="75"/>
      <c r="D146" s="75"/>
      <c r="E146" s="75"/>
      <c r="F146" s="75"/>
      <c r="G146" s="75"/>
      <c r="H146" s="75"/>
      <c r="I146" s="75"/>
      <c r="J146" s="75"/>
      <c r="K146" s="75"/>
      <c r="L146" s="75"/>
      <c r="M146" s="75"/>
      <c r="N146" s="75"/>
      <c r="O146" s="75"/>
      <c r="P146" s="75"/>
      <c r="Q146" s="75"/>
      <c r="R146" s="75"/>
      <c r="S146" s="75"/>
      <c r="T146" s="75"/>
      <c r="U146" s="75"/>
      <c r="V146" s="75"/>
      <c r="W146" s="75"/>
      <c r="X146" s="75"/>
      <c r="Y146" s="75"/>
      <c r="Z146" s="75"/>
      <c r="AA146" s="75"/>
      <c r="AB146" s="75"/>
      <c r="AC146" s="75"/>
      <c r="AD146" s="75"/>
      <c r="AE146" s="75"/>
      <c r="AF146" s="75"/>
      <c r="AG146" s="75"/>
      <c r="AH146" s="75"/>
      <c r="AI146" s="75"/>
      <c r="AJ146" s="75"/>
      <c r="AK146" s="75"/>
      <c r="AL146" s="75"/>
      <c r="AM146" s="75"/>
      <c r="AN146" s="75"/>
      <c r="AO146" s="75"/>
      <c r="AP146" s="75"/>
      <c r="AQ146" s="75"/>
      <c r="AR146" s="75"/>
      <c r="AS146" s="75"/>
      <c r="AT146" s="75"/>
      <c r="AU146" s="75"/>
      <c r="AV146" s="75"/>
      <c r="AW146" s="75"/>
      <c r="AX146" s="75"/>
      <c r="AY146" s="75"/>
      <c r="AZ146" s="75"/>
      <c r="BA146" s="75"/>
      <c r="BB146" s="75"/>
      <c r="BC146" s="75"/>
      <c r="BD146" s="75"/>
      <c r="BE146" s="75"/>
      <c r="BF146" s="75"/>
      <c r="BG146" s="75"/>
      <c r="BH146" s="75"/>
    </row>
    <row r="147" spans="1:60" x14ac:dyDescent="0.25">
      <c r="A147" s="75"/>
      <c r="B147" s="75"/>
      <c r="C147" s="75"/>
      <c r="D147" s="75"/>
      <c r="E147" s="75"/>
      <c r="F147" s="75"/>
      <c r="G147" s="75"/>
      <c r="H147" s="75"/>
      <c r="I147" s="75"/>
      <c r="J147" s="75"/>
      <c r="K147" s="75"/>
      <c r="L147" s="75"/>
      <c r="M147" s="75"/>
      <c r="N147" s="75"/>
      <c r="O147" s="75"/>
      <c r="P147" s="75"/>
      <c r="Q147" s="75"/>
      <c r="R147" s="75"/>
      <c r="S147" s="75"/>
      <c r="T147" s="75"/>
      <c r="U147" s="75"/>
      <c r="V147" s="75"/>
      <c r="W147" s="75"/>
      <c r="X147" s="75"/>
      <c r="Y147" s="75"/>
      <c r="Z147" s="75"/>
      <c r="AA147" s="75"/>
      <c r="AB147" s="75"/>
      <c r="AC147" s="75"/>
      <c r="AD147" s="75"/>
      <c r="AE147" s="75"/>
      <c r="AF147" s="75"/>
      <c r="AG147" s="75"/>
      <c r="AH147" s="75"/>
      <c r="AI147" s="75"/>
      <c r="AJ147" s="75"/>
      <c r="AK147" s="75"/>
      <c r="AL147" s="75"/>
      <c r="AM147" s="75"/>
      <c r="AN147" s="75"/>
      <c r="AO147" s="75"/>
      <c r="AP147" s="75"/>
      <c r="AQ147" s="75"/>
      <c r="AR147" s="75"/>
      <c r="AS147" s="75"/>
      <c r="AT147" s="75"/>
      <c r="AU147" s="75"/>
      <c r="AV147" s="75"/>
      <c r="AW147" s="75"/>
      <c r="AX147" s="75"/>
      <c r="AY147" s="75"/>
      <c r="AZ147" s="75"/>
      <c r="BA147" s="75"/>
      <c r="BB147" s="75"/>
      <c r="BC147" s="75"/>
      <c r="BD147" s="75"/>
      <c r="BE147" s="75"/>
      <c r="BF147" s="75"/>
      <c r="BG147" s="75"/>
      <c r="BH147" s="75"/>
    </row>
    <row r="148" spans="1:60" x14ac:dyDescent="0.25">
      <c r="A148" s="75"/>
      <c r="B148" s="75"/>
      <c r="C148" s="75"/>
      <c r="D148" s="75"/>
      <c r="E148" s="75"/>
      <c r="F148" s="75"/>
      <c r="G148" s="75"/>
      <c r="H148" s="75"/>
      <c r="I148" s="75"/>
      <c r="J148" s="75"/>
      <c r="K148" s="75"/>
      <c r="L148" s="75"/>
      <c r="M148" s="75"/>
      <c r="N148" s="75"/>
      <c r="O148" s="75"/>
      <c r="P148" s="75"/>
      <c r="Q148" s="75"/>
      <c r="R148" s="75"/>
      <c r="S148" s="75"/>
      <c r="T148" s="75"/>
      <c r="U148" s="75"/>
      <c r="V148" s="75"/>
      <c r="W148" s="75"/>
      <c r="X148" s="75"/>
      <c r="Y148" s="75"/>
      <c r="Z148" s="75"/>
      <c r="AA148" s="75"/>
      <c r="AB148" s="75"/>
      <c r="AC148" s="75"/>
      <c r="AD148" s="75"/>
      <c r="AE148" s="75"/>
      <c r="AF148" s="75"/>
      <c r="AG148" s="75"/>
      <c r="AH148" s="75"/>
      <c r="AI148" s="75"/>
      <c r="AJ148" s="75"/>
      <c r="AK148" s="75"/>
      <c r="AL148" s="75"/>
      <c r="AM148" s="75"/>
      <c r="AN148" s="75"/>
      <c r="AO148" s="75"/>
      <c r="AP148" s="75"/>
      <c r="AQ148" s="75"/>
      <c r="AR148" s="75"/>
      <c r="AS148" s="75"/>
      <c r="AT148" s="75"/>
      <c r="AU148" s="75"/>
      <c r="AV148" s="75"/>
      <c r="AW148" s="75"/>
      <c r="AX148" s="75"/>
      <c r="AY148" s="75"/>
      <c r="AZ148" s="75"/>
      <c r="BA148" s="75"/>
      <c r="BB148" s="75"/>
      <c r="BC148" s="75"/>
      <c r="BD148" s="75"/>
      <c r="BE148" s="75"/>
      <c r="BF148" s="75"/>
      <c r="BG148" s="75"/>
      <c r="BH148" s="75"/>
    </row>
    <row r="149" spans="1:60" x14ac:dyDescent="0.25">
      <c r="A149" s="75"/>
      <c r="B149" s="75"/>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c r="AA149" s="75"/>
      <c r="AB149" s="75"/>
      <c r="AC149" s="75"/>
      <c r="AD149" s="75"/>
      <c r="AE149" s="75"/>
      <c r="AF149" s="75"/>
      <c r="AG149" s="75"/>
      <c r="AH149" s="75"/>
      <c r="AI149" s="75"/>
      <c r="AJ149" s="75"/>
      <c r="AK149" s="75"/>
      <c r="AL149" s="75"/>
      <c r="AM149" s="75"/>
      <c r="AN149" s="75"/>
      <c r="AO149" s="75"/>
      <c r="AP149" s="75"/>
      <c r="AQ149" s="75"/>
      <c r="AR149" s="75"/>
      <c r="AS149" s="75"/>
      <c r="AT149" s="75"/>
      <c r="AU149" s="75"/>
      <c r="AV149" s="75"/>
      <c r="AW149" s="75"/>
      <c r="AX149" s="75"/>
      <c r="AY149" s="75"/>
      <c r="AZ149" s="75"/>
      <c r="BA149" s="75"/>
      <c r="BB149" s="75"/>
      <c r="BC149" s="75"/>
      <c r="BD149" s="75"/>
      <c r="BE149" s="75"/>
      <c r="BF149" s="75"/>
      <c r="BG149" s="75"/>
      <c r="BH149" s="75"/>
    </row>
    <row r="150" spans="1:60" x14ac:dyDescent="0.25">
      <c r="A150" s="75"/>
      <c r="B150" s="75"/>
      <c r="C150" s="75"/>
      <c r="D150" s="75"/>
      <c r="E150" s="75"/>
      <c r="F150" s="75"/>
      <c r="G150" s="75"/>
      <c r="H150" s="75"/>
      <c r="I150" s="75"/>
      <c r="J150" s="75"/>
      <c r="K150" s="75"/>
      <c r="L150" s="75"/>
      <c r="M150" s="75"/>
      <c r="N150" s="75"/>
      <c r="O150" s="75"/>
      <c r="P150" s="75"/>
      <c r="Q150" s="75"/>
      <c r="R150" s="75"/>
      <c r="S150" s="75"/>
      <c r="T150" s="75"/>
      <c r="U150" s="75"/>
      <c r="V150" s="75"/>
      <c r="W150" s="75"/>
      <c r="X150" s="75"/>
      <c r="Y150" s="75"/>
      <c r="Z150" s="75"/>
      <c r="AA150" s="75"/>
      <c r="AB150" s="75"/>
      <c r="AC150" s="75"/>
      <c r="AD150" s="75"/>
      <c r="AE150" s="75"/>
      <c r="AF150" s="75"/>
      <c r="AG150" s="75"/>
      <c r="AH150" s="75"/>
      <c r="AI150" s="75"/>
      <c r="AJ150" s="75"/>
      <c r="AK150" s="75"/>
      <c r="AL150" s="75"/>
      <c r="AM150" s="75"/>
      <c r="AN150" s="75"/>
      <c r="AO150" s="75"/>
      <c r="AP150" s="75"/>
      <c r="AQ150" s="75"/>
      <c r="AR150" s="75"/>
      <c r="AS150" s="75"/>
      <c r="AT150" s="75"/>
      <c r="AU150" s="75"/>
      <c r="AV150" s="75"/>
      <c r="AW150" s="75"/>
      <c r="AX150" s="75"/>
      <c r="AY150" s="75"/>
      <c r="AZ150" s="75"/>
      <c r="BA150" s="75"/>
      <c r="BB150" s="75"/>
      <c r="BC150" s="75"/>
      <c r="BD150" s="75"/>
      <c r="BE150" s="75"/>
      <c r="BF150" s="75"/>
      <c r="BG150" s="75"/>
      <c r="BH150" s="75"/>
    </row>
    <row r="151" spans="1:60" x14ac:dyDescent="0.25">
      <c r="A151" s="75"/>
      <c r="B151" s="75"/>
      <c r="C151" s="75"/>
      <c r="D151" s="75"/>
      <c r="E151" s="75"/>
      <c r="F151" s="75"/>
      <c r="G151" s="75"/>
      <c r="H151" s="75"/>
      <c r="I151" s="75"/>
      <c r="J151" s="75"/>
      <c r="K151" s="75"/>
      <c r="L151" s="75"/>
      <c r="M151" s="75"/>
      <c r="N151" s="75"/>
      <c r="O151" s="75"/>
      <c r="P151" s="75"/>
      <c r="Q151" s="75"/>
      <c r="R151" s="75"/>
      <c r="S151" s="75"/>
      <c r="T151" s="75"/>
      <c r="U151" s="75"/>
      <c r="V151" s="75"/>
      <c r="W151" s="75"/>
      <c r="X151" s="75"/>
      <c r="Y151" s="75"/>
      <c r="Z151" s="75"/>
      <c r="AA151" s="75"/>
      <c r="AB151" s="75"/>
      <c r="AC151" s="75"/>
      <c r="AD151" s="75"/>
      <c r="AE151" s="75"/>
      <c r="AF151" s="75"/>
      <c r="AG151" s="75"/>
      <c r="AH151" s="75"/>
      <c r="AI151" s="75"/>
      <c r="AJ151" s="75"/>
      <c r="AK151" s="75"/>
      <c r="AL151" s="75"/>
      <c r="AM151" s="75"/>
      <c r="AN151" s="75"/>
      <c r="AO151" s="75"/>
      <c r="AP151" s="75"/>
      <c r="AQ151" s="75"/>
      <c r="AR151" s="75"/>
      <c r="AS151" s="75"/>
      <c r="AT151" s="75"/>
      <c r="AU151" s="75"/>
      <c r="AV151" s="75"/>
      <c r="AW151" s="75"/>
      <c r="AX151" s="75"/>
      <c r="AY151" s="75"/>
      <c r="AZ151" s="75"/>
      <c r="BA151" s="75"/>
      <c r="BB151" s="75"/>
      <c r="BC151" s="75"/>
      <c r="BD151" s="75"/>
      <c r="BE151" s="75"/>
      <c r="BF151" s="75"/>
      <c r="BG151" s="75"/>
      <c r="BH151" s="75"/>
    </row>
    <row r="152" spans="1:60" x14ac:dyDescent="0.25">
      <c r="A152" s="75"/>
      <c r="B152" s="75"/>
      <c r="C152" s="75"/>
      <c r="D152" s="75"/>
      <c r="E152" s="75"/>
      <c r="F152" s="75"/>
      <c r="G152" s="75"/>
      <c r="H152" s="75"/>
      <c r="I152" s="75"/>
      <c r="J152" s="75"/>
      <c r="K152" s="75"/>
      <c r="L152" s="75"/>
      <c r="M152" s="75"/>
      <c r="N152" s="75"/>
      <c r="O152" s="75"/>
      <c r="P152" s="75"/>
      <c r="Q152" s="75"/>
      <c r="R152" s="75"/>
      <c r="S152" s="75"/>
      <c r="T152" s="75"/>
      <c r="U152" s="75"/>
      <c r="V152" s="75"/>
      <c r="W152" s="75"/>
      <c r="X152" s="75"/>
      <c r="Y152" s="75"/>
      <c r="Z152" s="75"/>
      <c r="AA152" s="75"/>
      <c r="AB152" s="75"/>
      <c r="AC152" s="75"/>
      <c r="AD152" s="75"/>
      <c r="AE152" s="75"/>
      <c r="AF152" s="75"/>
      <c r="AG152" s="75"/>
      <c r="AH152" s="75"/>
      <c r="AI152" s="75"/>
      <c r="AJ152" s="75"/>
      <c r="AK152" s="75"/>
      <c r="AL152" s="75"/>
      <c r="AM152" s="75"/>
      <c r="AN152" s="75"/>
      <c r="AO152" s="75"/>
      <c r="AP152" s="75"/>
      <c r="AQ152" s="75"/>
      <c r="AR152" s="75"/>
      <c r="AS152" s="75"/>
      <c r="AT152" s="75"/>
      <c r="AU152" s="75"/>
      <c r="AV152" s="75"/>
      <c r="AW152" s="75"/>
      <c r="AX152" s="75"/>
      <c r="AY152" s="75"/>
      <c r="AZ152" s="75"/>
      <c r="BA152" s="75"/>
      <c r="BB152" s="75"/>
      <c r="BC152" s="75"/>
      <c r="BD152" s="75"/>
      <c r="BE152" s="75"/>
      <c r="BF152" s="75"/>
      <c r="BG152" s="75"/>
      <c r="BH152" s="75"/>
    </row>
    <row r="153" spans="1:60" x14ac:dyDescent="0.25">
      <c r="A153" s="75"/>
      <c r="B153" s="75"/>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5"/>
      <c r="AA153" s="75"/>
      <c r="AB153" s="75"/>
      <c r="AC153" s="75"/>
      <c r="AD153" s="75"/>
      <c r="AE153" s="75"/>
      <c r="AF153" s="75"/>
      <c r="AG153" s="75"/>
      <c r="AH153" s="75"/>
      <c r="AI153" s="75"/>
      <c r="AJ153" s="75"/>
      <c r="AK153" s="75"/>
      <c r="AL153" s="75"/>
      <c r="AM153" s="75"/>
      <c r="AN153" s="75"/>
      <c r="AO153" s="75"/>
      <c r="AP153" s="75"/>
      <c r="AQ153" s="75"/>
      <c r="AR153" s="75"/>
      <c r="AS153" s="75"/>
      <c r="AT153" s="75"/>
      <c r="AU153" s="75"/>
      <c r="AV153" s="75"/>
      <c r="AW153" s="75"/>
      <c r="AX153" s="75"/>
      <c r="AY153" s="75"/>
      <c r="AZ153" s="75"/>
      <c r="BA153" s="75"/>
      <c r="BB153" s="75"/>
      <c r="BC153" s="75"/>
      <c r="BD153" s="75"/>
      <c r="BE153" s="75"/>
      <c r="BF153" s="75"/>
      <c r="BG153" s="75"/>
      <c r="BH153" s="75"/>
    </row>
    <row r="154" spans="1:60" x14ac:dyDescent="0.25">
      <c r="A154" s="75"/>
      <c r="B154" s="75"/>
      <c r="C154" s="75"/>
      <c r="D154" s="75"/>
      <c r="E154" s="75"/>
      <c r="F154" s="75"/>
      <c r="G154" s="75"/>
      <c r="H154" s="75"/>
      <c r="I154" s="75"/>
      <c r="J154" s="75"/>
      <c r="K154" s="75"/>
      <c r="L154" s="75"/>
      <c r="M154" s="75"/>
      <c r="N154" s="75"/>
      <c r="O154" s="75"/>
      <c r="P154" s="75"/>
      <c r="Q154" s="75"/>
      <c r="R154" s="75"/>
      <c r="S154" s="75"/>
      <c r="T154" s="75"/>
      <c r="U154" s="75"/>
      <c r="V154" s="75"/>
      <c r="W154" s="75"/>
      <c r="X154" s="75"/>
      <c r="Y154" s="75"/>
      <c r="Z154" s="75"/>
      <c r="AA154" s="75"/>
      <c r="AB154" s="75"/>
      <c r="AC154" s="75"/>
      <c r="AD154" s="75"/>
      <c r="AE154" s="75"/>
      <c r="AF154" s="75"/>
      <c r="AG154" s="75"/>
      <c r="AH154" s="75"/>
      <c r="AI154" s="75"/>
      <c r="AJ154" s="75"/>
      <c r="AK154" s="75"/>
      <c r="AL154" s="75"/>
      <c r="AM154" s="75"/>
      <c r="AN154" s="75"/>
      <c r="AO154" s="75"/>
      <c r="AP154" s="75"/>
      <c r="AQ154" s="75"/>
      <c r="AR154" s="75"/>
      <c r="AS154" s="75"/>
      <c r="AT154" s="75"/>
      <c r="AU154" s="75"/>
      <c r="AV154" s="75"/>
      <c r="AW154" s="75"/>
      <c r="AX154" s="75"/>
      <c r="AY154" s="75"/>
      <c r="AZ154" s="75"/>
      <c r="BA154" s="75"/>
      <c r="BB154" s="75"/>
      <c r="BC154" s="75"/>
      <c r="BD154" s="75"/>
      <c r="BE154" s="75"/>
      <c r="BF154" s="75"/>
      <c r="BG154" s="75"/>
      <c r="BH154" s="75"/>
    </row>
    <row r="155" spans="1:60" x14ac:dyDescent="0.25">
      <c r="A155" s="75"/>
      <c r="B155" s="75"/>
      <c r="C155" s="75"/>
      <c r="D155" s="75"/>
      <c r="E155" s="75"/>
      <c r="F155" s="75"/>
      <c r="G155" s="75"/>
      <c r="H155" s="75"/>
      <c r="I155" s="75"/>
      <c r="J155" s="75"/>
      <c r="K155" s="75"/>
      <c r="L155" s="75"/>
      <c r="M155" s="75"/>
      <c r="N155" s="75"/>
      <c r="O155" s="75"/>
      <c r="P155" s="75"/>
      <c r="Q155" s="75"/>
      <c r="R155" s="75"/>
      <c r="S155" s="75"/>
      <c r="T155" s="75"/>
      <c r="U155" s="75"/>
      <c r="V155" s="75"/>
      <c r="W155" s="75"/>
      <c r="X155" s="75"/>
      <c r="Y155" s="75"/>
      <c r="Z155" s="75"/>
      <c r="AA155" s="75"/>
      <c r="AB155" s="75"/>
      <c r="AC155" s="75"/>
      <c r="AD155" s="75"/>
      <c r="AE155" s="75"/>
      <c r="AF155" s="75"/>
      <c r="AG155" s="75"/>
      <c r="AH155" s="75"/>
      <c r="AI155" s="75"/>
      <c r="AJ155" s="75"/>
      <c r="AK155" s="75"/>
      <c r="AL155" s="75"/>
      <c r="AM155" s="75"/>
      <c r="AN155" s="75"/>
      <c r="AO155" s="75"/>
      <c r="AP155" s="75"/>
      <c r="AQ155" s="75"/>
      <c r="AR155" s="75"/>
      <c r="AS155" s="75"/>
      <c r="AT155" s="75"/>
      <c r="AU155" s="75"/>
      <c r="AV155" s="75"/>
      <c r="AW155" s="75"/>
      <c r="AX155" s="75"/>
      <c r="AY155" s="75"/>
      <c r="AZ155" s="75"/>
      <c r="BA155" s="75"/>
      <c r="BB155" s="75"/>
      <c r="BC155" s="75"/>
      <c r="BD155" s="75"/>
      <c r="BE155" s="75"/>
      <c r="BF155" s="75"/>
      <c r="BG155" s="75"/>
      <c r="BH155" s="75"/>
    </row>
    <row r="156" spans="1:60" x14ac:dyDescent="0.25">
      <c r="A156" s="75"/>
      <c r="B156" s="75"/>
      <c r="C156" s="75"/>
      <c r="D156" s="75"/>
      <c r="E156" s="75"/>
      <c r="F156" s="75"/>
      <c r="G156" s="75"/>
      <c r="H156" s="75"/>
      <c r="I156" s="75"/>
      <c r="J156" s="75"/>
      <c r="K156" s="75"/>
      <c r="L156" s="75"/>
      <c r="M156" s="75"/>
      <c r="N156" s="75"/>
      <c r="O156" s="75"/>
      <c r="P156" s="75"/>
      <c r="Q156" s="75"/>
      <c r="R156" s="75"/>
      <c r="S156" s="75"/>
      <c r="T156" s="75"/>
      <c r="U156" s="75"/>
      <c r="V156" s="75"/>
      <c r="W156" s="75"/>
      <c r="X156" s="75"/>
      <c r="Y156" s="75"/>
      <c r="Z156" s="75"/>
      <c r="AA156" s="75"/>
      <c r="AB156" s="75"/>
      <c r="AC156" s="75"/>
      <c r="AD156" s="75"/>
      <c r="AE156" s="75"/>
      <c r="AF156" s="75"/>
      <c r="AG156" s="75"/>
      <c r="AH156" s="75"/>
      <c r="AI156" s="75"/>
      <c r="AJ156" s="75"/>
      <c r="AK156" s="75"/>
      <c r="AL156" s="75"/>
      <c r="AM156" s="75"/>
      <c r="AN156" s="75"/>
      <c r="AO156" s="75"/>
      <c r="AP156" s="75"/>
      <c r="AQ156" s="75"/>
      <c r="AR156" s="75"/>
      <c r="AS156" s="75"/>
      <c r="AT156" s="75"/>
      <c r="AU156" s="75"/>
      <c r="AV156" s="75"/>
      <c r="AW156" s="75"/>
      <c r="AX156" s="75"/>
      <c r="AY156" s="75"/>
      <c r="AZ156" s="75"/>
      <c r="BA156" s="75"/>
      <c r="BB156" s="75"/>
      <c r="BC156" s="75"/>
      <c r="BD156" s="75"/>
      <c r="BE156" s="75"/>
      <c r="BF156" s="75"/>
      <c r="BG156" s="75"/>
      <c r="BH156" s="75"/>
    </row>
    <row r="157" spans="1:60" x14ac:dyDescent="0.25">
      <c r="A157" s="75"/>
      <c r="B157" s="75"/>
      <c r="C157" s="75"/>
      <c r="D157" s="75"/>
      <c r="E157" s="75"/>
      <c r="F157" s="75"/>
      <c r="G157" s="75"/>
      <c r="H157" s="75"/>
      <c r="I157" s="75"/>
      <c r="J157" s="75"/>
      <c r="K157" s="75"/>
      <c r="L157" s="75"/>
      <c r="M157" s="75"/>
      <c r="N157" s="75"/>
      <c r="O157" s="75"/>
      <c r="P157" s="75"/>
      <c r="Q157" s="75"/>
      <c r="R157" s="75"/>
      <c r="S157" s="75"/>
      <c r="T157" s="75"/>
      <c r="U157" s="75"/>
      <c r="V157" s="75"/>
      <c r="W157" s="75"/>
      <c r="X157" s="75"/>
      <c r="Y157" s="75"/>
      <c r="Z157" s="75"/>
      <c r="AA157" s="75"/>
      <c r="AB157" s="75"/>
      <c r="AC157" s="75"/>
      <c r="AD157" s="75"/>
      <c r="AE157" s="75"/>
      <c r="AF157" s="75"/>
      <c r="AG157" s="75"/>
      <c r="AH157" s="75"/>
      <c r="AI157" s="75"/>
      <c r="AJ157" s="75"/>
      <c r="AK157" s="75"/>
      <c r="AL157" s="75"/>
      <c r="AM157" s="75"/>
      <c r="AN157" s="75"/>
      <c r="AO157" s="75"/>
      <c r="AP157" s="75"/>
      <c r="AQ157" s="75"/>
      <c r="AR157" s="75"/>
      <c r="AS157" s="75"/>
      <c r="AT157" s="75"/>
      <c r="AU157" s="75"/>
      <c r="AV157" s="75"/>
      <c r="AW157" s="75"/>
      <c r="AX157" s="75"/>
      <c r="AY157" s="75"/>
      <c r="AZ157" s="75"/>
      <c r="BA157" s="75"/>
      <c r="BB157" s="75"/>
      <c r="BC157" s="75"/>
      <c r="BD157" s="75"/>
      <c r="BE157" s="75"/>
      <c r="BF157" s="75"/>
      <c r="BG157" s="75"/>
      <c r="BH157" s="75"/>
    </row>
    <row r="158" spans="1:60" x14ac:dyDescent="0.25">
      <c r="A158" s="75"/>
      <c r="B158" s="75"/>
      <c r="C158" s="75"/>
      <c r="D158" s="75"/>
      <c r="E158" s="75"/>
      <c r="F158" s="75"/>
      <c r="G158" s="75"/>
      <c r="H158" s="75"/>
      <c r="I158" s="75"/>
      <c r="J158" s="75"/>
      <c r="K158" s="75"/>
      <c r="L158" s="75"/>
      <c r="M158" s="75"/>
      <c r="N158" s="75"/>
      <c r="O158" s="75"/>
      <c r="P158" s="75"/>
      <c r="Q158" s="75"/>
      <c r="R158" s="75"/>
      <c r="S158" s="75"/>
      <c r="T158" s="75"/>
      <c r="U158" s="75"/>
      <c r="V158" s="75"/>
      <c r="W158" s="75"/>
      <c r="X158" s="75"/>
      <c r="Y158" s="75"/>
      <c r="Z158" s="75"/>
      <c r="AA158" s="75"/>
      <c r="AB158" s="75"/>
      <c r="AC158" s="75"/>
      <c r="AD158" s="75"/>
      <c r="AE158" s="75"/>
      <c r="AF158" s="75"/>
      <c r="AG158" s="75"/>
      <c r="AH158" s="75"/>
      <c r="AI158" s="75"/>
      <c r="AJ158" s="75"/>
      <c r="AK158" s="75"/>
      <c r="AL158" s="75"/>
      <c r="AM158" s="75"/>
      <c r="AN158" s="75"/>
      <c r="AO158" s="75"/>
      <c r="AP158" s="75"/>
      <c r="AQ158" s="75"/>
      <c r="AR158" s="75"/>
      <c r="AS158" s="75"/>
      <c r="AT158" s="75"/>
      <c r="AU158" s="75"/>
      <c r="AV158" s="75"/>
      <c r="AW158" s="75"/>
      <c r="AX158" s="75"/>
      <c r="AY158" s="75"/>
      <c r="AZ158" s="75"/>
      <c r="BA158" s="75"/>
      <c r="BB158" s="75"/>
      <c r="BC158" s="75"/>
      <c r="BD158" s="75"/>
      <c r="BE158" s="75"/>
      <c r="BF158" s="75"/>
      <c r="BG158" s="75"/>
      <c r="BH158" s="75"/>
    </row>
    <row r="159" spans="1:60" x14ac:dyDescent="0.25">
      <c r="A159" s="75"/>
      <c r="B159" s="75"/>
      <c r="C159" s="75"/>
      <c r="D159" s="75"/>
      <c r="E159" s="75"/>
      <c r="F159" s="75"/>
      <c r="G159" s="75"/>
      <c r="H159" s="75"/>
      <c r="I159" s="75"/>
      <c r="J159" s="75"/>
      <c r="K159" s="75"/>
      <c r="L159" s="75"/>
      <c r="M159" s="75"/>
      <c r="N159" s="75"/>
      <c r="O159" s="75"/>
      <c r="P159" s="75"/>
      <c r="Q159" s="75"/>
      <c r="R159" s="75"/>
      <c r="S159" s="75"/>
      <c r="T159" s="75"/>
      <c r="U159" s="75"/>
      <c r="V159" s="75"/>
      <c r="W159" s="75"/>
      <c r="X159" s="75"/>
      <c r="Y159" s="75"/>
      <c r="Z159" s="75"/>
      <c r="AA159" s="75"/>
      <c r="AB159" s="75"/>
      <c r="AC159" s="75"/>
      <c r="AD159" s="75"/>
      <c r="AE159" s="75"/>
      <c r="AF159" s="75"/>
      <c r="AG159" s="75"/>
      <c r="AH159" s="75"/>
      <c r="AI159" s="75"/>
      <c r="AJ159" s="75"/>
      <c r="AK159" s="75"/>
      <c r="AL159" s="75"/>
      <c r="AM159" s="75"/>
      <c r="AN159" s="75"/>
      <c r="AO159" s="75"/>
      <c r="AP159" s="75"/>
      <c r="AQ159" s="75"/>
      <c r="AR159" s="75"/>
      <c r="AS159" s="75"/>
      <c r="AT159" s="75"/>
      <c r="AU159" s="75"/>
      <c r="AV159" s="75"/>
      <c r="AW159" s="75"/>
      <c r="AX159" s="75"/>
      <c r="AY159" s="75"/>
      <c r="AZ159" s="75"/>
      <c r="BA159" s="75"/>
      <c r="BB159" s="75"/>
      <c r="BC159" s="75"/>
      <c r="BD159" s="75"/>
      <c r="BE159" s="75"/>
      <c r="BF159" s="75"/>
      <c r="BG159" s="75"/>
      <c r="BH159" s="75"/>
    </row>
    <row r="160" spans="1:60" x14ac:dyDescent="0.25">
      <c r="A160" s="75"/>
      <c r="B160" s="75"/>
      <c r="C160" s="75"/>
      <c r="D160" s="75"/>
      <c r="E160" s="75"/>
      <c r="F160" s="75"/>
      <c r="G160" s="75"/>
      <c r="H160" s="75"/>
      <c r="I160" s="75"/>
      <c r="J160" s="75"/>
      <c r="K160" s="75"/>
      <c r="L160" s="75"/>
      <c r="M160" s="75"/>
      <c r="N160" s="75"/>
      <c r="O160" s="75"/>
      <c r="P160" s="75"/>
      <c r="Q160" s="75"/>
      <c r="R160" s="75"/>
      <c r="S160" s="75"/>
      <c r="T160" s="75"/>
      <c r="U160" s="75"/>
      <c r="V160" s="75"/>
      <c r="W160" s="75"/>
      <c r="X160" s="75"/>
      <c r="Y160" s="75"/>
      <c r="Z160" s="75"/>
      <c r="AA160" s="75"/>
      <c r="AB160" s="75"/>
      <c r="AC160" s="75"/>
      <c r="AD160" s="75"/>
      <c r="AE160" s="75"/>
      <c r="AF160" s="75"/>
      <c r="AG160" s="75"/>
      <c r="AH160" s="75"/>
      <c r="AI160" s="75"/>
      <c r="AJ160" s="75"/>
      <c r="AK160" s="75"/>
      <c r="AL160" s="75"/>
      <c r="AM160" s="75"/>
      <c r="AN160" s="75"/>
      <c r="AO160" s="75"/>
      <c r="AP160" s="75"/>
      <c r="AQ160" s="75"/>
      <c r="AR160" s="75"/>
      <c r="AS160" s="75"/>
      <c r="AT160" s="75"/>
      <c r="AU160" s="75"/>
      <c r="AV160" s="75"/>
      <c r="AW160" s="75"/>
      <c r="AX160" s="75"/>
      <c r="AY160" s="75"/>
      <c r="AZ160" s="75"/>
      <c r="BA160" s="75"/>
      <c r="BB160" s="75"/>
      <c r="BC160" s="75"/>
      <c r="BD160" s="75"/>
      <c r="BE160" s="75"/>
      <c r="BF160" s="75"/>
      <c r="BG160" s="75"/>
      <c r="BH160" s="75"/>
    </row>
    <row r="161" spans="1:60" x14ac:dyDescent="0.25">
      <c r="A161" s="75"/>
      <c r="B161" s="75"/>
      <c r="C161" s="75"/>
      <c r="D161" s="75"/>
      <c r="E161" s="75"/>
      <c r="F161" s="75"/>
      <c r="G161" s="75"/>
      <c r="H161" s="75"/>
      <c r="I161" s="75"/>
      <c r="J161" s="75"/>
      <c r="K161" s="75"/>
      <c r="L161" s="75"/>
      <c r="M161" s="75"/>
      <c r="N161" s="75"/>
      <c r="O161" s="75"/>
      <c r="P161" s="75"/>
      <c r="Q161" s="75"/>
      <c r="R161" s="75"/>
      <c r="S161" s="75"/>
      <c r="T161" s="75"/>
      <c r="U161" s="75"/>
      <c r="V161" s="75"/>
      <c r="W161" s="75"/>
      <c r="X161" s="75"/>
      <c r="Y161" s="75"/>
      <c r="Z161" s="75"/>
      <c r="AA161" s="75"/>
      <c r="AB161" s="75"/>
      <c r="AC161" s="75"/>
      <c r="AD161" s="75"/>
      <c r="AE161" s="75"/>
      <c r="AF161" s="75"/>
      <c r="AG161" s="75"/>
      <c r="AH161" s="75"/>
      <c r="AI161" s="75"/>
      <c r="AJ161" s="75"/>
      <c r="AK161" s="75"/>
      <c r="AL161" s="75"/>
      <c r="AM161" s="75"/>
      <c r="AN161" s="75"/>
      <c r="AO161" s="75"/>
      <c r="AP161" s="75"/>
      <c r="AQ161" s="75"/>
      <c r="AR161" s="75"/>
      <c r="AS161" s="75"/>
      <c r="AT161" s="75"/>
      <c r="AU161" s="75"/>
      <c r="AV161" s="75"/>
      <c r="AW161" s="75"/>
      <c r="AX161" s="75"/>
      <c r="AY161" s="75"/>
      <c r="AZ161" s="75"/>
      <c r="BA161" s="75"/>
      <c r="BB161" s="75"/>
      <c r="BC161" s="75"/>
      <c r="BD161" s="75"/>
      <c r="BE161" s="75"/>
      <c r="BF161" s="75"/>
      <c r="BG161" s="75"/>
      <c r="BH161" s="75"/>
    </row>
    <row r="162" spans="1:60" x14ac:dyDescent="0.25">
      <c r="A162" s="75"/>
      <c r="B162" s="75"/>
      <c r="C162" s="75"/>
      <c r="D162" s="75"/>
      <c r="E162" s="75"/>
      <c r="F162" s="75"/>
      <c r="G162" s="75"/>
      <c r="H162" s="75"/>
      <c r="I162" s="75"/>
      <c r="J162" s="75"/>
      <c r="K162" s="75"/>
      <c r="L162" s="75"/>
      <c r="M162" s="75"/>
      <c r="N162" s="75"/>
      <c r="O162" s="75"/>
      <c r="P162" s="75"/>
      <c r="Q162" s="75"/>
      <c r="R162" s="75"/>
      <c r="S162" s="75"/>
      <c r="T162" s="75"/>
      <c r="U162" s="75"/>
      <c r="V162" s="75"/>
      <c r="W162" s="75"/>
      <c r="X162" s="75"/>
      <c r="Y162" s="75"/>
      <c r="Z162" s="75"/>
      <c r="AA162" s="75"/>
      <c r="AB162" s="75"/>
      <c r="AC162" s="75"/>
      <c r="AD162" s="75"/>
      <c r="AE162" s="75"/>
      <c r="AF162" s="75"/>
      <c r="AG162" s="75"/>
      <c r="AH162" s="75"/>
      <c r="AI162" s="75"/>
      <c r="AJ162" s="75"/>
      <c r="AK162" s="75"/>
      <c r="AL162" s="75"/>
      <c r="AM162" s="75"/>
      <c r="AN162" s="75"/>
      <c r="AO162" s="75"/>
      <c r="AP162" s="75"/>
      <c r="AQ162" s="75"/>
      <c r="AR162" s="75"/>
      <c r="AS162" s="75"/>
      <c r="AT162" s="75"/>
      <c r="AU162" s="75"/>
      <c r="AV162" s="75"/>
      <c r="AW162" s="75"/>
      <c r="AX162" s="75"/>
      <c r="AY162" s="75"/>
      <c r="AZ162" s="75"/>
      <c r="BA162" s="75"/>
      <c r="BB162" s="75"/>
      <c r="BC162" s="75"/>
      <c r="BD162" s="75"/>
      <c r="BE162" s="75"/>
      <c r="BF162" s="75"/>
      <c r="BG162" s="75"/>
      <c r="BH162" s="75"/>
    </row>
    <row r="163" spans="1:60" x14ac:dyDescent="0.25">
      <c r="A163" s="75"/>
      <c r="B163" s="75"/>
      <c r="C163" s="75"/>
      <c r="D163" s="75"/>
      <c r="E163" s="75"/>
      <c r="F163" s="75"/>
      <c r="G163" s="75"/>
      <c r="H163" s="75"/>
      <c r="I163" s="75"/>
      <c r="J163" s="75"/>
      <c r="K163" s="75"/>
      <c r="L163" s="75"/>
      <c r="M163" s="75"/>
      <c r="N163" s="75"/>
      <c r="O163" s="75"/>
      <c r="P163" s="75"/>
      <c r="Q163" s="75"/>
      <c r="R163" s="75"/>
      <c r="S163" s="75"/>
      <c r="T163" s="75"/>
      <c r="U163" s="75"/>
      <c r="V163" s="75"/>
      <c r="W163" s="75"/>
      <c r="X163" s="75"/>
      <c r="Y163" s="75"/>
      <c r="Z163" s="75"/>
      <c r="AA163" s="75"/>
      <c r="AB163" s="75"/>
      <c r="AC163" s="75"/>
      <c r="AD163" s="75"/>
      <c r="AE163" s="75"/>
      <c r="AF163" s="75"/>
      <c r="AG163" s="75"/>
      <c r="AH163" s="75"/>
      <c r="AI163" s="75"/>
      <c r="AJ163" s="75"/>
      <c r="AK163" s="75"/>
      <c r="AL163" s="75"/>
      <c r="AM163" s="75"/>
      <c r="AN163" s="75"/>
      <c r="AO163" s="75"/>
      <c r="AP163" s="75"/>
      <c r="AQ163" s="75"/>
      <c r="AR163" s="75"/>
      <c r="AS163" s="75"/>
      <c r="AT163" s="75"/>
      <c r="AU163" s="75"/>
      <c r="AV163" s="75"/>
      <c r="AW163" s="75"/>
      <c r="AX163" s="75"/>
      <c r="AY163" s="75"/>
      <c r="AZ163" s="75"/>
      <c r="BA163" s="75"/>
      <c r="BB163" s="75"/>
      <c r="BC163" s="75"/>
      <c r="BD163" s="75"/>
      <c r="BE163" s="75"/>
      <c r="BF163" s="75"/>
      <c r="BG163" s="75"/>
      <c r="BH163" s="75"/>
    </row>
    <row r="164" spans="1:60" x14ac:dyDescent="0.25">
      <c r="A164" s="75"/>
      <c r="B164" s="75"/>
      <c r="C164" s="75"/>
      <c r="D164" s="75"/>
      <c r="E164" s="75"/>
      <c r="F164" s="75"/>
      <c r="G164" s="75"/>
      <c r="H164" s="75"/>
      <c r="I164" s="75"/>
      <c r="J164" s="75"/>
      <c r="K164" s="75"/>
      <c r="L164" s="75"/>
      <c r="M164" s="75"/>
      <c r="N164" s="75"/>
      <c r="O164" s="75"/>
      <c r="P164" s="75"/>
      <c r="Q164" s="75"/>
      <c r="R164" s="75"/>
      <c r="S164" s="75"/>
      <c r="T164" s="75"/>
      <c r="U164" s="75"/>
      <c r="V164" s="75"/>
      <c r="W164" s="75"/>
      <c r="X164" s="75"/>
      <c r="Y164" s="75"/>
      <c r="Z164" s="75"/>
      <c r="AA164" s="75"/>
      <c r="AB164" s="75"/>
      <c r="AC164" s="75"/>
      <c r="AD164" s="75"/>
      <c r="AE164" s="75"/>
      <c r="AF164" s="75"/>
      <c r="AG164" s="75"/>
      <c r="AH164" s="75"/>
      <c r="AI164" s="75"/>
      <c r="AJ164" s="75"/>
      <c r="AK164" s="75"/>
      <c r="AL164" s="75"/>
      <c r="AM164" s="75"/>
      <c r="AN164" s="75"/>
      <c r="AO164" s="75"/>
      <c r="AP164" s="75"/>
      <c r="AQ164" s="75"/>
      <c r="AR164" s="75"/>
      <c r="AS164" s="75"/>
      <c r="AT164" s="75"/>
      <c r="AU164" s="75"/>
      <c r="AV164" s="75"/>
      <c r="AW164" s="75"/>
      <c r="AX164" s="75"/>
      <c r="AY164" s="75"/>
      <c r="AZ164" s="75"/>
      <c r="BA164" s="75"/>
      <c r="BB164" s="75"/>
      <c r="BC164" s="75"/>
      <c r="BD164" s="75"/>
      <c r="BE164" s="75"/>
      <c r="BF164" s="75"/>
      <c r="BG164" s="75"/>
      <c r="BH164" s="75"/>
    </row>
    <row r="165" spans="1:60" x14ac:dyDescent="0.25">
      <c r="A165" s="75"/>
      <c r="B165" s="75"/>
      <c r="C165" s="75"/>
      <c r="D165" s="75"/>
      <c r="E165" s="75"/>
      <c r="F165" s="75"/>
      <c r="G165" s="75"/>
      <c r="H165" s="75"/>
      <c r="I165" s="75"/>
      <c r="J165" s="75"/>
      <c r="K165" s="75"/>
      <c r="L165" s="75"/>
      <c r="M165" s="75"/>
      <c r="N165" s="75"/>
      <c r="O165" s="75"/>
      <c r="P165" s="75"/>
      <c r="Q165" s="75"/>
      <c r="R165" s="75"/>
      <c r="S165" s="75"/>
      <c r="T165" s="75"/>
      <c r="U165" s="75"/>
      <c r="V165" s="75"/>
      <c r="W165" s="75"/>
      <c r="X165" s="75"/>
      <c r="Y165" s="75"/>
      <c r="Z165" s="75"/>
      <c r="AA165" s="75"/>
      <c r="AB165" s="75"/>
      <c r="AC165" s="75"/>
      <c r="AD165" s="75"/>
      <c r="AE165" s="75"/>
      <c r="AF165" s="75"/>
      <c r="AG165" s="75"/>
      <c r="AH165" s="75"/>
      <c r="AI165" s="75"/>
      <c r="AJ165" s="75"/>
      <c r="AK165" s="75"/>
      <c r="AL165" s="75"/>
      <c r="AM165" s="75"/>
      <c r="AN165" s="75"/>
      <c r="AO165" s="75"/>
      <c r="AP165" s="75"/>
      <c r="AQ165" s="75"/>
      <c r="AR165" s="75"/>
      <c r="AS165" s="75"/>
      <c r="AT165" s="75"/>
      <c r="AU165" s="75"/>
      <c r="AV165" s="75"/>
      <c r="AW165" s="75"/>
      <c r="AX165" s="75"/>
      <c r="AY165" s="75"/>
      <c r="AZ165" s="75"/>
      <c r="BA165" s="75"/>
      <c r="BB165" s="75"/>
      <c r="BC165" s="75"/>
      <c r="BD165" s="75"/>
      <c r="BE165" s="75"/>
      <c r="BF165" s="75"/>
      <c r="BG165" s="75"/>
      <c r="BH165" s="75"/>
    </row>
    <row r="166" spans="1:60" x14ac:dyDescent="0.25">
      <c r="A166" s="75"/>
      <c r="B166" s="75"/>
      <c r="C166" s="75"/>
      <c r="D166" s="75"/>
      <c r="E166" s="75"/>
      <c r="F166" s="75"/>
      <c r="G166" s="75"/>
      <c r="H166" s="75"/>
      <c r="I166" s="75"/>
      <c r="J166" s="75"/>
      <c r="K166" s="75"/>
      <c r="L166" s="75"/>
      <c r="M166" s="75"/>
      <c r="N166" s="75"/>
      <c r="O166" s="75"/>
      <c r="P166" s="75"/>
      <c r="Q166" s="75"/>
      <c r="R166" s="75"/>
      <c r="S166" s="75"/>
      <c r="T166" s="75"/>
      <c r="U166" s="75"/>
      <c r="V166" s="75"/>
      <c r="W166" s="75"/>
      <c r="X166" s="75"/>
      <c r="Y166" s="75"/>
      <c r="Z166" s="75"/>
      <c r="AA166" s="75"/>
      <c r="AB166" s="75"/>
      <c r="AC166" s="75"/>
      <c r="AD166" s="75"/>
      <c r="AE166" s="75"/>
      <c r="AF166" s="75"/>
      <c r="AG166" s="75"/>
      <c r="AH166" s="75"/>
      <c r="AI166" s="75"/>
      <c r="AJ166" s="75"/>
      <c r="AK166" s="75"/>
      <c r="AL166" s="75"/>
      <c r="AM166" s="75"/>
      <c r="AN166" s="75"/>
      <c r="AO166" s="75"/>
      <c r="AP166" s="75"/>
      <c r="AQ166" s="75"/>
      <c r="AR166" s="75"/>
      <c r="AS166" s="75"/>
      <c r="AT166" s="75"/>
      <c r="AU166" s="75"/>
      <c r="AV166" s="75"/>
      <c r="AW166" s="75"/>
      <c r="AX166" s="75"/>
      <c r="AY166" s="75"/>
      <c r="AZ166" s="75"/>
      <c r="BA166" s="75"/>
      <c r="BB166" s="75"/>
      <c r="BC166" s="75"/>
      <c r="BD166" s="75"/>
      <c r="BE166" s="75"/>
      <c r="BF166" s="75"/>
      <c r="BG166" s="75"/>
      <c r="BH166" s="75"/>
    </row>
    <row r="167" spans="1:60" x14ac:dyDescent="0.25">
      <c r="A167" s="75"/>
      <c r="B167" s="75"/>
      <c r="C167" s="75"/>
      <c r="D167" s="75"/>
      <c r="E167" s="75"/>
      <c r="F167" s="75"/>
      <c r="G167" s="75"/>
      <c r="H167" s="75"/>
      <c r="I167" s="75"/>
      <c r="J167" s="75"/>
      <c r="K167" s="75"/>
      <c r="L167" s="75"/>
      <c r="M167" s="75"/>
      <c r="N167" s="75"/>
      <c r="O167" s="75"/>
      <c r="P167" s="75"/>
      <c r="Q167" s="75"/>
      <c r="R167" s="75"/>
      <c r="S167" s="75"/>
      <c r="T167" s="75"/>
      <c r="U167" s="75"/>
      <c r="V167" s="75"/>
      <c r="W167" s="75"/>
      <c r="X167" s="75"/>
      <c r="Y167" s="75"/>
      <c r="Z167" s="75"/>
      <c r="AA167" s="75"/>
      <c r="AB167" s="75"/>
      <c r="AC167" s="75"/>
      <c r="AD167" s="75"/>
      <c r="AE167" s="75"/>
      <c r="AF167" s="75"/>
      <c r="AG167" s="75"/>
      <c r="AH167" s="75"/>
      <c r="AI167" s="75"/>
      <c r="AJ167" s="75"/>
      <c r="AK167" s="75"/>
      <c r="AL167" s="75"/>
      <c r="AM167" s="75"/>
      <c r="AN167" s="75"/>
      <c r="AO167" s="75"/>
      <c r="AP167" s="75"/>
      <c r="AQ167" s="75"/>
      <c r="AR167" s="75"/>
      <c r="AS167" s="75"/>
      <c r="AT167" s="75"/>
      <c r="AU167" s="75"/>
      <c r="AV167" s="75"/>
      <c r="AW167" s="75"/>
      <c r="AX167" s="75"/>
      <c r="AY167" s="75"/>
      <c r="AZ167" s="75"/>
      <c r="BA167" s="75"/>
      <c r="BB167" s="75"/>
      <c r="BC167" s="75"/>
      <c r="BD167" s="75"/>
      <c r="BE167" s="75"/>
      <c r="BF167" s="75"/>
      <c r="BG167" s="75"/>
      <c r="BH167" s="75"/>
    </row>
    <row r="168" spans="1:60" x14ac:dyDescent="0.25">
      <c r="A168" s="75"/>
      <c r="B168" s="75"/>
      <c r="C168" s="75"/>
      <c r="D168" s="75"/>
      <c r="E168" s="75"/>
      <c r="F168" s="75"/>
      <c r="G168" s="75"/>
      <c r="H168" s="75"/>
      <c r="I168" s="75"/>
      <c r="J168" s="75"/>
      <c r="K168" s="75"/>
      <c r="L168" s="75"/>
      <c r="M168" s="75"/>
      <c r="N168" s="75"/>
      <c r="O168" s="75"/>
      <c r="P168" s="75"/>
      <c r="Q168" s="75"/>
      <c r="R168" s="75"/>
      <c r="S168" s="75"/>
      <c r="T168" s="75"/>
      <c r="U168" s="75"/>
      <c r="V168" s="75"/>
      <c r="W168" s="75"/>
      <c r="X168" s="75"/>
      <c r="Y168" s="75"/>
      <c r="Z168" s="75"/>
      <c r="AA168" s="75"/>
      <c r="AB168" s="75"/>
      <c r="AC168" s="75"/>
      <c r="AD168" s="75"/>
      <c r="AE168" s="75"/>
      <c r="AF168" s="75"/>
      <c r="AG168" s="75"/>
      <c r="AH168" s="75"/>
      <c r="AI168" s="75"/>
      <c r="AJ168" s="75"/>
      <c r="AK168" s="75"/>
      <c r="AL168" s="75"/>
      <c r="AM168" s="75"/>
      <c r="AN168" s="75"/>
      <c r="AO168" s="75"/>
      <c r="AP168" s="75"/>
      <c r="AQ168" s="75"/>
      <c r="AR168" s="75"/>
      <c r="AS168" s="75"/>
      <c r="AT168" s="75"/>
      <c r="AU168" s="75"/>
      <c r="AV168" s="75"/>
      <c r="AW168" s="75"/>
      <c r="AX168" s="75"/>
      <c r="AY168" s="75"/>
      <c r="AZ168" s="75"/>
      <c r="BA168" s="75"/>
      <c r="BB168" s="75"/>
      <c r="BC168" s="75"/>
      <c r="BD168" s="75"/>
      <c r="BE168" s="75"/>
      <c r="BF168" s="75"/>
      <c r="BG168" s="75"/>
      <c r="BH168" s="75"/>
    </row>
    <row r="169" spans="1:60" x14ac:dyDescent="0.25">
      <c r="A169" s="75"/>
      <c r="B169" s="75"/>
      <c r="C169" s="75"/>
      <c r="D169" s="75"/>
      <c r="E169" s="75"/>
      <c r="F169" s="75"/>
      <c r="G169" s="75"/>
      <c r="H169" s="75"/>
      <c r="I169" s="75"/>
      <c r="J169" s="75"/>
      <c r="K169" s="75"/>
      <c r="L169" s="75"/>
      <c r="M169" s="75"/>
      <c r="N169" s="75"/>
      <c r="O169" s="75"/>
      <c r="P169" s="75"/>
      <c r="Q169" s="75"/>
      <c r="R169" s="75"/>
      <c r="S169" s="75"/>
      <c r="T169" s="75"/>
      <c r="U169" s="75"/>
      <c r="V169" s="75"/>
      <c r="W169" s="75"/>
      <c r="X169" s="75"/>
      <c r="Y169" s="75"/>
      <c r="Z169" s="75"/>
      <c r="AA169" s="75"/>
      <c r="AB169" s="75"/>
      <c r="AC169" s="75"/>
      <c r="AD169" s="75"/>
      <c r="AE169" s="75"/>
      <c r="AF169" s="75"/>
      <c r="AG169" s="75"/>
      <c r="AH169" s="75"/>
      <c r="AI169" s="75"/>
      <c r="AJ169" s="75"/>
      <c r="AK169" s="75"/>
      <c r="AL169" s="75"/>
      <c r="AM169" s="75"/>
      <c r="AN169" s="75"/>
      <c r="AO169" s="75"/>
      <c r="AP169" s="75"/>
      <c r="AQ169" s="75"/>
      <c r="AR169" s="75"/>
      <c r="AS169" s="75"/>
      <c r="AT169" s="75"/>
      <c r="AU169" s="75"/>
      <c r="AV169" s="75"/>
      <c r="AW169" s="75"/>
      <c r="AX169" s="75"/>
      <c r="AY169" s="75"/>
      <c r="AZ169" s="75"/>
      <c r="BA169" s="75"/>
      <c r="BB169" s="75"/>
      <c r="BC169" s="75"/>
      <c r="BD169" s="75"/>
      <c r="BE169" s="75"/>
      <c r="BF169" s="75"/>
      <c r="BG169" s="75"/>
      <c r="BH169" s="75"/>
    </row>
    <row r="170" spans="1:60" x14ac:dyDescent="0.25">
      <c r="A170" s="75"/>
      <c r="B170" s="75"/>
      <c r="C170" s="75"/>
      <c r="D170" s="75"/>
      <c r="E170" s="75"/>
      <c r="F170" s="75"/>
      <c r="G170" s="75"/>
      <c r="H170" s="75"/>
      <c r="I170" s="75"/>
      <c r="J170" s="75"/>
      <c r="K170" s="75"/>
      <c r="L170" s="75"/>
      <c r="M170" s="75"/>
      <c r="N170" s="75"/>
      <c r="O170" s="75"/>
      <c r="P170" s="75"/>
      <c r="Q170" s="75"/>
      <c r="R170" s="75"/>
      <c r="S170" s="75"/>
      <c r="T170" s="75"/>
      <c r="U170" s="75"/>
      <c r="V170" s="75"/>
      <c r="W170" s="75"/>
      <c r="X170" s="75"/>
      <c r="Y170" s="75"/>
      <c r="Z170" s="75"/>
      <c r="AA170" s="75"/>
      <c r="AB170" s="75"/>
      <c r="AC170" s="75"/>
      <c r="AD170" s="75"/>
      <c r="AE170" s="75"/>
      <c r="AF170" s="75"/>
      <c r="AG170" s="75"/>
      <c r="AH170" s="75"/>
      <c r="AI170" s="75"/>
      <c r="AJ170" s="75"/>
      <c r="AK170" s="75"/>
      <c r="AL170" s="75"/>
      <c r="AM170" s="75"/>
      <c r="AN170" s="75"/>
      <c r="AO170" s="75"/>
      <c r="AP170" s="75"/>
      <c r="AQ170" s="75"/>
      <c r="AR170" s="75"/>
      <c r="AS170" s="75"/>
      <c r="AT170" s="75"/>
      <c r="AU170" s="75"/>
      <c r="AV170" s="75"/>
      <c r="AW170" s="75"/>
      <c r="AX170" s="75"/>
      <c r="AY170" s="75"/>
      <c r="AZ170" s="75"/>
      <c r="BA170" s="75"/>
      <c r="BB170" s="75"/>
      <c r="BC170" s="75"/>
      <c r="BD170" s="75"/>
      <c r="BE170" s="75"/>
      <c r="BF170" s="75"/>
      <c r="BG170" s="75"/>
      <c r="BH170" s="75"/>
    </row>
    <row r="171" spans="1:60" x14ac:dyDescent="0.25">
      <c r="A171" s="75"/>
      <c r="B171" s="75"/>
      <c r="C171" s="75"/>
      <c r="D171" s="75"/>
      <c r="E171" s="75"/>
      <c r="F171" s="75"/>
      <c r="G171" s="75"/>
      <c r="H171" s="75"/>
      <c r="I171" s="75"/>
      <c r="J171" s="75"/>
      <c r="K171" s="75"/>
      <c r="L171" s="75"/>
      <c r="M171" s="75"/>
      <c r="N171" s="75"/>
      <c r="O171" s="75"/>
      <c r="P171" s="75"/>
      <c r="Q171" s="75"/>
      <c r="R171" s="75"/>
      <c r="S171" s="75"/>
      <c r="T171" s="75"/>
      <c r="U171" s="75"/>
      <c r="V171" s="75"/>
      <c r="W171" s="75"/>
      <c r="X171" s="75"/>
      <c r="Y171" s="75"/>
      <c r="Z171" s="75"/>
      <c r="AA171" s="75"/>
      <c r="AB171" s="75"/>
      <c r="AC171" s="75"/>
      <c r="AD171" s="75"/>
      <c r="AE171" s="75"/>
      <c r="AF171" s="75"/>
      <c r="AG171" s="75"/>
      <c r="AH171" s="75"/>
      <c r="AI171" s="75"/>
      <c r="AJ171" s="75"/>
      <c r="AK171" s="75"/>
      <c r="AL171" s="75"/>
      <c r="AM171" s="75"/>
      <c r="AN171" s="75"/>
      <c r="AO171" s="75"/>
      <c r="AP171" s="75"/>
      <c r="AQ171" s="75"/>
      <c r="AR171" s="75"/>
      <c r="AS171" s="75"/>
      <c r="AT171" s="75"/>
      <c r="AU171" s="75"/>
      <c r="AV171" s="75"/>
      <c r="AW171" s="75"/>
      <c r="AX171" s="75"/>
      <c r="AY171" s="75"/>
      <c r="AZ171" s="75"/>
      <c r="BA171" s="75"/>
      <c r="BB171" s="75"/>
      <c r="BC171" s="75"/>
      <c r="BD171" s="75"/>
      <c r="BE171" s="75"/>
      <c r="BF171" s="75"/>
      <c r="BG171" s="75"/>
      <c r="BH171" s="75"/>
    </row>
    <row r="172" spans="1:60" x14ac:dyDescent="0.25">
      <c r="A172" s="75"/>
      <c r="B172" s="75"/>
      <c r="C172" s="75"/>
      <c r="D172" s="75"/>
      <c r="E172" s="75"/>
      <c r="F172" s="75"/>
      <c r="G172" s="75"/>
      <c r="H172" s="75"/>
      <c r="I172" s="75"/>
      <c r="J172" s="75"/>
      <c r="K172" s="75"/>
      <c r="L172" s="75"/>
      <c r="M172" s="75"/>
      <c r="N172" s="75"/>
      <c r="O172" s="75"/>
      <c r="P172" s="75"/>
      <c r="Q172" s="75"/>
      <c r="R172" s="75"/>
      <c r="S172" s="75"/>
      <c r="T172" s="75"/>
      <c r="U172" s="75"/>
      <c r="V172" s="75"/>
      <c r="W172" s="75"/>
      <c r="X172" s="75"/>
      <c r="Y172" s="75"/>
      <c r="Z172" s="75"/>
      <c r="AA172" s="75"/>
      <c r="AB172" s="75"/>
      <c r="AC172" s="75"/>
      <c r="AD172" s="75"/>
      <c r="AE172" s="75"/>
      <c r="AF172" s="75"/>
      <c r="AG172" s="75"/>
      <c r="AH172" s="75"/>
      <c r="AI172" s="75"/>
      <c r="AJ172" s="75"/>
      <c r="AK172" s="75"/>
      <c r="AL172" s="75"/>
      <c r="AM172" s="75"/>
      <c r="AN172" s="75"/>
      <c r="AO172" s="75"/>
      <c r="AP172" s="75"/>
      <c r="AQ172" s="75"/>
      <c r="AR172" s="75"/>
      <c r="AS172" s="75"/>
      <c r="AT172" s="75"/>
      <c r="AU172" s="75"/>
      <c r="AV172" s="75"/>
      <c r="AW172" s="75"/>
      <c r="AX172" s="75"/>
      <c r="AY172" s="75"/>
      <c r="AZ172" s="75"/>
      <c r="BA172" s="75"/>
      <c r="BB172" s="75"/>
      <c r="BC172" s="75"/>
      <c r="BD172" s="75"/>
      <c r="BE172" s="75"/>
      <c r="BF172" s="75"/>
      <c r="BG172" s="75"/>
      <c r="BH172" s="75"/>
    </row>
    <row r="173" spans="1:60" x14ac:dyDescent="0.25">
      <c r="A173" s="75"/>
      <c r="B173" s="75"/>
      <c r="C173" s="75"/>
      <c r="D173" s="75"/>
      <c r="E173" s="75"/>
      <c r="F173" s="75"/>
      <c r="G173" s="75"/>
      <c r="H173" s="75"/>
      <c r="I173" s="75"/>
      <c r="J173" s="75"/>
      <c r="K173" s="75"/>
      <c r="L173" s="75"/>
      <c r="M173" s="75"/>
      <c r="N173" s="75"/>
      <c r="O173" s="75"/>
      <c r="P173" s="75"/>
      <c r="Q173" s="75"/>
      <c r="R173" s="75"/>
      <c r="S173" s="75"/>
      <c r="T173" s="75"/>
      <c r="U173" s="75"/>
      <c r="V173" s="75"/>
      <c r="W173" s="75"/>
      <c r="X173" s="75"/>
      <c r="Y173" s="75"/>
      <c r="Z173" s="75"/>
      <c r="AA173" s="75"/>
      <c r="AB173" s="75"/>
      <c r="AC173" s="75"/>
      <c r="AD173" s="75"/>
      <c r="AE173" s="75"/>
      <c r="AF173" s="75"/>
      <c r="AG173" s="75"/>
      <c r="AH173" s="75"/>
      <c r="AI173" s="75"/>
      <c r="AJ173" s="75"/>
      <c r="AK173" s="75"/>
      <c r="AL173" s="75"/>
      <c r="AM173" s="75"/>
      <c r="AN173" s="75"/>
      <c r="AO173" s="75"/>
      <c r="AP173" s="75"/>
      <c r="AQ173" s="75"/>
      <c r="AR173" s="75"/>
      <c r="AS173" s="75"/>
      <c r="AT173" s="75"/>
      <c r="AU173" s="75"/>
      <c r="AV173" s="75"/>
      <c r="AW173" s="75"/>
      <c r="AX173" s="75"/>
      <c r="AY173" s="75"/>
      <c r="AZ173" s="75"/>
      <c r="BA173" s="75"/>
      <c r="BB173" s="75"/>
      <c r="BC173" s="75"/>
      <c r="BD173" s="75"/>
      <c r="BE173" s="75"/>
      <c r="BF173" s="75"/>
      <c r="BG173" s="75"/>
      <c r="BH173" s="75"/>
    </row>
    <row r="174" spans="1:60" x14ac:dyDescent="0.25">
      <c r="A174" s="75"/>
      <c r="B174" s="75"/>
      <c r="C174" s="75"/>
      <c r="D174" s="75"/>
      <c r="E174" s="75"/>
      <c r="F174" s="75"/>
      <c r="G174" s="75"/>
      <c r="H174" s="75"/>
      <c r="I174" s="75"/>
      <c r="J174" s="75"/>
      <c r="K174" s="75"/>
      <c r="L174" s="75"/>
      <c r="M174" s="75"/>
      <c r="N174" s="75"/>
      <c r="O174" s="75"/>
      <c r="P174" s="75"/>
      <c r="Q174" s="75"/>
      <c r="R174" s="75"/>
      <c r="S174" s="75"/>
      <c r="T174" s="75"/>
      <c r="U174" s="75"/>
      <c r="V174" s="75"/>
      <c r="W174" s="75"/>
      <c r="X174" s="75"/>
      <c r="Y174" s="75"/>
      <c r="Z174" s="75"/>
      <c r="AA174" s="75"/>
      <c r="AB174" s="75"/>
      <c r="AC174" s="75"/>
      <c r="AD174" s="75"/>
      <c r="AE174" s="75"/>
      <c r="AF174" s="75"/>
      <c r="AG174" s="75"/>
      <c r="AH174" s="75"/>
      <c r="AI174" s="75"/>
      <c r="AJ174" s="75"/>
      <c r="AK174" s="75"/>
      <c r="AL174" s="75"/>
      <c r="AM174" s="75"/>
      <c r="AN174" s="75"/>
      <c r="AO174" s="75"/>
      <c r="AP174" s="75"/>
      <c r="AQ174" s="75"/>
      <c r="AR174" s="75"/>
      <c r="AS174" s="75"/>
      <c r="AT174" s="75"/>
      <c r="AU174" s="75"/>
      <c r="AV174" s="75"/>
      <c r="AW174" s="75"/>
      <c r="AX174" s="75"/>
      <c r="AY174" s="75"/>
      <c r="AZ174" s="75"/>
      <c r="BA174" s="75"/>
      <c r="BB174" s="75"/>
      <c r="BC174" s="75"/>
      <c r="BD174" s="75"/>
      <c r="BE174" s="75"/>
      <c r="BF174" s="75"/>
      <c r="BG174" s="75"/>
      <c r="BH174" s="75"/>
    </row>
    <row r="175" spans="1:60" x14ac:dyDescent="0.25">
      <c r="A175" s="75"/>
      <c r="B175" s="75"/>
      <c r="C175" s="75"/>
      <c r="D175" s="75"/>
      <c r="E175" s="75"/>
      <c r="F175" s="75"/>
      <c r="G175" s="75"/>
      <c r="H175" s="75"/>
      <c r="I175" s="75"/>
      <c r="J175" s="75"/>
      <c r="K175" s="75"/>
      <c r="L175" s="75"/>
      <c r="M175" s="75"/>
      <c r="N175" s="75"/>
      <c r="O175" s="75"/>
      <c r="P175" s="75"/>
      <c r="Q175" s="75"/>
      <c r="R175" s="75"/>
      <c r="S175" s="75"/>
      <c r="T175" s="75"/>
      <c r="U175" s="75"/>
      <c r="V175" s="75"/>
      <c r="W175" s="75"/>
      <c r="X175" s="75"/>
      <c r="Y175" s="75"/>
      <c r="Z175" s="75"/>
      <c r="AA175" s="75"/>
      <c r="AB175" s="75"/>
      <c r="AC175" s="75"/>
      <c r="AD175" s="75"/>
      <c r="AE175" s="75"/>
      <c r="AF175" s="75"/>
      <c r="AG175" s="75"/>
      <c r="AH175" s="75"/>
      <c r="AI175" s="75"/>
      <c r="AJ175" s="75"/>
      <c r="AK175" s="75"/>
      <c r="AL175" s="75"/>
      <c r="AM175" s="75"/>
      <c r="AN175" s="75"/>
      <c r="AO175" s="75"/>
      <c r="AP175" s="75"/>
      <c r="AQ175" s="75"/>
      <c r="AR175" s="75"/>
      <c r="AS175" s="75"/>
      <c r="AT175" s="75"/>
      <c r="AU175" s="75"/>
      <c r="AV175" s="75"/>
      <c r="AW175" s="75"/>
      <c r="AX175" s="75"/>
      <c r="AY175" s="75"/>
      <c r="AZ175" s="75"/>
      <c r="BA175" s="75"/>
      <c r="BB175" s="75"/>
      <c r="BC175" s="75"/>
      <c r="BD175" s="75"/>
      <c r="BE175" s="75"/>
      <c r="BF175" s="75"/>
      <c r="BG175" s="75"/>
      <c r="BH175" s="75"/>
    </row>
    <row r="176" spans="1:60" x14ac:dyDescent="0.25">
      <c r="A176" s="75"/>
      <c r="B176" s="75"/>
      <c r="C176" s="75"/>
      <c r="D176" s="75"/>
      <c r="E176" s="75"/>
      <c r="F176" s="75"/>
      <c r="G176" s="75"/>
      <c r="H176" s="75"/>
      <c r="I176" s="75"/>
      <c r="J176" s="75"/>
      <c r="K176" s="75"/>
      <c r="L176" s="75"/>
      <c r="M176" s="75"/>
      <c r="N176" s="75"/>
      <c r="O176" s="75"/>
      <c r="P176" s="75"/>
      <c r="Q176" s="75"/>
      <c r="R176" s="75"/>
      <c r="S176" s="75"/>
      <c r="T176" s="75"/>
      <c r="U176" s="75"/>
      <c r="V176" s="75"/>
      <c r="W176" s="75"/>
      <c r="X176" s="75"/>
      <c r="Y176" s="75"/>
      <c r="Z176" s="75"/>
      <c r="AA176" s="75"/>
      <c r="AB176" s="75"/>
      <c r="AC176" s="75"/>
      <c r="AD176" s="75"/>
      <c r="AE176" s="75"/>
      <c r="AF176" s="75"/>
      <c r="AG176" s="75"/>
      <c r="AH176" s="75"/>
      <c r="AI176" s="75"/>
      <c r="AJ176" s="75"/>
      <c r="AK176" s="75"/>
      <c r="AL176" s="75"/>
      <c r="AM176" s="75"/>
      <c r="AN176" s="75"/>
      <c r="AO176" s="75"/>
      <c r="AP176" s="75"/>
      <c r="AQ176" s="75"/>
      <c r="AR176" s="75"/>
      <c r="AS176" s="75"/>
      <c r="AT176" s="75"/>
      <c r="AU176" s="75"/>
      <c r="AV176" s="75"/>
      <c r="AW176" s="75"/>
      <c r="AX176" s="75"/>
      <c r="AY176" s="75"/>
      <c r="AZ176" s="75"/>
      <c r="BA176" s="75"/>
      <c r="BB176" s="75"/>
      <c r="BC176" s="75"/>
      <c r="BD176" s="75"/>
      <c r="BE176" s="75"/>
      <c r="BF176" s="75"/>
      <c r="BG176" s="75"/>
      <c r="BH176" s="75"/>
    </row>
    <row r="177" spans="1:60" x14ac:dyDescent="0.25">
      <c r="A177" s="75"/>
      <c r="B177" s="75"/>
      <c r="C177" s="75"/>
      <c r="D177" s="75"/>
      <c r="E177" s="75"/>
      <c r="F177" s="75"/>
      <c r="G177" s="75"/>
      <c r="H177" s="75"/>
      <c r="I177" s="75"/>
      <c r="J177" s="75"/>
      <c r="K177" s="75"/>
      <c r="L177" s="75"/>
      <c r="M177" s="75"/>
      <c r="N177" s="75"/>
      <c r="O177" s="75"/>
      <c r="P177" s="75"/>
      <c r="Q177" s="75"/>
      <c r="R177" s="75"/>
      <c r="S177" s="75"/>
      <c r="T177" s="75"/>
      <c r="U177" s="75"/>
      <c r="V177" s="75"/>
      <c r="W177" s="75"/>
      <c r="X177" s="75"/>
      <c r="Y177" s="75"/>
      <c r="Z177" s="75"/>
      <c r="AA177" s="75"/>
      <c r="AB177" s="75"/>
      <c r="AC177" s="75"/>
      <c r="AD177" s="75"/>
      <c r="AE177" s="75"/>
      <c r="AF177" s="75"/>
      <c r="AG177" s="75"/>
      <c r="AH177" s="75"/>
      <c r="AI177" s="75"/>
      <c r="AJ177" s="75"/>
      <c r="AK177" s="75"/>
      <c r="AL177" s="75"/>
      <c r="AM177" s="75"/>
      <c r="AN177" s="75"/>
      <c r="AO177" s="75"/>
      <c r="AP177" s="75"/>
      <c r="AQ177" s="75"/>
      <c r="AR177" s="75"/>
      <c r="AS177" s="75"/>
      <c r="AT177" s="75"/>
      <c r="AU177" s="75"/>
      <c r="AV177" s="75"/>
      <c r="AW177" s="75"/>
      <c r="AX177" s="75"/>
      <c r="AY177" s="75"/>
      <c r="AZ177" s="75"/>
      <c r="BA177" s="75"/>
      <c r="BB177" s="75"/>
      <c r="BC177" s="75"/>
      <c r="BD177" s="75"/>
      <c r="BE177" s="75"/>
      <c r="BF177" s="75"/>
      <c r="BG177" s="75"/>
      <c r="BH177" s="75"/>
    </row>
    <row r="178" spans="1:60" x14ac:dyDescent="0.25">
      <c r="A178" s="75"/>
      <c r="B178" s="75"/>
      <c r="C178" s="75"/>
      <c r="D178" s="75"/>
      <c r="E178" s="75"/>
      <c r="F178" s="75"/>
      <c r="G178" s="75"/>
      <c r="H178" s="75"/>
      <c r="I178" s="75"/>
      <c r="J178" s="75"/>
      <c r="K178" s="75"/>
      <c r="L178" s="75"/>
      <c r="M178" s="75"/>
      <c r="N178" s="75"/>
      <c r="O178" s="75"/>
      <c r="P178" s="75"/>
      <c r="Q178" s="75"/>
      <c r="R178" s="75"/>
      <c r="S178" s="75"/>
      <c r="T178" s="75"/>
      <c r="U178" s="75"/>
      <c r="V178" s="75"/>
      <c r="W178" s="75"/>
      <c r="X178" s="75"/>
      <c r="Y178" s="75"/>
      <c r="Z178" s="75"/>
      <c r="AA178" s="75"/>
      <c r="AB178" s="75"/>
      <c r="AC178" s="75"/>
      <c r="AD178" s="75"/>
      <c r="AE178" s="75"/>
      <c r="AF178" s="75"/>
      <c r="AG178" s="75"/>
      <c r="AH178" s="75"/>
      <c r="AI178" s="75"/>
      <c r="AJ178" s="75"/>
      <c r="AK178" s="75"/>
      <c r="AL178" s="75"/>
      <c r="AM178" s="75"/>
      <c r="AN178" s="75"/>
      <c r="AO178" s="75"/>
      <c r="AP178" s="75"/>
      <c r="AQ178" s="75"/>
      <c r="AR178" s="75"/>
      <c r="AS178" s="75"/>
      <c r="AT178" s="75"/>
      <c r="AU178" s="75"/>
      <c r="AV178" s="75"/>
      <c r="AW178" s="75"/>
      <c r="AX178" s="75"/>
      <c r="AY178" s="75"/>
      <c r="AZ178" s="75"/>
      <c r="BA178" s="75"/>
      <c r="BB178" s="75"/>
      <c r="BC178" s="75"/>
      <c r="BD178" s="75"/>
      <c r="BE178" s="75"/>
      <c r="BF178" s="75"/>
      <c r="BG178" s="75"/>
      <c r="BH178" s="75"/>
    </row>
    <row r="179" spans="1:60" x14ac:dyDescent="0.25">
      <c r="A179" s="75"/>
      <c r="B179" s="75"/>
      <c r="C179" s="75"/>
      <c r="D179" s="75"/>
      <c r="E179" s="75"/>
      <c r="F179" s="75"/>
      <c r="G179" s="75"/>
      <c r="H179" s="75"/>
      <c r="I179" s="75"/>
      <c r="J179" s="75"/>
      <c r="K179" s="75"/>
      <c r="L179" s="75"/>
      <c r="M179" s="75"/>
      <c r="N179" s="75"/>
      <c r="O179" s="75"/>
      <c r="P179" s="75"/>
      <c r="Q179" s="75"/>
      <c r="R179" s="75"/>
      <c r="S179" s="75"/>
      <c r="T179" s="75"/>
      <c r="U179" s="75"/>
      <c r="V179" s="75"/>
      <c r="W179" s="75"/>
      <c r="X179" s="75"/>
      <c r="Y179" s="75"/>
      <c r="Z179" s="75"/>
      <c r="AA179" s="75"/>
      <c r="AB179" s="75"/>
      <c r="AC179" s="75"/>
      <c r="AD179" s="75"/>
      <c r="AE179" s="75"/>
      <c r="AF179" s="75"/>
      <c r="AG179" s="75"/>
      <c r="AH179" s="75"/>
      <c r="AI179" s="75"/>
      <c r="AJ179" s="75"/>
      <c r="AK179" s="75"/>
      <c r="AL179" s="75"/>
      <c r="AM179" s="75"/>
      <c r="AN179" s="75"/>
      <c r="AO179" s="75"/>
      <c r="AP179" s="75"/>
      <c r="AQ179" s="75"/>
      <c r="AR179" s="75"/>
      <c r="AS179" s="75"/>
      <c r="AT179" s="75"/>
      <c r="AU179" s="75"/>
      <c r="AV179" s="75"/>
      <c r="AW179" s="75"/>
      <c r="AX179" s="75"/>
      <c r="AY179" s="75"/>
      <c r="AZ179" s="75"/>
      <c r="BA179" s="75"/>
      <c r="BB179" s="75"/>
      <c r="BC179" s="75"/>
      <c r="BD179" s="75"/>
      <c r="BE179" s="75"/>
      <c r="BF179" s="75"/>
      <c r="BG179" s="75"/>
      <c r="BH179" s="75"/>
    </row>
    <row r="180" spans="1:60" x14ac:dyDescent="0.25">
      <c r="A180" s="75"/>
      <c r="B180" s="75"/>
      <c r="C180" s="75"/>
      <c r="D180" s="75"/>
      <c r="E180" s="75"/>
      <c r="F180" s="75"/>
      <c r="G180" s="75"/>
      <c r="H180" s="75"/>
      <c r="I180" s="75"/>
      <c r="J180" s="75"/>
      <c r="K180" s="75"/>
      <c r="L180" s="75"/>
      <c r="M180" s="75"/>
      <c r="N180" s="75"/>
      <c r="O180" s="75"/>
      <c r="P180" s="75"/>
      <c r="Q180" s="75"/>
      <c r="R180" s="75"/>
      <c r="S180" s="75"/>
      <c r="T180" s="75"/>
      <c r="U180" s="75"/>
      <c r="V180" s="75"/>
      <c r="W180" s="75"/>
      <c r="X180" s="75"/>
      <c r="Y180" s="75"/>
      <c r="Z180" s="75"/>
      <c r="AA180" s="75"/>
      <c r="AB180" s="75"/>
      <c r="AC180" s="75"/>
      <c r="AD180" s="75"/>
      <c r="AE180" s="75"/>
      <c r="AF180" s="75"/>
      <c r="AG180" s="75"/>
      <c r="AH180" s="75"/>
      <c r="AI180" s="75"/>
      <c r="AJ180" s="75"/>
      <c r="AK180" s="75"/>
      <c r="AL180" s="75"/>
      <c r="AM180" s="75"/>
      <c r="AN180" s="75"/>
      <c r="AO180" s="75"/>
      <c r="AP180" s="75"/>
      <c r="AQ180" s="75"/>
      <c r="AR180" s="75"/>
      <c r="AS180" s="75"/>
      <c r="AT180" s="75"/>
      <c r="AU180" s="75"/>
      <c r="AV180" s="75"/>
      <c r="AW180" s="75"/>
      <c r="AX180" s="75"/>
      <c r="AY180" s="75"/>
      <c r="AZ180" s="75"/>
      <c r="BA180" s="75"/>
      <c r="BB180" s="75"/>
      <c r="BC180" s="75"/>
      <c r="BD180" s="75"/>
      <c r="BE180" s="75"/>
      <c r="BF180" s="75"/>
      <c r="BG180" s="75"/>
      <c r="BH180" s="75"/>
    </row>
    <row r="181" spans="1:60" x14ac:dyDescent="0.25">
      <c r="A181" s="75"/>
      <c r="B181" s="75"/>
      <c r="C181" s="75"/>
      <c r="D181" s="75"/>
      <c r="E181" s="75"/>
      <c r="F181" s="75"/>
      <c r="G181" s="75"/>
      <c r="H181" s="75"/>
      <c r="I181" s="75"/>
      <c r="J181" s="75"/>
      <c r="K181" s="75"/>
      <c r="L181" s="75"/>
      <c r="M181" s="75"/>
      <c r="N181" s="75"/>
      <c r="O181" s="75"/>
      <c r="P181" s="75"/>
      <c r="Q181" s="75"/>
      <c r="R181" s="75"/>
      <c r="S181" s="75"/>
      <c r="T181" s="75"/>
      <c r="U181" s="75"/>
      <c r="V181" s="75"/>
      <c r="W181" s="75"/>
      <c r="X181" s="75"/>
      <c r="Y181" s="75"/>
      <c r="Z181" s="75"/>
      <c r="AA181" s="75"/>
      <c r="AB181" s="75"/>
      <c r="AC181" s="75"/>
      <c r="AD181" s="75"/>
      <c r="AE181" s="75"/>
      <c r="AF181" s="75"/>
      <c r="AG181" s="75"/>
      <c r="AH181" s="75"/>
      <c r="AI181" s="75"/>
      <c r="AJ181" s="75"/>
      <c r="AK181" s="75"/>
      <c r="AL181" s="75"/>
      <c r="AM181" s="75"/>
      <c r="AN181" s="75"/>
      <c r="AO181" s="75"/>
      <c r="AP181" s="75"/>
      <c r="AQ181" s="75"/>
      <c r="AR181" s="75"/>
      <c r="AS181" s="75"/>
      <c r="AT181" s="75"/>
      <c r="AU181" s="75"/>
      <c r="AV181" s="75"/>
      <c r="AW181" s="75"/>
      <c r="AX181" s="75"/>
      <c r="AY181" s="75"/>
      <c r="AZ181" s="75"/>
      <c r="BA181" s="75"/>
      <c r="BB181" s="75"/>
      <c r="BC181" s="75"/>
      <c r="BD181" s="75"/>
      <c r="BE181" s="75"/>
      <c r="BF181" s="75"/>
      <c r="BG181" s="75"/>
      <c r="BH181" s="75"/>
    </row>
    <row r="182" spans="1:60" x14ac:dyDescent="0.25">
      <c r="A182" s="75"/>
      <c r="B182" s="75"/>
      <c r="C182" s="75"/>
      <c r="D182" s="75"/>
      <c r="E182" s="75"/>
      <c r="F182" s="75"/>
      <c r="G182" s="75"/>
      <c r="H182" s="75"/>
      <c r="I182" s="75"/>
      <c r="J182" s="75"/>
      <c r="K182" s="75"/>
      <c r="L182" s="75"/>
      <c r="M182" s="75"/>
      <c r="N182" s="75"/>
      <c r="O182" s="75"/>
      <c r="P182" s="75"/>
      <c r="Q182" s="75"/>
      <c r="R182" s="75"/>
      <c r="S182" s="75"/>
      <c r="T182" s="75"/>
      <c r="U182" s="75"/>
      <c r="V182" s="75"/>
      <c r="W182" s="75"/>
      <c r="X182" s="75"/>
      <c r="Y182" s="75"/>
      <c r="Z182" s="75"/>
      <c r="AA182" s="75"/>
      <c r="AB182" s="75"/>
      <c r="AC182" s="75"/>
      <c r="AD182" s="75"/>
      <c r="AE182" s="75"/>
      <c r="AF182" s="75"/>
      <c r="AG182" s="75"/>
      <c r="AH182" s="75"/>
      <c r="AI182" s="75"/>
      <c r="AJ182" s="75"/>
      <c r="AK182" s="75"/>
      <c r="AL182" s="75"/>
      <c r="AM182" s="75"/>
      <c r="AN182" s="75"/>
      <c r="AO182" s="75"/>
      <c r="AP182" s="75"/>
      <c r="AQ182" s="75"/>
      <c r="AR182" s="75"/>
      <c r="AS182" s="75"/>
      <c r="AT182" s="75"/>
      <c r="AU182" s="75"/>
      <c r="AV182" s="75"/>
      <c r="AW182" s="75"/>
      <c r="AX182" s="75"/>
      <c r="AY182" s="75"/>
      <c r="AZ182" s="75"/>
      <c r="BA182" s="75"/>
      <c r="BB182" s="75"/>
      <c r="BC182" s="75"/>
      <c r="BD182" s="75"/>
      <c r="BE182" s="75"/>
      <c r="BF182" s="75"/>
      <c r="BG182" s="75"/>
      <c r="BH182" s="75"/>
    </row>
    <row r="183" spans="1:60" x14ac:dyDescent="0.25">
      <c r="A183" s="75"/>
      <c r="B183" s="75"/>
      <c r="C183" s="75"/>
      <c r="D183" s="75"/>
      <c r="E183" s="75"/>
      <c r="F183" s="75"/>
      <c r="G183" s="75"/>
      <c r="H183" s="75"/>
      <c r="I183" s="75"/>
      <c r="J183" s="75"/>
      <c r="K183" s="75"/>
      <c r="L183" s="75"/>
      <c r="M183" s="75"/>
      <c r="N183" s="75"/>
      <c r="O183" s="75"/>
      <c r="P183" s="75"/>
      <c r="Q183" s="75"/>
      <c r="R183" s="75"/>
      <c r="S183" s="75"/>
      <c r="T183" s="75"/>
      <c r="U183" s="75"/>
      <c r="V183" s="75"/>
      <c r="W183" s="75"/>
      <c r="X183" s="75"/>
      <c r="Y183" s="75"/>
      <c r="Z183" s="75"/>
      <c r="AA183" s="75"/>
      <c r="AB183" s="75"/>
      <c r="AC183" s="75"/>
      <c r="AD183" s="75"/>
      <c r="AE183" s="75"/>
      <c r="AF183" s="75"/>
      <c r="AG183" s="75"/>
      <c r="AH183" s="75"/>
      <c r="AI183" s="75"/>
      <c r="AJ183" s="75"/>
      <c r="AK183" s="75"/>
      <c r="AL183" s="75"/>
      <c r="AM183" s="75"/>
      <c r="AN183" s="75"/>
      <c r="AO183" s="75"/>
      <c r="AP183" s="75"/>
      <c r="AQ183" s="75"/>
      <c r="AR183" s="75"/>
      <c r="AS183" s="75"/>
      <c r="AT183" s="75"/>
      <c r="AU183" s="75"/>
      <c r="AV183" s="75"/>
      <c r="AW183" s="75"/>
      <c r="AX183" s="75"/>
      <c r="AY183" s="75"/>
      <c r="AZ183" s="75"/>
      <c r="BA183" s="75"/>
      <c r="BB183" s="75"/>
      <c r="BC183" s="75"/>
      <c r="BD183" s="75"/>
      <c r="BE183" s="75"/>
      <c r="BF183" s="75"/>
      <c r="BG183" s="75"/>
      <c r="BH183" s="75"/>
    </row>
    <row r="184" spans="1:60" x14ac:dyDescent="0.25">
      <c r="A184" s="75"/>
      <c r="B184" s="75"/>
      <c r="C184" s="75"/>
      <c r="D184" s="75"/>
      <c r="E184" s="75"/>
      <c r="F184" s="75"/>
      <c r="G184" s="75"/>
      <c r="H184" s="75"/>
      <c r="I184" s="75"/>
      <c r="J184" s="75"/>
      <c r="K184" s="75"/>
      <c r="L184" s="75"/>
      <c r="M184" s="75"/>
      <c r="N184" s="75"/>
      <c r="O184" s="75"/>
      <c r="P184" s="75"/>
      <c r="Q184" s="75"/>
      <c r="R184" s="75"/>
      <c r="S184" s="75"/>
      <c r="T184" s="75"/>
      <c r="U184" s="75"/>
      <c r="V184" s="75"/>
      <c r="W184" s="75"/>
      <c r="X184" s="75"/>
      <c r="Y184" s="75"/>
      <c r="Z184" s="75"/>
      <c r="AA184" s="75"/>
      <c r="AB184" s="75"/>
      <c r="AC184" s="75"/>
      <c r="AD184" s="75"/>
      <c r="AE184" s="75"/>
      <c r="AF184" s="75"/>
      <c r="AG184" s="75"/>
      <c r="AH184" s="75"/>
      <c r="AI184" s="75"/>
      <c r="AJ184" s="75"/>
      <c r="AK184" s="75"/>
      <c r="AL184" s="75"/>
      <c r="AM184" s="75"/>
      <c r="AN184" s="75"/>
      <c r="AO184" s="75"/>
      <c r="AP184" s="75"/>
      <c r="AQ184" s="75"/>
      <c r="AR184" s="75"/>
      <c r="AS184" s="75"/>
      <c r="AT184" s="75"/>
      <c r="AU184" s="75"/>
      <c r="AV184" s="75"/>
      <c r="AW184" s="75"/>
      <c r="AX184" s="75"/>
      <c r="AY184" s="75"/>
      <c r="AZ184" s="75"/>
      <c r="BA184" s="75"/>
      <c r="BB184" s="75"/>
      <c r="BC184" s="75"/>
      <c r="BD184" s="75"/>
      <c r="BE184" s="75"/>
      <c r="BF184" s="75"/>
      <c r="BG184" s="75"/>
      <c r="BH184" s="75"/>
    </row>
    <row r="185" spans="1:60" x14ac:dyDescent="0.25">
      <c r="A185" s="75"/>
      <c r="B185" s="75"/>
      <c r="C185" s="75"/>
      <c r="D185" s="75"/>
      <c r="E185" s="75"/>
      <c r="F185" s="75"/>
      <c r="G185" s="75"/>
      <c r="H185" s="75"/>
      <c r="I185" s="75"/>
      <c r="J185" s="75"/>
      <c r="K185" s="75"/>
      <c r="L185" s="75"/>
      <c r="M185" s="75"/>
      <c r="N185" s="75"/>
      <c r="O185" s="75"/>
      <c r="P185" s="75"/>
      <c r="Q185" s="75"/>
      <c r="R185" s="75"/>
      <c r="S185" s="75"/>
      <c r="T185" s="75"/>
      <c r="U185" s="75"/>
      <c r="V185" s="75"/>
      <c r="W185" s="75"/>
      <c r="X185" s="75"/>
      <c r="Y185" s="75"/>
      <c r="Z185" s="75"/>
      <c r="AA185" s="75"/>
      <c r="AB185" s="75"/>
      <c r="AC185" s="75"/>
      <c r="AD185" s="75"/>
      <c r="AE185" s="75"/>
      <c r="AF185" s="75"/>
      <c r="AG185" s="75"/>
      <c r="AH185" s="75"/>
      <c r="AI185" s="75"/>
      <c r="AJ185" s="75"/>
      <c r="AK185" s="75"/>
      <c r="AL185" s="75"/>
      <c r="AM185" s="75"/>
      <c r="AN185" s="75"/>
      <c r="AO185" s="75"/>
      <c r="AP185" s="75"/>
      <c r="AQ185" s="75"/>
      <c r="AR185" s="75"/>
      <c r="AS185" s="75"/>
      <c r="AT185" s="75"/>
      <c r="AU185" s="75"/>
      <c r="AV185" s="75"/>
      <c r="AW185" s="75"/>
      <c r="AX185" s="75"/>
      <c r="AY185" s="75"/>
      <c r="AZ185" s="75"/>
      <c r="BA185" s="75"/>
      <c r="BB185" s="75"/>
      <c r="BC185" s="75"/>
      <c r="BD185" s="75"/>
      <c r="BE185" s="75"/>
      <c r="BF185" s="75"/>
      <c r="BG185" s="75"/>
      <c r="BH185" s="75"/>
    </row>
    <row r="186" spans="1:60" x14ac:dyDescent="0.25">
      <c r="A186" s="75"/>
      <c r="B186" s="75"/>
      <c r="C186" s="75"/>
      <c r="D186" s="75"/>
      <c r="E186" s="75"/>
      <c r="F186" s="75"/>
      <c r="G186" s="75"/>
      <c r="H186" s="75"/>
      <c r="I186" s="75"/>
      <c r="J186" s="75"/>
      <c r="K186" s="75"/>
      <c r="L186" s="75"/>
      <c r="M186" s="75"/>
      <c r="N186" s="75"/>
      <c r="O186" s="75"/>
      <c r="P186" s="75"/>
      <c r="Q186" s="75"/>
      <c r="R186" s="75"/>
      <c r="S186" s="75"/>
      <c r="T186" s="75"/>
      <c r="U186" s="75"/>
      <c r="V186" s="75"/>
      <c r="W186" s="75"/>
      <c r="X186" s="75"/>
      <c r="Y186" s="75"/>
      <c r="Z186" s="75"/>
      <c r="AA186" s="75"/>
      <c r="AB186" s="75"/>
      <c r="AC186" s="75"/>
      <c r="AD186" s="75"/>
      <c r="AE186" s="75"/>
      <c r="AF186" s="75"/>
      <c r="AG186" s="75"/>
      <c r="AH186" s="75"/>
      <c r="AI186" s="75"/>
      <c r="AJ186" s="75"/>
      <c r="AK186" s="75"/>
      <c r="AL186" s="75"/>
      <c r="AM186" s="75"/>
      <c r="AN186" s="75"/>
      <c r="AO186" s="75"/>
      <c r="AP186" s="75"/>
      <c r="AQ186" s="75"/>
      <c r="AR186" s="75"/>
      <c r="AS186" s="75"/>
      <c r="AT186" s="75"/>
      <c r="AU186" s="75"/>
      <c r="AV186" s="75"/>
      <c r="AW186" s="75"/>
      <c r="AX186" s="75"/>
      <c r="AY186" s="75"/>
      <c r="AZ186" s="75"/>
      <c r="BA186" s="75"/>
      <c r="BB186" s="75"/>
      <c r="BC186" s="75"/>
      <c r="BD186" s="75"/>
      <c r="BE186" s="75"/>
      <c r="BF186" s="75"/>
      <c r="BG186" s="75"/>
      <c r="BH186" s="75"/>
    </row>
    <row r="187" spans="1:60" x14ac:dyDescent="0.25">
      <c r="A187" s="75"/>
      <c r="B187" s="75"/>
      <c r="C187" s="75"/>
      <c r="D187" s="75"/>
      <c r="E187" s="75"/>
      <c r="F187" s="75"/>
      <c r="G187" s="75"/>
      <c r="H187" s="75"/>
      <c r="I187" s="75"/>
      <c r="J187" s="75"/>
      <c r="K187" s="75"/>
      <c r="L187" s="75"/>
      <c r="M187" s="75"/>
      <c r="N187" s="75"/>
      <c r="O187" s="75"/>
      <c r="P187" s="75"/>
      <c r="Q187" s="75"/>
      <c r="R187" s="75"/>
      <c r="S187" s="75"/>
      <c r="T187" s="75"/>
      <c r="U187" s="75"/>
      <c r="V187" s="75"/>
      <c r="W187" s="75"/>
      <c r="X187" s="75"/>
      <c r="Y187" s="75"/>
      <c r="Z187" s="75"/>
      <c r="AA187" s="75"/>
      <c r="AB187" s="75"/>
      <c r="AC187" s="75"/>
      <c r="AD187" s="75"/>
      <c r="AE187" s="75"/>
      <c r="AF187" s="75"/>
      <c r="AG187" s="75"/>
      <c r="AH187" s="75"/>
      <c r="AI187" s="75"/>
      <c r="AJ187" s="75"/>
      <c r="AK187" s="75"/>
      <c r="AL187" s="75"/>
      <c r="AM187" s="75"/>
      <c r="AN187" s="75"/>
      <c r="AO187" s="75"/>
      <c r="AP187" s="75"/>
      <c r="AQ187" s="75"/>
      <c r="AR187" s="75"/>
      <c r="AS187" s="75"/>
      <c r="AT187" s="75"/>
      <c r="AU187" s="75"/>
      <c r="AV187" s="75"/>
      <c r="AW187" s="75"/>
      <c r="AX187" s="75"/>
      <c r="AY187" s="75"/>
      <c r="AZ187" s="75"/>
      <c r="BA187" s="75"/>
      <c r="BB187" s="75"/>
      <c r="BC187" s="75"/>
      <c r="BD187" s="75"/>
      <c r="BE187" s="75"/>
      <c r="BF187" s="75"/>
      <c r="BG187" s="75"/>
      <c r="BH187" s="75"/>
    </row>
    <row r="188" spans="1:60" x14ac:dyDescent="0.25">
      <c r="A188" s="75"/>
      <c r="B188" s="75"/>
      <c r="C188" s="75"/>
      <c r="D188" s="75"/>
      <c r="E188" s="75"/>
      <c r="F188" s="75"/>
      <c r="G188" s="75"/>
      <c r="H188" s="75"/>
      <c r="I188" s="75"/>
      <c r="J188" s="75"/>
      <c r="K188" s="75"/>
      <c r="L188" s="75"/>
      <c r="M188" s="75"/>
      <c r="N188" s="75"/>
      <c r="O188" s="75"/>
      <c r="P188" s="75"/>
      <c r="Q188" s="75"/>
      <c r="R188" s="75"/>
      <c r="S188" s="75"/>
      <c r="T188" s="75"/>
      <c r="U188" s="75"/>
      <c r="V188" s="75"/>
      <c r="W188" s="75"/>
      <c r="X188" s="75"/>
      <c r="Y188" s="75"/>
      <c r="Z188" s="75"/>
      <c r="AA188" s="75"/>
      <c r="AB188" s="75"/>
      <c r="AC188" s="75"/>
      <c r="AD188" s="75"/>
      <c r="AE188" s="75"/>
      <c r="AF188" s="75"/>
      <c r="AG188" s="75"/>
      <c r="AH188" s="75"/>
      <c r="AI188" s="75"/>
      <c r="AJ188" s="75"/>
      <c r="AK188" s="75"/>
      <c r="AL188" s="75"/>
      <c r="AM188" s="75"/>
      <c r="AN188" s="75"/>
      <c r="AO188" s="75"/>
      <c r="AP188" s="75"/>
      <c r="AQ188" s="75"/>
      <c r="AR188" s="75"/>
      <c r="AS188" s="75"/>
      <c r="AT188" s="75"/>
      <c r="AU188" s="75"/>
      <c r="AV188" s="75"/>
      <c r="AW188" s="75"/>
      <c r="AX188" s="75"/>
      <c r="AY188" s="75"/>
      <c r="AZ188" s="75"/>
      <c r="BA188" s="75"/>
      <c r="BB188" s="75"/>
      <c r="BC188" s="75"/>
      <c r="BD188" s="75"/>
      <c r="BE188" s="75"/>
      <c r="BF188" s="75"/>
      <c r="BG188" s="75"/>
      <c r="BH188" s="75"/>
    </row>
    <row r="189" spans="1:60" x14ac:dyDescent="0.25">
      <c r="A189" s="75"/>
      <c r="B189" s="75"/>
      <c r="C189" s="75"/>
      <c r="D189" s="75"/>
      <c r="E189" s="75"/>
      <c r="F189" s="75"/>
      <c r="G189" s="75"/>
      <c r="H189" s="75"/>
      <c r="I189" s="75"/>
      <c r="J189" s="75"/>
      <c r="K189" s="75"/>
      <c r="L189" s="75"/>
      <c r="M189" s="75"/>
      <c r="N189" s="75"/>
      <c r="O189" s="75"/>
      <c r="P189" s="75"/>
      <c r="Q189" s="75"/>
      <c r="R189" s="75"/>
      <c r="S189" s="75"/>
      <c r="T189" s="75"/>
      <c r="U189" s="75"/>
      <c r="V189" s="75"/>
      <c r="W189" s="75"/>
      <c r="X189" s="75"/>
      <c r="Y189" s="75"/>
      <c r="Z189" s="75"/>
      <c r="AA189" s="75"/>
      <c r="AB189" s="75"/>
      <c r="AC189" s="75"/>
      <c r="AD189" s="75"/>
      <c r="AE189" s="75"/>
      <c r="AF189" s="75"/>
      <c r="AG189" s="75"/>
      <c r="AH189" s="75"/>
      <c r="AI189" s="75"/>
      <c r="AJ189" s="75"/>
      <c r="AK189" s="75"/>
      <c r="AL189" s="75"/>
      <c r="AM189" s="75"/>
      <c r="AN189" s="75"/>
      <c r="AO189" s="75"/>
      <c r="AP189" s="75"/>
      <c r="AQ189" s="75"/>
      <c r="AR189" s="75"/>
      <c r="AS189" s="75"/>
      <c r="AT189" s="75"/>
      <c r="AU189" s="75"/>
      <c r="AV189" s="75"/>
      <c r="AW189" s="75"/>
      <c r="AX189" s="75"/>
      <c r="AY189" s="75"/>
      <c r="AZ189" s="75"/>
      <c r="BA189" s="75"/>
      <c r="BB189" s="75"/>
      <c r="BC189" s="75"/>
      <c r="BD189" s="75"/>
      <c r="BE189" s="75"/>
      <c r="BF189" s="75"/>
      <c r="BG189" s="75"/>
      <c r="BH189" s="75"/>
    </row>
    <row r="190" spans="1:60" x14ac:dyDescent="0.25">
      <c r="A190" s="75"/>
      <c r="B190" s="75"/>
      <c r="C190" s="75"/>
      <c r="D190" s="75"/>
      <c r="E190" s="75"/>
      <c r="F190" s="75"/>
      <c r="G190" s="75"/>
      <c r="H190" s="75"/>
      <c r="I190" s="75"/>
      <c r="J190" s="75"/>
      <c r="K190" s="75"/>
      <c r="L190" s="75"/>
      <c r="M190" s="75"/>
      <c r="N190" s="75"/>
      <c r="O190" s="75"/>
      <c r="P190" s="75"/>
      <c r="Q190" s="75"/>
      <c r="R190" s="75"/>
      <c r="S190" s="75"/>
      <c r="T190" s="75"/>
      <c r="U190" s="75"/>
      <c r="V190" s="75"/>
      <c r="W190" s="75"/>
      <c r="X190" s="75"/>
      <c r="Y190" s="75"/>
      <c r="Z190" s="75"/>
      <c r="AA190" s="75"/>
      <c r="AB190" s="75"/>
      <c r="AC190" s="75"/>
      <c r="AD190" s="75"/>
      <c r="AE190" s="75"/>
      <c r="AF190" s="75"/>
      <c r="AG190" s="75"/>
      <c r="AH190" s="75"/>
      <c r="AI190" s="75"/>
      <c r="AJ190" s="75"/>
      <c r="AK190" s="75"/>
      <c r="AL190" s="75"/>
      <c r="AM190" s="75"/>
      <c r="AN190" s="75"/>
      <c r="AO190" s="75"/>
      <c r="AP190" s="75"/>
      <c r="AQ190" s="75"/>
      <c r="AR190" s="75"/>
      <c r="AS190" s="75"/>
      <c r="AT190" s="75"/>
      <c r="AU190" s="75"/>
      <c r="AV190" s="75"/>
      <c r="AW190" s="75"/>
      <c r="AX190" s="75"/>
      <c r="AY190" s="75"/>
      <c r="AZ190" s="75"/>
      <c r="BA190" s="75"/>
      <c r="BB190" s="75"/>
      <c r="BC190" s="75"/>
      <c r="BD190" s="75"/>
      <c r="BE190" s="75"/>
      <c r="BF190" s="75"/>
      <c r="BG190" s="75"/>
      <c r="BH190" s="75"/>
    </row>
    <row r="191" spans="1:60" x14ac:dyDescent="0.25">
      <c r="A191" s="75"/>
      <c r="J191" s="75"/>
      <c r="K191" s="75"/>
      <c r="L191" s="75"/>
      <c r="M191" s="75"/>
      <c r="N191" s="75"/>
      <c r="O191" s="75"/>
      <c r="P191" s="75"/>
      <c r="Q191" s="75"/>
      <c r="R191" s="75"/>
      <c r="S191" s="75"/>
      <c r="T191" s="75"/>
      <c r="U191" s="75"/>
      <c r="V191" s="75"/>
      <c r="W191" s="75"/>
      <c r="X191" s="75"/>
      <c r="Y191" s="75"/>
      <c r="Z191" s="75"/>
      <c r="AA191" s="75"/>
      <c r="AB191" s="75"/>
      <c r="AC191" s="75"/>
      <c r="AD191" s="75"/>
      <c r="AE191" s="75"/>
      <c r="AF191" s="75"/>
      <c r="AG191" s="75"/>
      <c r="AH191" s="75"/>
      <c r="AI191" s="75"/>
      <c r="AJ191" s="75"/>
      <c r="AK191" s="75"/>
      <c r="AL191" s="75"/>
      <c r="AM191" s="75"/>
      <c r="AN191" s="75"/>
      <c r="AO191" s="75"/>
      <c r="AP191" s="75"/>
      <c r="AQ191" s="75"/>
      <c r="AR191" s="75"/>
      <c r="AS191" s="75"/>
      <c r="AT191" s="75"/>
      <c r="AU191" s="75"/>
      <c r="AV191" s="75"/>
      <c r="AW191" s="75"/>
      <c r="AX191" s="75"/>
      <c r="AY191" s="75"/>
      <c r="AZ191" s="75"/>
      <c r="BA191" s="75"/>
      <c r="BB191" s="75"/>
      <c r="BC191" s="75"/>
      <c r="BD191" s="75"/>
      <c r="BE191" s="75"/>
      <c r="BF191" s="75"/>
      <c r="BG191" s="75"/>
      <c r="BH191" s="75"/>
    </row>
    <row r="192" spans="1:60" x14ac:dyDescent="0.25">
      <c r="A192" s="75"/>
      <c r="J192" s="75"/>
      <c r="K192" s="75"/>
      <c r="L192" s="75"/>
      <c r="M192" s="75"/>
      <c r="N192" s="75"/>
      <c r="O192" s="75"/>
      <c r="P192" s="75"/>
      <c r="Q192" s="75"/>
      <c r="R192" s="75"/>
      <c r="S192" s="75"/>
      <c r="T192" s="75"/>
      <c r="U192" s="75"/>
      <c r="V192" s="75"/>
      <c r="W192" s="75"/>
      <c r="X192" s="75"/>
      <c r="Y192" s="75"/>
      <c r="Z192" s="75"/>
      <c r="AA192" s="75"/>
      <c r="AB192" s="75"/>
      <c r="AC192" s="75"/>
      <c r="AD192" s="75"/>
      <c r="AE192" s="75"/>
      <c r="AF192" s="75"/>
      <c r="AG192" s="75"/>
      <c r="AH192" s="75"/>
      <c r="AI192" s="75"/>
      <c r="AJ192" s="75"/>
      <c r="AK192" s="75"/>
      <c r="AL192" s="75"/>
      <c r="AM192" s="75"/>
      <c r="AN192" s="75"/>
      <c r="AO192" s="75"/>
      <c r="AP192" s="75"/>
      <c r="AQ192" s="75"/>
      <c r="AR192" s="75"/>
      <c r="AS192" s="75"/>
      <c r="AT192" s="75"/>
      <c r="AU192" s="75"/>
      <c r="AV192" s="75"/>
      <c r="AW192" s="75"/>
      <c r="AX192" s="75"/>
      <c r="AY192" s="75"/>
      <c r="AZ192" s="75"/>
      <c r="BA192" s="75"/>
      <c r="BB192" s="75"/>
      <c r="BC192" s="75"/>
      <c r="BD192" s="75"/>
      <c r="BE192" s="75"/>
      <c r="BF192" s="75"/>
      <c r="BG192" s="75"/>
      <c r="BH192" s="75"/>
    </row>
    <row r="193" spans="1:60" x14ac:dyDescent="0.25">
      <c r="A193" s="75"/>
      <c r="J193" s="75"/>
      <c r="K193" s="75"/>
      <c r="L193" s="75"/>
      <c r="M193" s="75"/>
      <c r="N193" s="75"/>
      <c r="O193" s="75"/>
      <c r="P193" s="75"/>
      <c r="Q193" s="75"/>
      <c r="R193" s="75"/>
      <c r="S193" s="75"/>
      <c r="T193" s="75"/>
      <c r="U193" s="75"/>
      <c r="V193" s="75"/>
      <c r="W193" s="75"/>
      <c r="X193" s="75"/>
      <c r="Y193" s="75"/>
      <c r="Z193" s="75"/>
      <c r="AA193" s="75"/>
      <c r="AB193" s="75"/>
      <c r="AC193" s="75"/>
      <c r="AD193" s="75"/>
      <c r="AE193" s="75"/>
      <c r="AF193" s="75"/>
      <c r="AG193" s="75"/>
      <c r="AH193" s="75"/>
      <c r="AI193" s="75"/>
      <c r="AJ193" s="75"/>
      <c r="AK193" s="75"/>
      <c r="AL193" s="75"/>
      <c r="AM193" s="75"/>
      <c r="AN193" s="75"/>
      <c r="AO193" s="75"/>
      <c r="AP193" s="75"/>
      <c r="AQ193" s="75"/>
      <c r="AR193" s="75"/>
      <c r="AS193" s="75"/>
      <c r="AT193" s="75"/>
      <c r="AU193" s="75"/>
      <c r="AV193" s="75"/>
      <c r="AW193" s="75"/>
      <c r="AX193" s="75"/>
      <c r="AY193" s="75"/>
      <c r="AZ193" s="75"/>
      <c r="BA193" s="75"/>
      <c r="BB193" s="75"/>
      <c r="BC193" s="75"/>
      <c r="BD193" s="75"/>
      <c r="BE193" s="75"/>
      <c r="BF193" s="75"/>
      <c r="BG193" s="75"/>
      <c r="BH193" s="75"/>
    </row>
    <row r="194" spans="1:60" x14ac:dyDescent="0.25">
      <c r="A194" s="75"/>
      <c r="J194" s="75"/>
      <c r="K194" s="75"/>
      <c r="L194" s="75"/>
      <c r="M194" s="75"/>
      <c r="N194" s="75"/>
      <c r="O194" s="75"/>
      <c r="P194" s="75"/>
      <c r="Q194" s="75"/>
      <c r="R194" s="75"/>
      <c r="S194" s="75"/>
      <c r="T194" s="75"/>
      <c r="U194" s="75"/>
      <c r="V194" s="75"/>
      <c r="W194" s="75"/>
      <c r="X194" s="75"/>
      <c r="Y194" s="75"/>
      <c r="Z194" s="75"/>
      <c r="AA194" s="75"/>
      <c r="AB194" s="75"/>
      <c r="AC194" s="75"/>
      <c r="AD194" s="75"/>
      <c r="AE194" s="75"/>
      <c r="AF194" s="75"/>
      <c r="AG194" s="75"/>
      <c r="AH194" s="75"/>
      <c r="AI194" s="75"/>
      <c r="AJ194" s="75"/>
      <c r="AK194" s="75"/>
      <c r="AL194" s="75"/>
      <c r="AM194" s="75"/>
      <c r="AN194" s="75"/>
      <c r="AO194" s="75"/>
      <c r="AP194" s="75"/>
      <c r="AQ194" s="75"/>
      <c r="AR194" s="75"/>
      <c r="AS194" s="75"/>
      <c r="AT194" s="75"/>
      <c r="AU194" s="75"/>
      <c r="AV194" s="75"/>
      <c r="AW194" s="75"/>
      <c r="AX194" s="75"/>
      <c r="AY194" s="75"/>
      <c r="AZ194" s="75"/>
      <c r="BA194" s="75"/>
      <c r="BB194" s="75"/>
      <c r="BC194" s="75"/>
      <c r="BD194" s="75"/>
      <c r="BE194" s="75"/>
      <c r="BF194" s="75"/>
      <c r="BG194" s="75"/>
      <c r="BH194" s="75"/>
    </row>
    <row r="195" spans="1:60" x14ac:dyDescent="0.25">
      <c r="A195" s="75"/>
      <c r="J195" s="75"/>
      <c r="K195" s="75"/>
      <c r="L195" s="75"/>
      <c r="M195" s="75"/>
      <c r="N195" s="75"/>
      <c r="O195" s="75"/>
      <c r="P195" s="75"/>
      <c r="Q195" s="75"/>
      <c r="R195" s="75"/>
      <c r="S195" s="75"/>
      <c r="T195" s="75"/>
      <c r="U195" s="75"/>
      <c r="V195" s="75"/>
      <c r="W195" s="75"/>
      <c r="X195" s="75"/>
      <c r="Y195" s="75"/>
      <c r="Z195" s="75"/>
      <c r="AA195" s="75"/>
      <c r="AB195" s="75"/>
      <c r="AC195" s="75"/>
      <c r="AD195" s="75"/>
      <c r="AE195" s="75"/>
      <c r="AF195" s="75"/>
      <c r="AG195" s="75"/>
      <c r="AH195" s="75"/>
      <c r="AI195" s="75"/>
      <c r="AJ195" s="75"/>
      <c r="AK195" s="75"/>
      <c r="AL195" s="75"/>
      <c r="AM195" s="75"/>
      <c r="AN195" s="75"/>
      <c r="AO195" s="75"/>
      <c r="AP195" s="75"/>
      <c r="AQ195" s="75"/>
      <c r="AR195" s="75"/>
      <c r="AS195" s="75"/>
      <c r="AT195" s="75"/>
      <c r="AU195" s="75"/>
      <c r="AV195" s="75"/>
      <c r="AW195" s="75"/>
      <c r="AX195" s="75"/>
      <c r="AY195" s="75"/>
      <c r="AZ195" s="75"/>
      <c r="BA195" s="75"/>
      <c r="BB195" s="75"/>
      <c r="BC195" s="75"/>
      <c r="BD195" s="75"/>
      <c r="BE195" s="75"/>
      <c r="BF195" s="75"/>
      <c r="BG195" s="75"/>
      <c r="BH195" s="75"/>
    </row>
    <row r="196" spans="1:60" x14ac:dyDescent="0.25">
      <c r="A196" s="75"/>
      <c r="J196" s="75"/>
      <c r="K196" s="75"/>
      <c r="L196" s="75"/>
      <c r="M196" s="75"/>
      <c r="N196" s="75"/>
      <c r="O196" s="75"/>
      <c r="P196" s="75"/>
      <c r="Q196" s="75"/>
      <c r="R196" s="75"/>
      <c r="S196" s="75"/>
      <c r="T196" s="75"/>
      <c r="U196" s="75"/>
      <c r="V196" s="75"/>
      <c r="W196" s="75"/>
      <c r="X196" s="75"/>
      <c r="Y196" s="75"/>
      <c r="Z196" s="75"/>
      <c r="AA196" s="75"/>
      <c r="AB196" s="75"/>
      <c r="AC196" s="75"/>
      <c r="AD196" s="75"/>
      <c r="AE196" s="75"/>
      <c r="AF196" s="75"/>
      <c r="AG196" s="75"/>
      <c r="AH196" s="75"/>
      <c r="AI196" s="75"/>
      <c r="AJ196" s="75"/>
      <c r="AK196" s="75"/>
      <c r="AL196" s="75"/>
      <c r="AM196" s="75"/>
      <c r="AN196" s="75"/>
      <c r="AO196" s="75"/>
      <c r="AP196" s="75"/>
      <c r="AQ196" s="75"/>
      <c r="AR196" s="75"/>
      <c r="AS196" s="75"/>
      <c r="AT196" s="75"/>
      <c r="AU196" s="75"/>
      <c r="AV196" s="75"/>
      <c r="AW196" s="75"/>
      <c r="AX196" s="75"/>
      <c r="AY196" s="75"/>
      <c r="AZ196" s="75"/>
      <c r="BA196" s="75"/>
      <c r="BB196" s="75"/>
      <c r="BC196" s="75"/>
      <c r="BD196" s="75"/>
      <c r="BE196" s="75"/>
      <c r="BF196" s="75"/>
      <c r="BG196" s="75"/>
      <c r="BH196" s="75"/>
    </row>
    <row r="197" spans="1:60" x14ac:dyDescent="0.25">
      <c r="A197" s="75"/>
      <c r="J197" s="75"/>
      <c r="K197" s="75"/>
      <c r="L197" s="75"/>
      <c r="M197" s="75"/>
      <c r="N197" s="75"/>
      <c r="O197" s="75"/>
      <c r="P197" s="75"/>
      <c r="Q197" s="75"/>
      <c r="R197" s="75"/>
      <c r="S197" s="75"/>
      <c r="T197" s="75"/>
      <c r="U197" s="75"/>
      <c r="V197" s="75"/>
      <c r="W197" s="75"/>
      <c r="X197" s="75"/>
      <c r="Y197" s="75"/>
      <c r="Z197" s="75"/>
      <c r="AA197" s="75"/>
      <c r="AB197" s="75"/>
      <c r="AC197" s="75"/>
      <c r="AD197" s="75"/>
      <c r="AE197" s="75"/>
      <c r="AF197" s="75"/>
      <c r="AG197" s="75"/>
      <c r="AH197" s="75"/>
      <c r="AI197" s="75"/>
      <c r="AJ197" s="75"/>
      <c r="AK197" s="75"/>
      <c r="AL197" s="75"/>
      <c r="AM197" s="75"/>
      <c r="AN197" s="75"/>
      <c r="AO197" s="75"/>
      <c r="AP197" s="75"/>
      <c r="AQ197" s="75"/>
      <c r="AR197" s="75"/>
      <c r="AS197" s="75"/>
      <c r="AT197" s="75"/>
      <c r="AU197" s="75"/>
      <c r="AV197" s="75"/>
      <c r="AW197" s="75"/>
      <c r="AX197" s="75"/>
      <c r="AY197" s="75"/>
      <c r="AZ197" s="75"/>
      <c r="BA197" s="75"/>
      <c r="BB197" s="75"/>
      <c r="BC197" s="75"/>
      <c r="BD197" s="75"/>
      <c r="BE197" s="75"/>
      <c r="BF197" s="75"/>
      <c r="BG197" s="75"/>
      <c r="BH197" s="75"/>
    </row>
    <row r="198" spans="1:60" x14ac:dyDescent="0.25">
      <c r="A198" s="75"/>
      <c r="J198" s="75"/>
      <c r="K198" s="75"/>
      <c r="L198" s="75"/>
      <c r="M198" s="75"/>
      <c r="N198" s="75"/>
      <c r="O198" s="75"/>
      <c r="P198" s="75"/>
      <c r="Q198" s="75"/>
      <c r="R198" s="75"/>
      <c r="S198" s="75"/>
      <c r="T198" s="75"/>
      <c r="U198" s="75"/>
      <c r="V198" s="75"/>
      <c r="W198" s="75"/>
      <c r="X198" s="75"/>
      <c r="Y198" s="75"/>
      <c r="Z198" s="75"/>
      <c r="AA198" s="75"/>
      <c r="AB198" s="75"/>
      <c r="AC198" s="75"/>
      <c r="AD198" s="75"/>
      <c r="AE198" s="75"/>
      <c r="AF198" s="75"/>
      <c r="AG198" s="75"/>
      <c r="AH198" s="75"/>
      <c r="AI198" s="75"/>
      <c r="AJ198" s="75"/>
      <c r="AK198" s="75"/>
      <c r="AL198" s="75"/>
      <c r="AM198" s="75"/>
      <c r="AN198" s="75"/>
      <c r="AO198" s="75"/>
      <c r="AP198" s="75"/>
      <c r="AQ198" s="75"/>
      <c r="AR198" s="75"/>
      <c r="AS198" s="75"/>
      <c r="AT198" s="75"/>
      <c r="AU198" s="75"/>
      <c r="AV198" s="75"/>
      <c r="AW198" s="75"/>
      <c r="AX198" s="75"/>
      <c r="AY198" s="75"/>
      <c r="AZ198" s="75"/>
      <c r="BA198" s="75"/>
      <c r="BB198" s="75"/>
      <c r="BC198" s="75"/>
      <c r="BD198" s="75"/>
      <c r="BE198" s="75"/>
      <c r="BF198" s="75"/>
      <c r="BG198" s="75"/>
      <c r="BH198" s="75"/>
    </row>
    <row r="199" spans="1:60" x14ac:dyDescent="0.25">
      <c r="A199" s="75"/>
      <c r="J199" s="75"/>
      <c r="K199" s="75"/>
      <c r="L199" s="75"/>
      <c r="M199" s="75"/>
      <c r="N199" s="75"/>
      <c r="O199" s="75"/>
      <c r="P199" s="75"/>
      <c r="Q199" s="75"/>
      <c r="R199" s="75"/>
      <c r="S199" s="75"/>
      <c r="T199" s="75"/>
      <c r="U199" s="75"/>
      <c r="V199" s="75"/>
      <c r="W199" s="75"/>
      <c r="X199" s="75"/>
      <c r="Y199" s="75"/>
      <c r="Z199" s="75"/>
      <c r="AA199" s="75"/>
      <c r="AB199" s="75"/>
      <c r="AC199" s="75"/>
      <c r="AD199" s="75"/>
      <c r="AE199" s="75"/>
      <c r="AF199" s="75"/>
      <c r="AG199" s="75"/>
      <c r="AH199" s="75"/>
      <c r="AI199" s="75"/>
      <c r="AJ199" s="75"/>
      <c r="AK199" s="75"/>
      <c r="AL199" s="75"/>
      <c r="AM199" s="75"/>
      <c r="AN199" s="75"/>
      <c r="AO199" s="75"/>
      <c r="AP199" s="75"/>
      <c r="AQ199" s="75"/>
      <c r="AR199" s="75"/>
      <c r="AS199" s="75"/>
      <c r="AT199" s="75"/>
      <c r="AU199" s="75"/>
      <c r="AV199" s="75"/>
      <c r="AW199" s="75"/>
      <c r="AX199" s="75"/>
      <c r="AY199" s="75"/>
      <c r="AZ199" s="75"/>
      <c r="BA199" s="75"/>
      <c r="BB199" s="75"/>
      <c r="BC199" s="75"/>
      <c r="BD199" s="75"/>
      <c r="BE199" s="75"/>
      <c r="BF199" s="75"/>
      <c r="BG199" s="75"/>
      <c r="BH199" s="75"/>
    </row>
    <row r="200" spans="1:60" x14ac:dyDescent="0.25">
      <c r="A200" s="75"/>
      <c r="J200" s="75"/>
      <c r="K200" s="75"/>
      <c r="L200" s="75"/>
      <c r="M200" s="75"/>
      <c r="N200" s="75"/>
      <c r="O200" s="75"/>
      <c r="P200" s="75"/>
      <c r="Q200" s="75"/>
      <c r="R200" s="75"/>
      <c r="S200" s="75"/>
      <c r="T200" s="75"/>
      <c r="U200" s="75"/>
      <c r="V200" s="75"/>
      <c r="W200" s="75"/>
      <c r="X200" s="75"/>
      <c r="Y200" s="75"/>
      <c r="Z200" s="75"/>
      <c r="AA200" s="75"/>
      <c r="AB200" s="75"/>
      <c r="AC200" s="75"/>
      <c r="AD200" s="75"/>
      <c r="AE200" s="75"/>
      <c r="AF200" s="75"/>
      <c r="AG200" s="75"/>
      <c r="AH200" s="75"/>
      <c r="AI200" s="75"/>
      <c r="AJ200" s="75"/>
      <c r="AK200" s="75"/>
      <c r="AL200" s="75"/>
      <c r="AM200" s="75"/>
      <c r="AN200" s="75"/>
      <c r="AO200" s="75"/>
      <c r="AP200" s="75"/>
      <c r="AQ200" s="75"/>
      <c r="AR200" s="75"/>
      <c r="AS200" s="75"/>
      <c r="AT200" s="75"/>
      <c r="AU200" s="75"/>
      <c r="AV200" s="75"/>
      <c r="AW200" s="75"/>
      <c r="AX200" s="75"/>
      <c r="AY200" s="75"/>
      <c r="AZ200" s="75"/>
      <c r="BA200" s="75"/>
      <c r="BB200" s="75"/>
      <c r="BC200" s="75"/>
      <c r="BD200" s="75"/>
      <c r="BE200" s="75"/>
      <c r="BF200" s="75"/>
      <c r="BG200" s="75"/>
      <c r="BH200" s="75"/>
    </row>
    <row r="201" spans="1:60" x14ac:dyDescent="0.25">
      <c r="A201" s="75"/>
      <c r="J201" s="75"/>
      <c r="K201" s="75"/>
      <c r="L201" s="75"/>
      <c r="M201" s="75"/>
      <c r="N201" s="75"/>
      <c r="O201" s="75"/>
      <c r="P201" s="75"/>
      <c r="Q201" s="75"/>
      <c r="R201" s="75"/>
      <c r="S201" s="75"/>
      <c r="T201" s="75"/>
      <c r="U201" s="75"/>
      <c r="V201" s="75"/>
      <c r="W201" s="75"/>
      <c r="X201" s="75"/>
      <c r="Y201" s="75"/>
      <c r="Z201" s="75"/>
      <c r="AA201" s="75"/>
      <c r="AB201" s="75"/>
      <c r="AC201" s="75"/>
      <c r="AD201" s="75"/>
      <c r="AE201" s="75"/>
      <c r="AF201" s="75"/>
      <c r="AG201" s="75"/>
      <c r="AH201" s="75"/>
      <c r="AI201" s="75"/>
      <c r="AJ201" s="75"/>
      <c r="AK201" s="75"/>
      <c r="AL201" s="75"/>
      <c r="AM201" s="75"/>
      <c r="AN201" s="75"/>
      <c r="AO201" s="75"/>
      <c r="AP201" s="75"/>
      <c r="AQ201" s="75"/>
      <c r="AR201" s="75"/>
      <c r="AS201" s="75"/>
      <c r="AT201" s="75"/>
      <c r="AU201" s="75"/>
      <c r="AV201" s="75"/>
      <c r="AW201" s="75"/>
      <c r="AX201" s="75"/>
      <c r="AY201" s="75"/>
      <c r="AZ201" s="75"/>
      <c r="BA201" s="75"/>
      <c r="BB201" s="75"/>
      <c r="BC201" s="75"/>
      <c r="BD201" s="75"/>
      <c r="BE201" s="75"/>
      <c r="BF201" s="75"/>
      <c r="BG201" s="75"/>
      <c r="BH201" s="75"/>
    </row>
    <row r="202" spans="1:60" x14ac:dyDescent="0.25">
      <c r="A202" s="75"/>
      <c r="J202" s="75"/>
      <c r="K202" s="75"/>
      <c r="L202" s="75"/>
      <c r="M202" s="75"/>
      <c r="N202" s="75"/>
      <c r="O202" s="75"/>
      <c r="P202" s="75"/>
      <c r="Q202" s="75"/>
      <c r="R202" s="75"/>
      <c r="S202" s="75"/>
      <c r="T202" s="75"/>
      <c r="U202" s="75"/>
      <c r="V202" s="75"/>
      <c r="W202" s="75"/>
      <c r="X202" s="75"/>
      <c r="Y202" s="75"/>
      <c r="Z202" s="75"/>
      <c r="AA202" s="75"/>
      <c r="AB202" s="75"/>
      <c r="AC202" s="75"/>
      <c r="AD202" s="75"/>
      <c r="AE202" s="75"/>
      <c r="AF202" s="75"/>
      <c r="AG202" s="75"/>
      <c r="AH202" s="75"/>
      <c r="AI202" s="75"/>
      <c r="AJ202" s="75"/>
      <c r="AK202" s="75"/>
      <c r="AL202" s="75"/>
      <c r="AM202" s="75"/>
      <c r="AN202" s="75"/>
      <c r="AO202" s="75"/>
      <c r="AP202" s="75"/>
      <c r="AQ202" s="75"/>
      <c r="AR202" s="75"/>
      <c r="AS202" s="75"/>
      <c r="AT202" s="75"/>
      <c r="AU202" s="75"/>
      <c r="AV202" s="75"/>
      <c r="AW202" s="75"/>
      <c r="AX202" s="75"/>
      <c r="AY202" s="75"/>
      <c r="AZ202" s="75"/>
      <c r="BA202" s="75"/>
      <c r="BB202" s="75"/>
      <c r="BC202" s="75"/>
      <c r="BD202" s="75"/>
      <c r="BE202" s="75"/>
      <c r="BF202" s="75"/>
      <c r="BG202" s="75"/>
      <c r="BH202" s="75"/>
    </row>
    <row r="203" spans="1:60" x14ac:dyDescent="0.25">
      <c r="A203" s="75"/>
      <c r="J203" s="75"/>
      <c r="K203" s="75"/>
      <c r="L203" s="75"/>
      <c r="M203" s="75"/>
      <c r="N203" s="75"/>
      <c r="O203" s="75"/>
      <c r="P203" s="75"/>
      <c r="Q203" s="75"/>
      <c r="R203" s="75"/>
      <c r="S203" s="75"/>
      <c r="T203" s="75"/>
      <c r="U203" s="75"/>
      <c r="V203" s="75"/>
      <c r="W203" s="75"/>
      <c r="X203" s="75"/>
      <c r="Y203" s="75"/>
      <c r="Z203" s="75"/>
      <c r="AA203" s="75"/>
      <c r="AB203" s="75"/>
      <c r="AC203" s="75"/>
      <c r="AD203" s="75"/>
      <c r="AE203" s="75"/>
      <c r="AF203" s="75"/>
      <c r="AG203" s="75"/>
      <c r="AH203" s="75"/>
      <c r="AI203" s="75"/>
      <c r="AJ203" s="75"/>
      <c r="AK203" s="75"/>
      <c r="AL203" s="75"/>
      <c r="AM203" s="75"/>
      <c r="AN203" s="75"/>
      <c r="AO203" s="75"/>
      <c r="AP203" s="75"/>
      <c r="AQ203" s="75"/>
      <c r="AR203" s="75"/>
      <c r="AS203" s="75"/>
      <c r="AT203" s="75"/>
      <c r="AU203" s="75"/>
      <c r="AV203" s="75"/>
      <c r="AW203" s="75"/>
      <c r="AX203" s="75"/>
      <c r="AY203" s="75"/>
      <c r="AZ203" s="75"/>
      <c r="BA203" s="75"/>
      <c r="BB203" s="75"/>
      <c r="BC203" s="75"/>
      <c r="BD203" s="75"/>
      <c r="BE203" s="75"/>
      <c r="BF203" s="75"/>
      <c r="BG203" s="75"/>
      <c r="BH203" s="75"/>
    </row>
    <row r="204" spans="1:60" x14ac:dyDescent="0.25">
      <c r="A204" s="75"/>
      <c r="J204" s="75"/>
      <c r="K204" s="75"/>
      <c r="L204" s="75"/>
      <c r="M204" s="75"/>
      <c r="N204" s="75"/>
      <c r="O204" s="75"/>
      <c r="P204" s="75"/>
      <c r="Q204" s="75"/>
      <c r="R204" s="75"/>
      <c r="S204" s="75"/>
      <c r="T204" s="75"/>
      <c r="U204" s="75"/>
      <c r="V204" s="75"/>
      <c r="W204" s="75"/>
      <c r="X204" s="75"/>
      <c r="Y204" s="75"/>
      <c r="Z204" s="75"/>
      <c r="AA204" s="75"/>
      <c r="AB204" s="75"/>
      <c r="AC204" s="75"/>
      <c r="AD204" s="75"/>
      <c r="AE204" s="75"/>
      <c r="AF204" s="75"/>
      <c r="AG204" s="75"/>
      <c r="AH204" s="75"/>
      <c r="AI204" s="75"/>
      <c r="AJ204" s="75"/>
      <c r="AK204" s="75"/>
      <c r="AL204" s="75"/>
      <c r="AM204" s="75"/>
      <c r="AN204" s="75"/>
      <c r="AO204" s="75"/>
      <c r="AP204" s="75"/>
      <c r="AQ204" s="75"/>
      <c r="AR204" s="75"/>
      <c r="AS204" s="75"/>
      <c r="AT204" s="75"/>
      <c r="AU204" s="75"/>
      <c r="AV204" s="75"/>
      <c r="AW204" s="75"/>
      <c r="AX204" s="75"/>
      <c r="AY204" s="75"/>
      <c r="AZ204" s="75"/>
      <c r="BA204" s="75"/>
      <c r="BB204" s="75"/>
      <c r="BC204" s="75"/>
      <c r="BD204" s="75"/>
      <c r="BE204" s="75"/>
      <c r="BF204" s="75"/>
      <c r="BG204" s="75"/>
      <c r="BH204" s="75"/>
    </row>
    <row r="205" spans="1:60" x14ac:dyDescent="0.25">
      <c r="A205" s="75"/>
      <c r="J205" s="75"/>
      <c r="K205" s="75"/>
      <c r="L205" s="75"/>
      <c r="M205" s="75"/>
      <c r="N205" s="75"/>
      <c r="O205" s="75"/>
      <c r="P205" s="75"/>
      <c r="Q205" s="75"/>
      <c r="R205" s="75"/>
      <c r="S205" s="75"/>
      <c r="T205" s="75"/>
      <c r="U205" s="75"/>
      <c r="V205" s="75"/>
      <c r="W205" s="75"/>
      <c r="X205" s="75"/>
      <c r="Y205" s="75"/>
      <c r="Z205" s="75"/>
      <c r="AA205" s="75"/>
      <c r="AB205" s="75"/>
      <c r="AC205" s="75"/>
      <c r="AD205" s="75"/>
      <c r="AE205" s="75"/>
      <c r="AF205" s="75"/>
      <c r="AG205" s="75"/>
      <c r="AH205" s="75"/>
      <c r="AI205" s="75"/>
      <c r="AJ205" s="75"/>
      <c r="AK205" s="75"/>
      <c r="AL205" s="75"/>
      <c r="AM205" s="75"/>
      <c r="AN205" s="75"/>
      <c r="AO205" s="75"/>
      <c r="AP205" s="75"/>
      <c r="AQ205" s="75"/>
      <c r="AR205" s="75"/>
      <c r="AS205" s="75"/>
      <c r="AT205" s="75"/>
      <c r="AU205" s="75"/>
      <c r="AV205" s="75"/>
      <c r="AW205" s="75"/>
      <c r="AX205" s="75"/>
      <c r="AY205" s="75"/>
      <c r="AZ205" s="75"/>
      <c r="BA205" s="75"/>
      <c r="BB205" s="75"/>
      <c r="BC205" s="75"/>
      <c r="BD205" s="75"/>
      <c r="BE205" s="75"/>
      <c r="BF205" s="75"/>
      <c r="BG205" s="75"/>
      <c r="BH205" s="75"/>
    </row>
    <row r="206" spans="1:60" x14ac:dyDescent="0.25">
      <c r="A206" s="75"/>
      <c r="J206" s="75"/>
      <c r="K206" s="75"/>
      <c r="L206" s="75"/>
      <c r="M206" s="75"/>
      <c r="N206" s="75"/>
      <c r="O206" s="75"/>
      <c r="P206" s="75"/>
      <c r="Q206" s="75"/>
      <c r="R206" s="75"/>
      <c r="S206" s="75"/>
      <c r="T206" s="75"/>
      <c r="U206" s="75"/>
      <c r="V206" s="75"/>
      <c r="W206" s="75"/>
      <c r="X206" s="75"/>
      <c r="Y206" s="75"/>
      <c r="Z206" s="75"/>
      <c r="AA206" s="75"/>
      <c r="AB206" s="75"/>
      <c r="AC206" s="75"/>
      <c r="AD206" s="75"/>
      <c r="AE206" s="75"/>
      <c r="AF206" s="75"/>
      <c r="AG206" s="75"/>
      <c r="AH206" s="75"/>
      <c r="AI206" s="75"/>
      <c r="AJ206" s="75"/>
      <c r="AK206" s="75"/>
      <c r="AL206" s="75"/>
      <c r="AM206" s="75"/>
      <c r="AN206" s="75"/>
      <c r="AO206" s="75"/>
      <c r="AP206" s="75"/>
      <c r="AQ206" s="75"/>
      <c r="AR206" s="75"/>
      <c r="AS206" s="75"/>
      <c r="AT206" s="75"/>
      <c r="AU206" s="75"/>
      <c r="AV206" s="75"/>
      <c r="AW206" s="75"/>
      <c r="AX206" s="75"/>
      <c r="AY206" s="75"/>
      <c r="AZ206" s="75"/>
      <c r="BA206" s="75"/>
      <c r="BB206" s="75"/>
      <c r="BC206" s="75"/>
      <c r="BD206" s="75"/>
      <c r="BE206" s="75"/>
      <c r="BF206" s="75"/>
      <c r="BG206" s="75"/>
      <c r="BH206" s="75"/>
    </row>
    <row r="207" spans="1:60" x14ac:dyDescent="0.25">
      <c r="A207" s="75"/>
      <c r="J207" s="75"/>
      <c r="K207" s="75"/>
      <c r="L207" s="75"/>
      <c r="M207" s="75"/>
      <c r="N207" s="75"/>
      <c r="O207" s="75"/>
      <c r="P207" s="75"/>
      <c r="Q207" s="75"/>
      <c r="R207" s="75"/>
      <c r="S207" s="75"/>
      <c r="T207" s="75"/>
      <c r="U207" s="75"/>
      <c r="V207" s="75"/>
      <c r="W207" s="75"/>
      <c r="X207" s="75"/>
      <c r="Y207" s="75"/>
      <c r="Z207" s="75"/>
      <c r="AA207" s="75"/>
      <c r="AB207" s="75"/>
      <c r="AC207" s="75"/>
      <c r="AD207" s="75"/>
      <c r="AE207" s="75"/>
      <c r="AF207" s="75"/>
      <c r="AG207" s="75"/>
      <c r="AH207" s="75"/>
      <c r="AI207" s="75"/>
      <c r="AJ207" s="75"/>
      <c r="AK207" s="75"/>
      <c r="AL207" s="75"/>
      <c r="AM207" s="75"/>
      <c r="AN207" s="75"/>
      <c r="AO207" s="75"/>
      <c r="AP207" s="75"/>
      <c r="AQ207" s="75"/>
      <c r="AR207" s="75"/>
      <c r="AS207" s="75"/>
      <c r="AT207" s="75"/>
      <c r="AU207" s="75"/>
      <c r="AV207" s="75"/>
      <c r="AW207" s="75"/>
      <c r="AX207" s="75"/>
      <c r="AY207" s="75"/>
      <c r="AZ207" s="75"/>
      <c r="BA207" s="75"/>
      <c r="BB207" s="75"/>
      <c r="BC207" s="75"/>
      <c r="BD207" s="75"/>
      <c r="BE207" s="75"/>
      <c r="BF207" s="75"/>
      <c r="BG207" s="75"/>
      <c r="BH207" s="75"/>
    </row>
    <row r="208" spans="1:60" x14ac:dyDescent="0.25">
      <c r="A208" s="75"/>
      <c r="J208" s="75"/>
      <c r="K208" s="75"/>
      <c r="L208" s="75"/>
      <c r="M208" s="75"/>
      <c r="N208" s="75"/>
      <c r="O208" s="75"/>
      <c r="P208" s="75"/>
      <c r="Q208" s="75"/>
      <c r="R208" s="75"/>
      <c r="S208" s="75"/>
      <c r="T208" s="75"/>
      <c r="U208" s="75"/>
      <c r="V208" s="75"/>
      <c r="W208" s="75"/>
      <c r="X208" s="75"/>
      <c r="Y208" s="75"/>
      <c r="Z208" s="75"/>
      <c r="AA208" s="75"/>
      <c r="AB208" s="75"/>
      <c r="AC208" s="75"/>
      <c r="AD208" s="75"/>
      <c r="AE208" s="75"/>
      <c r="AF208" s="75"/>
      <c r="AG208" s="75"/>
      <c r="AH208" s="75"/>
      <c r="AI208" s="75"/>
      <c r="AJ208" s="75"/>
      <c r="AK208" s="75"/>
      <c r="AL208" s="75"/>
      <c r="AM208" s="75"/>
      <c r="AN208" s="75"/>
      <c r="AO208" s="75"/>
      <c r="AP208" s="75"/>
      <c r="AQ208" s="75"/>
      <c r="AR208" s="75"/>
      <c r="AS208" s="75"/>
      <c r="AT208" s="75"/>
      <c r="AU208" s="75"/>
      <c r="AV208" s="75"/>
      <c r="AW208" s="75"/>
      <c r="AX208" s="75"/>
      <c r="AY208" s="75"/>
      <c r="AZ208" s="75"/>
      <c r="BA208" s="75"/>
      <c r="BB208" s="75"/>
      <c r="BC208" s="75"/>
      <c r="BD208" s="75"/>
      <c r="BE208" s="75"/>
      <c r="BF208" s="75"/>
      <c r="BG208" s="75"/>
      <c r="BH208" s="75"/>
    </row>
    <row r="209" spans="1:60" x14ac:dyDescent="0.25">
      <c r="A209" s="75"/>
      <c r="J209" s="75"/>
      <c r="K209" s="75"/>
      <c r="L209" s="75"/>
      <c r="M209" s="75"/>
      <c r="N209" s="75"/>
      <c r="O209" s="75"/>
      <c r="P209" s="75"/>
      <c r="Q209" s="75"/>
      <c r="R209" s="75"/>
      <c r="S209" s="75"/>
      <c r="T209" s="75"/>
      <c r="U209" s="75"/>
      <c r="V209" s="75"/>
      <c r="W209" s="75"/>
      <c r="X209" s="75"/>
      <c r="Y209" s="75"/>
      <c r="Z209" s="75"/>
      <c r="AA209" s="75"/>
      <c r="AB209" s="75"/>
      <c r="AC209" s="75"/>
      <c r="AD209" s="75"/>
      <c r="AE209" s="75"/>
      <c r="AF209" s="75"/>
      <c r="AG209" s="75"/>
      <c r="AH209" s="75"/>
      <c r="AI209" s="75"/>
      <c r="AJ209" s="75"/>
      <c r="AK209" s="75"/>
      <c r="AL209" s="75"/>
      <c r="AM209" s="75"/>
      <c r="AN209" s="75"/>
      <c r="AO209" s="75"/>
      <c r="AP209" s="75"/>
      <c r="AQ209" s="75"/>
      <c r="AR209" s="75"/>
      <c r="AS209" s="75"/>
      <c r="AT209" s="75"/>
      <c r="AU209" s="75"/>
      <c r="AV209" s="75"/>
      <c r="AW209" s="75"/>
      <c r="AX209" s="75"/>
      <c r="AY209" s="75"/>
      <c r="AZ209" s="75"/>
      <c r="BA209" s="75"/>
      <c r="BB209" s="75"/>
      <c r="BC209" s="75"/>
      <c r="BD209" s="75"/>
      <c r="BE209" s="75"/>
      <c r="BF209" s="75"/>
      <c r="BG209" s="75"/>
      <c r="BH209" s="75"/>
    </row>
    <row r="210" spans="1:60" x14ac:dyDescent="0.25">
      <c r="A210" s="75"/>
      <c r="J210" s="75"/>
      <c r="K210" s="75"/>
      <c r="L210" s="75"/>
      <c r="M210" s="75"/>
      <c r="N210" s="75"/>
      <c r="O210" s="75"/>
      <c r="P210" s="75"/>
      <c r="Q210" s="75"/>
      <c r="R210" s="75"/>
      <c r="S210" s="75"/>
      <c r="T210" s="75"/>
      <c r="U210" s="75"/>
      <c r="V210" s="75"/>
      <c r="W210" s="75"/>
      <c r="X210" s="75"/>
      <c r="Y210" s="75"/>
      <c r="Z210" s="75"/>
      <c r="AA210" s="75"/>
      <c r="AB210" s="75"/>
      <c r="AC210" s="75"/>
      <c r="AD210" s="75"/>
      <c r="AE210" s="75"/>
      <c r="AF210" s="75"/>
      <c r="AG210" s="75"/>
      <c r="AH210" s="75"/>
      <c r="AI210" s="75"/>
      <c r="AJ210" s="75"/>
      <c r="AK210" s="75"/>
      <c r="AL210" s="75"/>
      <c r="AM210" s="75"/>
      <c r="AN210" s="75"/>
      <c r="AO210" s="75"/>
      <c r="AP210" s="75"/>
      <c r="AQ210" s="75"/>
      <c r="AR210" s="75"/>
      <c r="AS210" s="75"/>
      <c r="AT210" s="75"/>
      <c r="AU210" s="75"/>
      <c r="AV210" s="75"/>
      <c r="AW210" s="75"/>
      <c r="AX210" s="75"/>
      <c r="AY210" s="75"/>
      <c r="AZ210" s="75"/>
      <c r="BA210" s="75"/>
      <c r="BB210" s="75"/>
      <c r="BC210" s="75"/>
      <c r="BD210" s="75"/>
      <c r="BE210" s="75"/>
      <c r="BF210" s="75"/>
      <c r="BG210" s="75"/>
      <c r="BH210" s="75"/>
    </row>
    <row r="211" spans="1:60" x14ac:dyDescent="0.25">
      <c r="A211" s="75"/>
      <c r="J211" s="75"/>
      <c r="K211" s="75"/>
      <c r="L211" s="75"/>
      <c r="M211" s="75"/>
      <c r="N211" s="75"/>
      <c r="O211" s="75"/>
      <c r="P211" s="75"/>
      <c r="Q211" s="75"/>
      <c r="R211" s="75"/>
      <c r="S211" s="75"/>
      <c r="T211" s="75"/>
      <c r="U211" s="75"/>
      <c r="V211" s="75"/>
      <c r="W211" s="75"/>
      <c r="X211" s="75"/>
      <c r="Y211" s="75"/>
      <c r="Z211" s="75"/>
      <c r="AA211" s="75"/>
      <c r="AB211" s="75"/>
      <c r="AC211" s="75"/>
      <c r="AD211" s="75"/>
      <c r="AE211" s="75"/>
      <c r="AF211" s="75"/>
      <c r="AG211" s="75"/>
      <c r="AH211" s="75"/>
      <c r="AI211" s="75"/>
      <c r="AJ211" s="75"/>
      <c r="AK211" s="75"/>
      <c r="AL211" s="75"/>
      <c r="AM211" s="75"/>
      <c r="AN211" s="75"/>
      <c r="AO211" s="75"/>
      <c r="AP211" s="75"/>
      <c r="AQ211" s="75"/>
      <c r="AR211" s="75"/>
      <c r="AS211" s="75"/>
      <c r="AT211" s="75"/>
      <c r="AU211" s="75"/>
      <c r="AV211" s="75"/>
      <c r="AW211" s="75"/>
      <c r="AX211" s="75"/>
      <c r="AY211" s="75"/>
      <c r="AZ211" s="75"/>
      <c r="BA211" s="75"/>
      <c r="BB211" s="75"/>
      <c r="BC211" s="75"/>
      <c r="BD211" s="75"/>
      <c r="BE211" s="75"/>
      <c r="BF211" s="75"/>
      <c r="BG211" s="75"/>
      <c r="BH211" s="75"/>
    </row>
    <row r="212" spans="1:60" x14ac:dyDescent="0.25">
      <c r="A212" s="75"/>
      <c r="J212" s="75"/>
      <c r="K212" s="75"/>
      <c r="L212" s="75"/>
      <c r="M212" s="75"/>
      <c r="N212" s="75"/>
      <c r="O212" s="75"/>
      <c r="P212" s="75"/>
      <c r="Q212" s="75"/>
      <c r="R212" s="75"/>
      <c r="S212" s="75"/>
      <c r="T212" s="75"/>
      <c r="U212" s="75"/>
      <c r="V212" s="75"/>
      <c r="W212" s="75"/>
      <c r="X212" s="75"/>
      <c r="Y212" s="75"/>
      <c r="Z212" s="75"/>
      <c r="AA212" s="75"/>
      <c r="AB212" s="75"/>
      <c r="AC212" s="75"/>
      <c r="AD212" s="75"/>
      <c r="AE212" s="75"/>
      <c r="AF212" s="75"/>
      <c r="AG212" s="75"/>
      <c r="AH212" s="75"/>
      <c r="AI212" s="75"/>
      <c r="AJ212" s="75"/>
      <c r="AK212" s="75"/>
      <c r="AL212" s="75"/>
      <c r="AM212" s="75"/>
      <c r="AN212" s="75"/>
      <c r="AO212" s="75"/>
      <c r="AP212" s="75"/>
      <c r="AQ212" s="75"/>
      <c r="AR212" s="75"/>
      <c r="AS212" s="75"/>
      <c r="AT212" s="75"/>
      <c r="AU212" s="75"/>
      <c r="AV212" s="75"/>
      <c r="AW212" s="75"/>
      <c r="AX212" s="75"/>
      <c r="AY212" s="75"/>
      <c r="AZ212" s="75"/>
      <c r="BA212" s="75"/>
      <c r="BB212" s="75"/>
      <c r="BC212" s="75"/>
      <c r="BD212" s="75"/>
      <c r="BE212" s="75"/>
      <c r="BF212" s="75"/>
      <c r="BG212" s="75"/>
      <c r="BH212" s="75"/>
    </row>
    <row r="213" spans="1:60" x14ac:dyDescent="0.25">
      <c r="A213" s="75"/>
      <c r="J213" s="75"/>
      <c r="K213" s="75"/>
      <c r="L213" s="75"/>
      <c r="M213" s="75"/>
      <c r="N213" s="75"/>
      <c r="O213" s="75"/>
      <c r="P213" s="75"/>
      <c r="Q213" s="75"/>
      <c r="R213" s="75"/>
      <c r="S213" s="75"/>
      <c r="T213" s="75"/>
      <c r="U213" s="75"/>
      <c r="V213" s="75"/>
      <c r="W213" s="75"/>
      <c r="X213" s="75"/>
      <c r="Y213" s="75"/>
      <c r="Z213" s="75"/>
      <c r="AA213" s="75"/>
      <c r="AB213" s="75"/>
      <c r="AC213" s="75"/>
      <c r="AD213" s="75"/>
      <c r="AE213" s="75"/>
      <c r="AF213" s="75"/>
      <c r="AG213" s="75"/>
      <c r="AH213" s="75"/>
      <c r="AI213" s="75"/>
      <c r="AJ213" s="75"/>
      <c r="AK213" s="75"/>
      <c r="AL213" s="75"/>
      <c r="AM213" s="75"/>
      <c r="AN213" s="75"/>
      <c r="AO213" s="75"/>
      <c r="AP213" s="75"/>
      <c r="AQ213" s="75"/>
      <c r="AR213" s="75"/>
      <c r="AS213" s="75"/>
      <c r="AT213" s="75"/>
      <c r="AU213" s="75"/>
      <c r="AV213" s="75"/>
      <c r="AW213" s="75"/>
      <c r="AX213" s="75"/>
      <c r="AY213" s="75"/>
      <c r="AZ213" s="75"/>
      <c r="BA213" s="75"/>
      <c r="BB213" s="75"/>
      <c r="BC213" s="75"/>
      <c r="BD213" s="75"/>
      <c r="BE213" s="75"/>
      <c r="BF213" s="75"/>
      <c r="BG213" s="75"/>
      <c r="BH213" s="75"/>
    </row>
    <row r="214" spans="1:60" x14ac:dyDescent="0.25">
      <c r="A214" s="75"/>
      <c r="J214" s="75"/>
      <c r="K214" s="75"/>
      <c r="L214" s="75"/>
      <c r="M214" s="75"/>
      <c r="N214" s="75"/>
      <c r="O214" s="75"/>
      <c r="P214" s="75"/>
      <c r="Q214" s="75"/>
      <c r="R214" s="75"/>
      <c r="S214" s="75"/>
      <c r="T214" s="75"/>
      <c r="U214" s="75"/>
      <c r="V214" s="75"/>
      <c r="W214" s="75"/>
      <c r="X214" s="75"/>
      <c r="Y214" s="75"/>
      <c r="Z214" s="75"/>
      <c r="AA214" s="75"/>
      <c r="AB214" s="75"/>
      <c r="AC214" s="75"/>
      <c r="AD214" s="75"/>
      <c r="AE214" s="75"/>
      <c r="AF214" s="75"/>
      <c r="AG214" s="75"/>
      <c r="AH214" s="75"/>
      <c r="AI214" s="75"/>
      <c r="AJ214" s="75"/>
      <c r="AK214" s="75"/>
      <c r="AL214" s="75"/>
      <c r="AM214" s="75"/>
      <c r="AN214" s="75"/>
      <c r="AO214" s="75"/>
      <c r="AP214" s="75"/>
      <c r="AQ214" s="75"/>
      <c r="AR214" s="75"/>
      <c r="AS214" s="75"/>
      <c r="AT214" s="75"/>
      <c r="AU214" s="75"/>
      <c r="AV214" s="75"/>
      <c r="AW214" s="75"/>
      <c r="AX214" s="75"/>
      <c r="AY214" s="75"/>
      <c r="AZ214" s="75"/>
      <c r="BA214" s="75"/>
      <c r="BB214" s="75"/>
      <c r="BC214" s="75"/>
      <c r="BD214" s="75"/>
      <c r="BE214" s="75"/>
      <c r="BF214" s="75"/>
      <c r="BG214" s="75"/>
      <c r="BH214" s="75"/>
    </row>
    <row r="215" spans="1:60" x14ac:dyDescent="0.25">
      <c r="A215" s="75"/>
      <c r="J215" s="75"/>
      <c r="K215" s="75"/>
      <c r="L215" s="75"/>
      <c r="M215" s="75"/>
      <c r="N215" s="75"/>
      <c r="O215" s="75"/>
      <c r="P215" s="75"/>
      <c r="Q215" s="75"/>
      <c r="R215" s="75"/>
      <c r="S215" s="75"/>
      <c r="T215" s="75"/>
      <c r="U215" s="75"/>
      <c r="V215" s="75"/>
      <c r="W215" s="75"/>
      <c r="X215" s="75"/>
      <c r="Y215" s="75"/>
      <c r="Z215" s="75"/>
      <c r="AA215" s="75"/>
      <c r="AB215" s="75"/>
      <c r="AC215" s="75"/>
      <c r="AD215" s="75"/>
      <c r="AE215" s="75"/>
      <c r="AF215" s="75"/>
      <c r="AG215" s="75"/>
      <c r="AH215" s="75"/>
      <c r="AI215" s="75"/>
      <c r="AJ215" s="75"/>
      <c r="AK215" s="75"/>
      <c r="AL215" s="75"/>
      <c r="AM215" s="75"/>
      <c r="AN215" s="75"/>
      <c r="AO215" s="75"/>
      <c r="AP215" s="75"/>
      <c r="AQ215" s="75"/>
      <c r="AR215" s="75"/>
      <c r="AS215" s="75"/>
      <c r="AT215" s="75"/>
      <c r="AU215" s="75"/>
      <c r="AV215" s="75"/>
      <c r="AW215" s="75"/>
      <c r="AX215" s="75"/>
      <c r="AY215" s="75"/>
      <c r="AZ215" s="75"/>
      <c r="BA215" s="75"/>
      <c r="BB215" s="75"/>
      <c r="BC215" s="75"/>
      <c r="BD215" s="75"/>
      <c r="BE215" s="75"/>
      <c r="BF215" s="75"/>
      <c r="BG215" s="75"/>
      <c r="BH215" s="75"/>
    </row>
    <row r="216" spans="1:60" x14ac:dyDescent="0.25">
      <c r="A216" s="75"/>
      <c r="J216" s="75"/>
      <c r="K216" s="75"/>
      <c r="L216" s="75"/>
      <c r="M216" s="75"/>
      <c r="N216" s="75"/>
      <c r="O216" s="75"/>
      <c r="P216" s="75"/>
      <c r="Q216" s="75"/>
      <c r="R216" s="75"/>
      <c r="S216" s="75"/>
      <c r="T216" s="75"/>
      <c r="U216" s="75"/>
      <c r="V216" s="75"/>
      <c r="W216" s="75"/>
      <c r="X216" s="75"/>
      <c r="Y216" s="75"/>
      <c r="Z216" s="75"/>
      <c r="AA216" s="75"/>
      <c r="AB216" s="75"/>
      <c r="AC216" s="75"/>
      <c r="AD216" s="75"/>
      <c r="AE216" s="75"/>
      <c r="AF216" s="75"/>
      <c r="AG216" s="75"/>
      <c r="AH216" s="75"/>
      <c r="AI216" s="75"/>
      <c r="AJ216" s="75"/>
      <c r="AK216" s="75"/>
      <c r="AL216" s="75"/>
      <c r="AM216" s="75"/>
      <c r="AN216" s="75"/>
      <c r="AO216" s="75"/>
      <c r="AP216" s="75"/>
      <c r="AQ216" s="75"/>
      <c r="AR216" s="75"/>
      <c r="AS216" s="75"/>
      <c r="AT216" s="75"/>
      <c r="AU216" s="75"/>
      <c r="AV216" s="75"/>
      <c r="AW216" s="75"/>
      <c r="AX216" s="75"/>
      <c r="AY216" s="75"/>
      <c r="AZ216" s="75"/>
      <c r="BA216" s="75"/>
      <c r="BB216" s="75"/>
      <c r="BC216" s="75"/>
      <c r="BD216" s="75"/>
      <c r="BE216" s="75"/>
      <c r="BF216" s="75"/>
      <c r="BG216" s="75"/>
      <c r="BH216" s="75"/>
    </row>
    <row r="217" spans="1:60" x14ac:dyDescent="0.25">
      <c r="A217" s="75"/>
      <c r="J217" s="75"/>
      <c r="K217" s="75"/>
      <c r="L217" s="75"/>
      <c r="M217" s="75"/>
      <c r="N217" s="75"/>
      <c r="O217" s="75"/>
      <c r="P217" s="75"/>
      <c r="Q217" s="75"/>
      <c r="R217" s="75"/>
      <c r="S217" s="75"/>
      <c r="T217" s="75"/>
      <c r="U217" s="75"/>
      <c r="V217" s="75"/>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75"/>
      <c r="BF217" s="75"/>
      <c r="BG217" s="75"/>
      <c r="BH217" s="75"/>
    </row>
    <row r="218" spans="1:60" x14ac:dyDescent="0.25">
      <c r="A218" s="75"/>
      <c r="J218" s="75"/>
      <c r="K218" s="75"/>
      <c r="L218" s="75"/>
      <c r="M218" s="75"/>
      <c r="N218" s="75"/>
      <c r="O218" s="75"/>
      <c r="P218" s="75"/>
      <c r="Q218" s="75"/>
      <c r="R218" s="75"/>
      <c r="S218" s="75"/>
      <c r="T218" s="75"/>
      <c r="U218" s="75"/>
      <c r="V218" s="75"/>
      <c r="W218" s="75"/>
      <c r="X218" s="75"/>
      <c r="Y218" s="75"/>
      <c r="Z218" s="75"/>
      <c r="AA218" s="75"/>
      <c r="AB218" s="75"/>
      <c r="AC218" s="75"/>
      <c r="AD218" s="75"/>
      <c r="AE218" s="75"/>
      <c r="AF218" s="75"/>
      <c r="AG218" s="75"/>
      <c r="AH218" s="75"/>
      <c r="AI218" s="75"/>
      <c r="AJ218" s="75"/>
      <c r="AK218" s="75"/>
      <c r="AL218" s="75"/>
      <c r="AM218" s="75"/>
      <c r="AN218" s="75"/>
      <c r="AO218" s="75"/>
      <c r="AP218" s="75"/>
      <c r="AQ218" s="75"/>
      <c r="AR218" s="75"/>
      <c r="AS218" s="75"/>
      <c r="AT218" s="75"/>
      <c r="AU218" s="75"/>
      <c r="AV218" s="75"/>
      <c r="AW218" s="75"/>
      <c r="AX218" s="75"/>
      <c r="AY218" s="75"/>
      <c r="AZ218" s="75"/>
      <c r="BA218" s="75"/>
      <c r="BB218" s="75"/>
      <c r="BC218" s="75"/>
      <c r="BD218" s="75"/>
      <c r="BE218" s="75"/>
      <c r="BF218" s="75"/>
      <c r="BG218" s="75"/>
      <c r="BH218" s="75"/>
    </row>
    <row r="219" spans="1:60" x14ac:dyDescent="0.25">
      <c r="A219" s="75"/>
      <c r="J219" s="75"/>
      <c r="K219" s="75"/>
      <c r="L219" s="75"/>
      <c r="M219" s="75"/>
      <c r="N219" s="75"/>
      <c r="O219" s="75"/>
      <c r="P219" s="75"/>
      <c r="Q219" s="75"/>
      <c r="R219" s="75"/>
      <c r="S219" s="75"/>
      <c r="T219" s="75"/>
      <c r="U219" s="75"/>
      <c r="V219" s="75"/>
      <c r="W219" s="75"/>
      <c r="X219" s="75"/>
      <c r="Y219" s="75"/>
      <c r="Z219" s="75"/>
      <c r="AA219" s="75"/>
      <c r="AB219" s="75"/>
      <c r="AC219" s="75"/>
      <c r="AD219" s="75"/>
      <c r="AE219" s="75"/>
      <c r="AF219" s="75"/>
      <c r="AG219" s="75"/>
      <c r="AH219" s="75"/>
      <c r="AI219" s="75"/>
      <c r="AJ219" s="75"/>
      <c r="AK219" s="75"/>
      <c r="AL219" s="75"/>
      <c r="AM219" s="75"/>
      <c r="AN219" s="75"/>
      <c r="AO219" s="75"/>
      <c r="AP219" s="75"/>
      <c r="AQ219" s="75"/>
      <c r="AR219" s="75"/>
      <c r="AS219" s="75"/>
      <c r="AT219" s="75"/>
      <c r="AU219" s="75"/>
      <c r="AV219" s="75"/>
      <c r="AW219" s="75"/>
      <c r="AX219" s="75"/>
      <c r="AY219" s="75"/>
      <c r="AZ219" s="75"/>
      <c r="BA219" s="75"/>
      <c r="BB219" s="75"/>
      <c r="BC219" s="75"/>
      <c r="BD219" s="75"/>
      <c r="BE219" s="75"/>
      <c r="BF219" s="75"/>
      <c r="BG219" s="75"/>
      <c r="BH219" s="75"/>
    </row>
    <row r="220" spans="1:60" x14ac:dyDescent="0.25">
      <c r="A220" s="75"/>
      <c r="J220" s="75"/>
      <c r="K220" s="75"/>
      <c r="L220" s="75"/>
      <c r="M220" s="75"/>
      <c r="N220" s="75"/>
      <c r="O220" s="75"/>
      <c r="P220" s="75"/>
      <c r="Q220" s="75"/>
      <c r="R220" s="75"/>
      <c r="S220" s="75"/>
      <c r="T220" s="75"/>
      <c r="U220" s="75"/>
      <c r="V220" s="75"/>
      <c r="W220" s="75"/>
      <c r="X220" s="75"/>
      <c r="Y220" s="75"/>
      <c r="Z220" s="75"/>
      <c r="AA220" s="75"/>
      <c r="AB220" s="75"/>
      <c r="AC220" s="75"/>
      <c r="AD220" s="75"/>
      <c r="AE220" s="75"/>
      <c r="AF220" s="75"/>
      <c r="AG220" s="75"/>
      <c r="AH220" s="75"/>
      <c r="AI220" s="75"/>
      <c r="AJ220" s="75"/>
      <c r="AK220" s="75"/>
      <c r="AL220" s="75"/>
      <c r="AM220" s="75"/>
      <c r="AN220" s="75"/>
      <c r="AO220" s="75"/>
      <c r="AP220" s="75"/>
      <c r="AQ220" s="75"/>
      <c r="AR220" s="75"/>
      <c r="AS220" s="75"/>
      <c r="AT220" s="75"/>
      <c r="AU220" s="75"/>
      <c r="AV220" s="75"/>
      <c r="AW220" s="75"/>
      <c r="AX220" s="75"/>
      <c r="AY220" s="75"/>
      <c r="AZ220" s="75"/>
      <c r="BA220" s="75"/>
      <c r="BB220" s="75"/>
      <c r="BC220" s="75"/>
      <c r="BD220" s="75"/>
      <c r="BE220" s="75"/>
      <c r="BF220" s="75"/>
      <c r="BG220" s="75"/>
      <c r="BH220" s="75"/>
    </row>
    <row r="221" spans="1:60" x14ac:dyDescent="0.25">
      <c r="A221" s="75"/>
      <c r="J221" s="75"/>
      <c r="K221" s="75"/>
      <c r="L221" s="75"/>
      <c r="M221" s="75"/>
      <c r="N221" s="75"/>
      <c r="O221" s="75"/>
      <c r="P221" s="75"/>
      <c r="Q221" s="75"/>
      <c r="R221" s="75"/>
      <c r="S221" s="75"/>
      <c r="T221" s="75"/>
      <c r="U221" s="75"/>
      <c r="V221" s="75"/>
      <c r="W221" s="75"/>
      <c r="X221" s="75"/>
      <c r="Y221" s="75"/>
      <c r="Z221" s="75"/>
      <c r="AA221" s="75"/>
      <c r="AB221" s="75"/>
      <c r="AC221" s="75"/>
      <c r="AD221" s="75"/>
      <c r="AE221" s="75"/>
      <c r="AF221" s="75"/>
      <c r="AG221" s="75"/>
      <c r="AH221" s="75"/>
      <c r="AI221" s="75"/>
      <c r="AJ221" s="75"/>
      <c r="AK221" s="75"/>
      <c r="AL221" s="75"/>
      <c r="AM221" s="75"/>
      <c r="AN221" s="75"/>
      <c r="AO221" s="75"/>
      <c r="AP221" s="75"/>
      <c r="AQ221" s="75"/>
      <c r="AR221" s="75"/>
      <c r="AS221" s="75"/>
      <c r="AT221" s="75"/>
      <c r="AU221" s="75"/>
      <c r="AV221" s="75"/>
      <c r="AW221" s="75"/>
      <c r="AX221" s="75"/>
      <c r="AY221" s="75"/>
      <c r="AZ221" s="75"/>
      <c r="BA221" s="75"/>
      <c r="BB221" s="75"/>
      <c r="BC221" s="75"/>
      <c r="BD221" s="75"/>
      <c r="BE221" s="75"/>
      <c r="BF221" s="75"/>
      <c r="BG221" s="75"/>
      <c r="BH221" s="75"/>
    </row>
    <row r="222" spans="1:60" x14ac:dyDescent="0.25">
      <c r="A222" s="75"/>
      <c r="J222" s="75"/>
      <c r="K222" s="75"/>
      <c r="L222" s="75"/>
      <c r="M222" s="75"/>
      <c r="N222" s="75"/>
      <c r="O222" s="75"/>
      <c r="P222" s="75"/>
      <c r="Q222" s="75"/>
      <c r="R222" s="75"/>
      <c r="S222" s="75"/>
      <c r="T222" s="75"/>
      <c r="U222" s="75"/>
      <c r="V222" s="75"/>
      <c r="W222" s="75"/>
      <c r="X222" s="75"/>
      <c r="Y222" s="75"/>
      <c r="Z222" s="75"/>
      <c r="AA222" s="75"/>
      <c r="AB222" s="75"/>
      <c r="AC222" s="75"/>
      <c r="AD222" s="75"/>
      <c r="AE222" s="75"/>
      <c r="AF222" s="75"/>
      <c r="AG222" s="75"/>
      <c r="AH222" s="75"/>
      <c r="AI222" s="75"/>
      <c r="AJ222" s="75"/>
      <c r="AK222" s="75"/>
      <c r="AL222" s="75"/>
      <c r="AM222" s="75"/>
      <c r="AN222" s="75"/>
      <c r="AO222" s="75"/>
      <c r="AP222" s="75"/>
      <c r="AQ222" s="75"/>
      <c r="AR222" s="75"/>
      <c r="AS222" s="75"/>
      <c r="AT222" s="75"/>
      <c r="AU222" s="75"/>
      <c r="AV222" s="75"/>
      <c r="AW222" s="75"/>
      <c r="AX222" s="75"/>
      <c r="AY222" s="75"/>
      <c r="AZ222" s="75"/>
      <c r="BA222" s="75"/>
      <c r="BB222" s="75"/>
      <c r="BC222" s="75"/>
      <c r="BD222" s="75"/>
      <c r="BE222" s="75"/>
      <c r="BF222" s="75"/>
      <c r="BG222" s="75"/>
      <c r="BH222" s="75"/>
    </row>
    <row r="223" spans="1:60" x14ac:dyDescent="0.25">
      <c r="A223" s="75"/>
      <c r="J223" s="75"/>
      <c r="K223" s="75"/>
      <c r="L223" s="75"/>
      <c r="M223" s="75"/>
      <c r="N223" s="75"/>
      <c r="O223" s="75"/>
      <c r="P223" s="75"/>
      <c r="Q223" s="75"/>
      <c r="R223" s="75"/>
      <c r="S223" s="75"/>
      <c r="T223" s="75"/>
      <c r="U223" s="75"/>
      <c r="V223" s="75"/>
      <c r="W223" s="75"/>
      <c r="X223" s="75"/>
      <c r="Y223" s="75"/>
      <c r="Z223" s="75"/>
      <c r="AA223" s="75"/>
      <c r="AB223" s="75"/>
      <c r="AC223" s="75"/>
      <c r="AD223" s="75"/>
      <c r="AE223" s="75"/>
      <c r="AF223" s="75"/>
      <c r="AG223" s="75"/>
      <c r="AH223" s="75"/>
      <c r="AI223" s="75"/>
      <c r="AJ223" s="75"/>
      <c r="AK223" s="75"/>
      <c r="AL223" s="75"/>
      <c r="AM223" s="75"/>
      <c r="AN223" s="75"/>
      <c r="AO223" s="75"/>
      <c r="AP223" s="75"/>
      <c r="AQ223" s="75"/>
      <c r="AR223" s="75"/>
      <c r="AS223" s="75"/>
      <c r="AT223" s="75"/>
      <c r="AU223" s="75"/>
      <c r="AV223" s="75"/>
      <c r="AW223" s="75"/>
      <c r="AX223" s="75"/>
      <c r="AY223" s="75"/>
      <c r="AZ223" s="75"/>
      <c r="BA223" s="75"/>
      <c r="BB223" s="75"/>
      <c r="BC223" s="75"/>
      <c r="BD223" s="75"/>
      <c r="BE223" s="75"/>
      <c r="BF223" s="75"/>
      <c r="BG223" s="75"/>
      <c r="BH223" s="75"/>
    </row>
    <row r="224" spans="1:60" x14ac:dyDescent="0.25">
      <c r="A224" s="75"/>
      <c r="J224" s="75"/>
      <c r="K224" s="75"/>
      <c r="L224" s="75"/>
      <c r="M224" s="75"/>
      <c r="N224" s="75"/>
      <c r="O224" s="75"/>
      <c r="P224" s="75"/>
      <c r="Q224" s="75"/>
      <c r="R224" s="75"/>
      <c r="S224" s="75"/>
      <c r="T224" s="75"/>
      <c r="U224" s="75"/>
      <c r="V224" s="75"/>
      <c r="W224" s="75"/>
      <c r="X224" s="75"/>
      <c r="Y224" s="75"/>
      <c r="Z224" s="75"/>
      <c r="AA224" s="75"/>
      <c r="AB224" s="75"/>
      <c r="AC224" s="75"/>
      <c r="AD224" s="75"/>
      <c r="AE224" s="75"/>
      <c r="AF224" s="75"/>
      <c r="AG224" s="75"/>
      <c r="AH224" s="75"/>
      <c r="AI224" s="75"/>
      <c r="AJ224" s="75"/>
      <c r="AK224" s="75"/>
      <c r="AL224" s="75"/>
      <c r="AM224" s="75"/>
      <c r="AN224" s="75"/>
      <c r="AO224" s="75"/>
      <c r="AP224" s="75"/>
      <c r="AQ224" s="75"/>
      <c r="AR224" s="75"/>
      <c r="AS224" s="75"/>
      <c r="AT224" s="75"/>
      <c r="AU224" s="75"/>
      <c r="AV224" s="75"/>
      <c r="AW224" s="75"/>
      <c r="AX224" s="75"/>
      <c r="AY224" s="75"/>
      <c r="AZ224" s="75"/>
      <c r="BA224" s="75"/>
      <c r="BB224" s="75"/>
      <c r="BC224" s="75"/>
      <c r="BD224" s="75"/>
      <c r="BE224" s="75"/>
      <c r="BF224" s="75"/>
      <c r="BG224" s="75"/>
      <c r="BH224" s="75"/>
    </row>
    <row r="225" spans="1:60" x14ac:dyDescent="0.25">
      <c r="A225" s="75"/>
      <c r="J225" s="75"/>
      <c r="K225" s="75"/>
      <c r="L225" s="75"/>
      <c r="M225" s="75"/>
      <c r="N225" s="75"/>
      <c r="O225" s="75"/>
      <c r="P225" s="75"/>
      <c r="Q225" s="75"/>
      <c r="R225" s="75"/>
      <c r="S225" s="75"/>
      <c r="T225" s="75"/>
      <c r="U225" s="75"/>
      <c r="V225" s="75"/>
      <c r="W225" s="75"/>
      <c r="X225" s="75"/>
      <c r="Y225" s="75"/>
      <c r="Z225" s="75"/>
      <c r="AA225" s="75"/>
      <c r="AB225" s="75"/>
      <c r="AC225" s="75"/>
      <c r="AD225" s="75"/>
      <c r="AE225" s="75"/>
      <c r="AF225" s="75"/>
      <c r="AG225" s="75"/>
      <c r="AH225" s="75"/>
      <c r="AI225" s="75"/>
      <c r="AJ225" s="75"/>
      <c r="AK225" s="75"/>
      <c r="AL225" s="75"/>
      <c r="AM225" s="75"/>
      <c r="AN225" s="75"/>
      <c r="AO225" s="75"/>
      <c r="AP225" s="75"/>
      <c r="AQ225" s="75"/>
      <c r="AR225" s="75"/>
      <c r="AS225" s="75"/>
      <c r="AT225" s="75"/>
      <c r="AU225" s="75"/>
      <c r="AV225" s="75"/>
      <c r="AW225" s="75"/>
      <c r="AX225" s="75"/>
      <c r="AY225" s="75"/>
      <c r="AZ225" s="75"/>
      <c r="BA225" s="75"/>
      <c r="BB225" s="75"/>
      <c r="BC225" s="75"/>
      <c r="BD225" s="75"/>
      <c r="BE225" s="75"/>
      <c r="BF225" s="75"/>
      <c r="BG225" s="75"/>
      <c r="BH225" s="75"/>
    </row>
    <row r="226" spans="1:60" x14ac:dyDescent="0.25">
      <c r="A226" s="75"/>
      <c r="J226" s="75"/>
      <c r="K226" s="75"/>
      <c r="L226" s="75"/>
      <c r="M226" s="75"/>
      <c r="N226" s="75"/>
      <c r="O226" s="75"/>
      <c r="P226" s="75"/>
      <c r="Q226" s="75"/>
      <c r="R226" s="75"/>
      <c r="S226" s="75"/>
      <c r="T226" s="75"/>
      <c r="U226" s="75"/>
      <c r="V226" s="75"/>
      <c r="W226" s="75"/>
      <c r="X226" s="75"/>
      <c r="Y226" s="75"/>
      <c r="Z226" s="75"/>
      <c r="AA226" s="75"/>
      <c r="AB226" s="75"/>
      <c r="AC226" s="75"/>
      <c r="AD226" s="75"/>
      <c r="AE226" s="75"/>
      <c r="AF226" s="75"/>
      <c r="AG226" s="75"/>
      <c r="AH226" s="75"/>
      <c r="AI226" s="75"/>
      <c r="AJ226" s="75"/>
      <c r="AK226" s="75"/>
      <c r="AL226" s="75"/>
      <c r="AM226" s="75"/>
      <c r="AN226" s="75"/>
      <c r="AO226" s="75"/>
      <c r="AP226" s="75"/>
      <c r="AQ226" s="75"/>
      <c r="AR226" s="75"/>
      <c r="AS226" s="75"/>
      <c r="AT226" s="75"/>
      <c r="AU226" s="75"/>
      <c r="AV226" s="75"/>
      <c r="AW226" s="75"/>
      <c r="AX226" s="75"/>
      <c r="AY226" s="75"/>
      <c r="AZ226" s="75"/>
      <c r="BA226" s="75"/>
      <c r="BB226" s="75"/>
      <c r="BC226" s="75"/>
      <c r="BD226" s="75"/>
      <c r="BE226" s="75"/>
      <c r="BF226" s="75"/>
      <c r="BG226" s="75"/>
      <c r="BH226" s="75"/>
    </row>
    <row r="227" spans="1:60" x14ac:dyDescent="0.25">
      <c r="A227" s="75"/>
      <c r="J227" s="75"/>
      <c r="K227" s="75"/>
      <c r="L227" s="75"/>
      <c r="M227" s="75"/>
      <c r="N227" s="75"/>
      <c r="O227" s="75"/>
      <c r="P227" s="75"/>
      <c r="Q227" s="75"/>
      <c r="R227" s="75"/>
      <c r="S227" s="75"/>
      <c r="T227" s="75"/>
      <c r="U227" s="75"/>
      <c r="V227" s="75"/>
      <c r="W227" s="75"/>
      <c r="X227" s="75"/>
      <c r="Y227" s="75"/>
      <c r="Z227" s="75"/>
      <c r="AA227" s="75"/>
      <c r="AB227" s="75"/>
      <c r="AC227" s="75"/>
      <c r="AD227" s="75"/>
      <c r="AE227" s="75"/>
      <c r="AF227" s="75"/>
      <c r="AG227" s="75"/>
      <c r="AH227" s="75"/>
      <c r="AI227" s="75"/>
      <c r="AJ227" s="75"/>
      <c r="AK227" s="75"/>
      <c r="AL227" s="75"/>
      <c r="AM227" s="75"/>
      <c r="AN227" s="75"/>
      <c r="AO227" s="75"/>
      <c r="AP227" s="75"/>
      <c r="AQ227" s="75"/>
      <c r="AR227" s="75"/>
      <c r="AS227" s="75"/>
      <c r="AT227" s="75"/>
      <c r="AU227" s="75"/>
      <c r="AV227" s="75"/>
      <c r="AW227" s="75"/>
      <c r="AX227" s="75"/>
      <c r="AY227" s="75"/>
      <c r="AZ227" s="75"/>
      <c r="BA227" s="75"/>
      <c r="BB227" s="75"/>
      <c r="BC227" s="75"/>
      <c r="BD227" s="75"/>
      <c r="BE227" s="75"/>
      <c r="BF227" s="75"/>
      <c r="BG227" s="75"/>
      <c r="BH227" s="75"/>
    </row>
    <row r="228" spans="1:60" x14ac:dyDescent="0.25">
      <c r="A228" s="75"/>
      <c r="J228" s="75"/>
      <c r="K228" s="75"/>
      <c r="L228" s="75"/>
      <c r="M228" s="75"/>
      <c r="N228" s="75"/>
      <c r="O228" s="75"/>
      <c r="P228" s="75"/>
      <c r="Q228" s="75"/>
      <c r="R228" s="75"/>
      <c r="S228" s="75"/>
      <c r="T228" s="75"/>
      <c r="U228" s="75"/>
      <c r="V228" s="75"/>
      <c r="W228" s="75"/>
      <c r="X228" s="75"/>
      <c r="Y228" s="75"/>
      <c r="Z228" s="75"/>
      <c r="AA228" s="75"/>
      <c r="AB228" s="75"/>
      <c r="AC228" s="75"/>
      <c r="AD228" s="75"/>
      <c r="AE228" s="75"/>
      <c r="AF228" s="75"/>
      <c r="AG228" s="75"/>
      <c r="AH228" s="75"/>
      <c r="AI228" s="75"/>
      <c r="AJ228" s="75"/>
      <c r="AK228" s="75"/>
      <c r="AL228" s="75"/>
      <c r="AM228" s="75"/>
      <c r="AN228" s="75"/>
      <c r="AO228" s="75"/>
      <c r="AP228" s="75"/>
      <c r="AQ228" s="75"/>
      <c r="AR228" s="75"/>
      <c r="AS228" s="75"/>
      <c r="AT228" s="75"/>
      <c r="AU228" s="75"/>
      <c r="AV228" s="75"/>
      <c r="AW228" s="75"/>
      <c r="AX228" s="75"/>
      <c r="AY228" s="75"/>
      <c r="AZ228" s="75"/>
      <c r="BA228" s="75"/>
      <c r="BB228" s="75"/>
      <c r="BC228" s="75"/>
      <c r="BD228" s="75"/>
      <c r="BE228" s="75"/>
      <c r="BF228" s="75"/>
      <c r="BG228" s="75"/>
      <c r="BH228" s="75"/>
    </row>
    <row r="229" spans="1:60" x14ac:dyDescent="0.25">
      <c r="A229" s="75"/>
      <c r="J229" s="75"/>
      <c r="K229" s="75"/>
      <c r="L229" s="75"/>
      <c r="M229" s="75"/>
      <c r="N229" s="75"/>
      <c r="O229" s="75"/>
      <c r="P229" s="75"/>
      <c r="Q229" s="75"/>
      <c r="R229" s="75"/>
      <c r="S229" s="75"/>
      <c r="T229" s="75"/>
      <c r="U229" s="75"/>
      <c r="V229" s="75"/>
      <c r="W229" s="75"/>
      <c r="X229" s="75"/>
      <c r="Y229" s="75"/>
      <c r="Z229" s="75"/>
      <c r="AA229" s="75"/>
      <c r="AB229" s="75"/>
      <c r="AC229" s="75"/>
      <c r="AD229" s="75"/>
      <c r="AE229" s="75"/>
      <c r="AF229" s="75"/>
      <c r="AG229" s="75"/>
      <c r="AH229" s="75"/>
      <c r="AI229" s="75"/>
      <c r="AJ229" s="75"/>
      <c r="AK229" s="75"/>
      <c r="AL229" s="75"/>
      <c r="AM229" s="75"/>
      <c r="AN229" s="75"/>
      <c r="AO229" s="75"/>
      <c r="AP229" s="75"/>
      <c r="AQ229" s="75"/>
      <c r="AR229" s="75"/>
      <c r="AS229" s="75"/>
      <c r="AT229" s="75"/>
      <c r="AU229" s="75"/>
      <c r="AV229" s="75"/>
      <c r="AW229" s="75"/>
      <c r="AX229" s="75"/>
      <c r="AY229" s="75"/>
      <c r="AZ229" s="75"/>
      <c r="BA229" s="75"/>
      <c r="BB229" s="75"/>
      <c r="BC229" s="75"/>
      <c r="BD229" s="75"/>
      <c r="BE229" s="75"/>
      <c r="BF229" s="75"/>
      <c r="BG229" s="75"/>
      <c r="BH229" s="75"/>
    </row>
    <row r="230" spans="1:60" x14ac:dyDescent="0.25">
      <c r="A230" s="75"/>
      <c r="J230" s="75"/>
      <c r="K230" s="75"/>
      <c r="L230" s="75"/>
      <c r="M230" s="75"/>
      <c r="N230" s="75"/>
      <c r="O230" s="75"/>
      <c r="P230" s="75"/>
      <c r="Q230" s="75"/>
      <c r="R230" s="75"/>
      <c r="S230" s="75"/>
      <c r="T230" s="75"/>
      <c r="U230" s="75"/>
      <c r="V230" s="75"/>
      <c r="W230" s="75"/>
      <c r="X230" s="75"/>
      <c r="Y230" s="75"/>
      <c r="Z230" s="75"/>
      <c r="AA230" s="75"/>
      <c r="AB230" s="75"/>
      <c r="AC230" s="75"/>
      <c r="AD230" s="75"/>
      <c r="AE230" s="75"/>
      <c r="AF230" s="75"/>
      <c r="AG230" s="75"/>
      <c r="AH230" s="75"/>
      <c r="AI230" s="75"/>
      <c r="AJ230" s="75"/>
      <c r="AK230" s="75"/>
      <c r="AL230" s="75"/>
      <c r="AM230" s="75"/>
      <c r="AN230" s="75"/>
      <c r="AO230" s="75"/>
      <c r="AP230" s="75"/>
      <c r="AQ230" s="75"/>
      <c r="AR230" s="75"/>
      <c r="AS230" s="75"/>
      <c r="AT230" s="75"/>
      <c r="AU230" s="75"/>
      <c r="AV230" s="75"/>
      <c r="AW230" s="75"/>
      <c r="AX230" s="75"/>
      <c r="AY230" s="75"/>
      <c r="AZ230" s="75"/>
      <c r="BA230" s="75"/>
      <c r="BB230" s="75"/>
      <c r="BC230" s="75"/>
      <c r="BD230" s="75"/>
      <c r="BE230" s="75"/>
      <c r="BF230" s="75"/>
      <c r="BG230" s="75"/>
      <c r="BH230" s="75"/>
    </row>
    <row r="231" spans="1:60" x14ac:dyDescent="0.25">
      <c r="A231" s="75"/>
      <c r="J231" s="75"/>
      <c r="K231" s="75"/>
      <c r="L231" s="75"/>
      <c r="M231" s="75"/>
      <c r="N231" s="75"/>
      <c r="O231" s="75"/>
      <c r="P231" s="75"/>
      <c r="Q231" s="75"/>
      <c r="R231" s="75"/>
      <c r="S231" s="75"/>
      <c r="T231" s="75"/>
      <c r="U231" s="75"/>
      <c r="V231" s="75"/>
      <c r="W231" s="75"/>
      <c r="X231" s="75"/>
      <c r="Y231" s="75"/>
      <c r="Z231" s="75"/>
      <c r="AA231" s="75"/>
      <c r="AB231" s="75"/>
      <c r="AC231" s="75"/>
      <c r="AD231" s="75"/>
      <c r="AE231" s="75"/>
      <c r="AF231" s="75"/>
      <c r="AG231" s="75"/>
      <c r="AH231" s="75"/>
      <c r="AI231" s="75"/>
      <c r="AJ231" s="75"/>
      <c r="AK231" s="75"/>
      <c r="AL231" s="75"/>
      <c r="AM231" s="75"/>
      <c r="AN231" s="75"/>
      <c r="AO231" s="75"/>
      <c r="AP231" s="75"/>
      <c r="AQ231" s="75"/>
      <c r="AR231" s="75"/>
      <c r="AS231" s="75"/>
      <c r="AT231" s="75"/>
      <c r="AU231" s="75"/>
      <c r="AV231" s="75"/>
      <c r="AW231" s="75"/>
      <c r="AX231" s="75"/>
      <c r="AY231" s="75"/>
      <c r="AZ231" s="75"/>
      <c r="BA231" s="75"/>
      <c r="BB231" s="75"/>
      <c r="BC231" s="75"/>
      <c r="BD231" s="75"/>
      <c r="BE231" s="75"/>
      <c r="BF231" s="75"/>
      <c r="BG231" s="75"/>
      <c r="BH231" s="75"/>
    </row>
    <row r="232" spans="1:60" x14ac:dyDescent="0.25">
      <c r="A232" s="75"/>
      <c r="J232" s="75"/>
      <c r="K232" s="75"/>
      <c r="L232" s="75"/>
      <c r="M232" s="75"/>
      <c r="N232" s="75"/>
      <c r="O232" s="75"/>
      <c r="P232" s="75"/>
      <c r="Q232" s="75"/>
      <c r="R232" s="75"/>
      <c r="S232" s="75"/>
      <c r="T232" s="75"/>
      <c r="U232" s="75"/>
      <c r="V232" s="75"/>
      <c r="W232" s="75"/>
      <c r="X232" s="75"/>
      <c r="Y232" s="75"/>
      <c r="Z232" s="75"/>
      <c r="AA232" s="75"/>
      <c r="AB232" s="75"/>
      <c r="AC232" s="75"/>
      <c r="AD232" s="75"/>
      <c r="AE232" s="75"/>
      <c r="AF232" s="75"/>
      <c r="AG232" s="75"/>
      <c r="AH232" s="75"/>
      <c r="AI232" s="75"/>
      <c r="AJ232" s="75"/>
      <c r="AK232" s="75"/>
      <c r="AL232" s="75"/>
      <c r="AM232" s="75"/>
      <c r="AN232" s="75"/>
      <c r="AO232" s="75"/>
      <c r="AP232" s="75"/>
      <c r="AQ232" s="75"/>
      <c r="AR232" s="75"/>
      <c r="AS232" s="75"/>
      <c r="AT232" s="75"/>
      <c r="AU232" s="75"/>
      <c r="AV232" s="75"/>
      <c r="AW232" s="75"/>
      <c r="AX232" s="75"/>
      <c r="AY232" s="75"/>
      <c r="AZ232" s="75"/>
      <c r="BA232" s="75"/>
      <c r="BB232" s="75"/>
      <c r="BC232" s="75"/>
      <c r="BD232" s="75"/>
      <c r="BE232" s="75"/>
      <c r="BF232" s="75"/>
      <c r="BG232" s="75"/>
      <c r="BH232" s="75"/>
    </row>
    <row r="233" spans="1:60" x14ac:dyDescent="0.25">
      <c r="A233" s="75"/>
      <c r="J233" s="75"/>
      <c r="K233" s="75"/>
      <c r="L233" s="75"/>
      <c r="M233" s="75"/>
      <c r="N233" s="75"/>
      <c r="O233" s="75"/>
      <c r="P233" s="75"/>
      <c r="Q233" s="75"/>
      <c r="R233" s="75"/>
      <c r="S233" s="75"/>
      <c r="T233" s="75"/>
      <c r="U233" s="75"/>
      <c r="V233" s="75"/>
      <c r="W233" s="75"/>
      <c r="X233" s="75"/>
      <c r="Y233" s="75"/>
      <c r="Z233" s="75"/>
      <c r="AA233" s="75"/>
      <c r="AB233" s="75"/>
      <c r="AC233" s="75"/>
      <c r="AD233" s="75"/>
      <c r="AE233" s="75"/>
      <c r="AF233" s="75"/>
      <c r="AG233" s="75"/>
      <c r="AH233" s="75"/>
      <c r="AI233" s="75"/>
      <c r="AJ233" s="75"/>
      <c r="AK233" s="75"/>
      <c r="AL233" s="75"/>
      <c r="AM233" s="75"/>
      <c r="AN233" s="75"/>
      <c r="AO233" s="75"/>
      <c r="AP233" s="75"/>
      <c r="AQ233" s="75"/>
      <c r="AR233" s="75"/>
      <c r="AS233" s="75"/>
      <c r="AT233" s="75"/>
      <c r="AU233" s="75"/>
      <c r="AV233" s="75"/>
      <c r="AW233" s="75"/>
      <c r="AX233" s="75"/>
      <c r="AY233" s="75"/>
      <c r="AZ233" s="75"/>
      <c r="BA233" s="75"/>
      <c r="BB233" s="75"/>
      <c r="BC233" s="75"/>
      <c r="BD233" s="75"/>
      <c r="BE233" s="75"/>
      <c r="BF233" s="75"/>
      <c r="BG233" s="75"/>
      <c r="BH233" s="75"/>
    </row>
    <row r="234" spans="1:60" x14ac:dyDescent="0.25">
      <c r="A234" s="75"/>
      <c r="J234" s="75"/>
      <c r="K234" s="75"/>
      <c r="L234" s="75"/>
      <c r="M234" s="75"/>
      <c r="N234" s="75"/>
      <c r="O234" s="75"/>
      <c r="P234" s="75"/>
      <c r="Q234" s="75"/>
      <c r="R234" s="75"/>
      <c r="S234" s="75"/>
      <c r="T234" s="75"/>
      <c r="U234" s="75"/>
      <c r="V234" s="75"/>
      <c r="W234" s="75"/>
      <c r="X234" s="75"/>
      <c r="Y234" s="75"/>
      <c r="Z234" s="75"/>
      <c r="AA234" s="75"/>
      <c r="AB234" s="75"/>
      <c r="AC234" s="75"/>
      <c r="AD234" s="75"/>
      <c r="AE234" s="75"/>
      <c r="AF234" s="75"/>
      <c r="AG234" s="75"/>
      <c r="AH234" s="75"/>
      <c r="AI234" s="75"/>
      <c r="AJ234" s="75"/>
      <c r="AK234" s="75"/>
      <c r="AL234" s="75"/>
      <c r="AM234" s="75"/>
      <c r="AN234" s="75"/>
      <c r="AO234" s="75"/>
      <c r="AP234" s="75"/>
      <c r="AQ234" s="75"/>
      <c r="AR234" s="75"/>
      <c r="AS234" s="75"/>
      <c r="AT234" s="75"/>
      <c r="AU234" s="75"/>
      <c r="AV234" s="75"/>
      <c r="AW234" s="75"/>
      <c r="AX234" s="75"/>
      <c r="AY234" s="75"/>
      <c r="AZ234" s="75"/>
      <c r="BA234" s="75"/>
      <c r="BB234" s="75"/>
      <c r="BC234" s="75"/>
      <c r="BD234" s="75"/>
      <c r="BE234" s="75"/>
      <c r="BF234" s="75"/>
      <c r="BG234" s="75"/>
      <c r="BH234" s="75"/>
    </row>
    <row r="235" spans="1:60" x14ac:dyDescent="0.25">
      <c r="A235" s="75"/>
      <c r="J235" s="75"/>
      <c r="K235" s="75"/>
      <c r="L235" s="75"/>
      <c r="M235" s="75"/>
      <c r="N235" s="75"/>
      <c r="O235" s="75"/>
      <c r="P235" s="75"/>
      <c r="Q235" s="75"/>
      <c r="R235" s="75"/>
      <c r="S235" s="75"/>
      <c r="T235" s="75"/>
      <c r="U235" s="75"/>
      <c r="V235" s="75"/>
      <c r="W235" s="75"/>
      <c r="X235" s="75"/>
      <c r="Y235" s="75"/>
      <c r="Z235" s="75"/>
      <c r="AA235" s="75"/>
      <c r="AB235" s="75"/>
      <c r="AC235" s="75"/>
      <c r="AD235" s="75"/>
      <c r="AE235" s="75"/>
      <c r="AF235" s="75"/>
      <c r="AG235" s="75"/>
      <c r="AH235" s="75"/>
      <c r="AI235" s="75"/>
      <c r="AJ235" s="75"/>
      <c r="AK235" s="75"/>
      <c r="AL235" s="75"/>
      <c r="AM235" s="75"/>
      <c r="AN235" s="75"/>
      <c r="AO235" s="75"/>
      <c r="AP235" s="75"/>
      <c r="AQ235" s="75"/>
      <c r="AR235" s="75"/>
      <c r="AS235" s="75"/>
      <c r="AT235" s="75"/>
      <c r="AU235" s="75"/>
      <c r="AV235" s="75"/>
      <c r="AW235" s="75"/>
      <c r="AX235" s="75"/>
      <c r="AY235" s="75"/>
      <c r="AZ235" s="75"/>
      <c r="BA235" s="75"/>
      <c r="BB235" s="75"/>
      <c r="BC235" s="75"/>
      <c r="BD235" s="75"/>
      <c r="BE235" s="75"/>
      <c r="BF235" s="75"/>
      <c r="BG235" s="75"/>
      <c r="BH235" s="75"/>
    </row>
    <row r="236" spans="1:60" x14ac:dyDescent="0.25">
      <c r="A236" s="75"/>
      <c r="J236" s="75"/>
      <c r="K236" s="75"/>
      <c r="L236" s="75"/>
      <c r="M236" s="75"/>
      <c r="N236" s="75"/>
      <c r="O236" s="75"/>
      <c r="P236" s="75"/>
      <c r="Q236" s="75"/>
      <c r="R236" s="75"/>
      <c r="S236" s="75"/>
      <c r="T236" s="75"/>
      <c r="U236" s="75"/>
      <c r="V236" s="75"/>
      <c r="W236" s="75"/>
      <c r="X236" s="75"/>
      <c r="Y236" s="75"/>
      <c r="Z236" s="75"/>
      <c r="AA236" s="75"/>
      <c r="AB236" s="75"/>
      <c r="AC236" s="75"/>
      <c r="AD236" s="75"/>
      <c r="AE236" s="75"/>
      <c r="AF236" s="75"/>
      <c r="AG236" s="75"/>
      <c r="AH236" s="75"/>
      <c r="AI236" s="75"/>
      <c r="AJ236" s="75"/>
      <c r="AK236" s="75"/>
      <c r="AL236" s="75"/>
      <c r="AM236" s="75"/>
      <c r="AN236" s="75"/>
      <c r="AO236" s="75"/>
      <c r="AP236" s="75"/>
      <c r="AQ236" s="75"/>
      <c r="AR236" s="75"/>
      <c r="AS236" s="75"/>
      <c r="AT236" s="75"/>
      <c r="AU236" s="75"/>
      <c r="AV236" s="75"/>
      <c r="AW236" s="75"/>
      <c r="AX236" s="75"/>
      <c r="AY236" s="75"/>
      <c r="AZ236" s="75"/>
      <c r="BA236" s="75"/>
      <c r="BB236" s="75"/>
      <c r="BC236" s="75"/>
      <c r="BD236" s="75"/>
      <c r="BE236" s="75"/>
      <c r="BF236" s="75"/>
      <c r="BG236" s="75"/>
      <c r="BH236" s="75"/>
    </row>
    <row r="237" spans="1:60" x14ac:dyDescent="0.25">
      <c r="A237" s="75"/>
      <c r="J237" s="75"/>
      <c r="K237" s="75"/>
      <c r="L237" s="75"/>
      <c r="M237" s="75"/>
      <c r="N237" s="75"/>
      <c r="O237" s="75"/>
      <c r="P237" s="75"/>
      <c r="Q237" s="75"/>
      <c r="R237" s="75"/>
      <c r="S237" s="75"/>
      <c r="T237" s="75"/>
      <c r="U237" s="75"/>
      <c r="V237" s="75"/>
      <c r="W237" s="75"/>
      <c r="X237" s="75"/>
      <c r="Y237" s="75"/>
      <c r="Z237" s="75"/>
      <c r="AA237" s="75"/>
      <c r="AB237" s="75"/>
      <c r="AC237" s="75"/>
      <c r="AD237" s="75"/>
      <c r="AE237" s="75"/>
      <c r="AF237" s="75"/>
      <c r="AG237" s="75"/>
      <c r="AH237" s="75"/>
      <c r="AI237" s="75"/>
      <c r="AJ237" s="75"/>
      <c r="AK237" s="75"/>
      <c r="AL237" s="75"/>
      <c r="AM237" s="75"/>
      <c r="AN237" s="75"/>
      <c r="AO237" s="75"/>
      <c r="AP237" s="75"/>
      <c r="AQ237" s="75"/>
      <c r="AR237" s="75"/>
      <c r="AS237" s="75"/>
      <c r="AT237" s="75"/>
      <c r="AU237" s="75"/>
      <c r="AV237" s="75"/>
      <c r="AW237" s="75"/>
      <c r="AX237" s="75"/>
      <c r="AY237" s="75"/>
      <c r="AZ237" s="75"/>
      <c r="BA237" s="75"/>
      <c r="BB237" s="75"/>
      <c r="BC237" s="75"/>
      <c r="BD237" s="75"/>
      <c r="BE237" s="75"/>
      <c r="BF237" s="75"/>
      <c r="BG237" s="75"/>
      <c r="BH237" s="75"/>
    </row>
    <row r="238" spans="1:60" x14ac:dyDescent="0.25">
      <c r="A238" s="75"/>
      <c r="J238" s="75"/>
      <c r="K238" s="75"/>
      <c r="L238" s="75"/>
      <c r="M238" s="75"/>
      <c r="N238" s="75"/>
      <c r="O238" s="75"/>
      <c r="P238" s="75"/>
      <c r="Q238" s="75"/>
      <c r="R238" s="75"/>
      <c r="S238" s="75"/>
      <c r="T238" s="75"/>
      <c r="U238" s="75"/>
      <c r="V238" s="75"/>
      <c r="W238" s="75"/>
      <c r="X238" s="75"/>
      <c r="Y238" s="75"/>
      <c r="Z238" s="75"/>
      <c r="AA238" s="75"/>
      <c r="AB238" s="75"/>
      <c r="AC238" s="75"/>
      <c r="AD238" s="75"/>
      <c r="AE238" s="75"/>
      <c r="AF238" s="75"/>
      <c r="AG238" s="75"/>
      <c r="AH238" s="75"/>
      <c r="AI238" s="75"/>
      <c r="AJ238" s="75"/>
      <c r="AK238" s="75"/>
      <c r="AL238" s="75"/>
      <c r="AM238" s="75"/>
      <c r="AN238" s="75"/>
      <c r="AO238" s="75"/>
      <c r="AP238" s="75"/>
      <c r="AQ238" s="75"/>
      <c r="AR238" s="75"/>
      <c r="AS238" s="75"/>
      <c r="AT238" s="75"/>
      <c r="AU238" s="75"/>
      <c r="AV238" s="75"/>
      <c r="AW238" s="75"/>
      <c r="AX238" s="75"/>
      <c r="AY238" s="75"/>
      <c r="AZ238" s="75"/>
      <c r="BA238" s="75"/>
      <c r="BB238" s="75"/>
      <c r="BC238" s="75"/>
      <c r="BD238" s="75"/>
      <c r="BE238" s="75"/>
      <c r="BF238" s="75"/>
      <c r="BG238" s="75"/>
      <c r="BH238" s="75"/>
    </row>
    <row r="239" spans="1:60" x14ac:dyDescent="0.25">
      <c r="A239" s="75"/>
      <c r="J239" s="75"/>
      <c r="K239" s="75"/>
      <c r="L239" s="75"/>
      <c r="M239" s="75"/>
      <c r="N239" s="75"/>
      <c r="O239" s="75"/>
      <c r="P239" s="75"/>
      <c r="Q239" s="75"/>
      <c r="R239" s="75"/>
      <c r="S239" s="75"/>
      <c r="T239" s="75"/>
      <c r="U239" s="75"/>
      <c r="V239" s="75"/>
      <c r="W239" s="75"/>
      <c r="X239" s="75"/>
      <c r="Y239" s="75"/>
      <c r="Z239" s="75"/>
      <c r="AA239" s="75"/>
      <c r="AB239" s="75"/>
      <c r="AC239" s="75"/>
      <c r="AD239" s="75"/>
      <c r="AE239" s="75"/>
      <c r="AF239" s="75"/>
      <c r="AG239" s="75"/>
      <c r="AH239" s="75"/>
      <c r="AI239" s="75"/>
      <c r="AJ239" s="75"/>
      <c r="AK239" s="75"/>
      <c r="AL239" s="75"/>
      <c r="AM239" s="75"/>
      <c r="AN239" s="75"/>
      <c r="AO239" s="75"/>
      <c r="AP239" s="75"/>
      <c r="AQ239" s="75"/>
      <c r="AR239" s="75"/>
      <c r="AS239" s="75"/>
      <c r="AT239" s="75"/>
      <c r="AU239" s="75"/>
      <c r="AV239" s="75"/>
      <c r="AW239" s="75"/>
      <c r="AX239" s="75"/>
      <c r="AY239" s="75"/>
      <c r="AZ239" s="75"/>
      <c r="BA239" s="75"/>
      <c r="BB239" s="75"/>
      <c r="BC239" s="75"/>
      <c r="BD239" s="75"/>
      <c r="BE239" s="75"/>
      <c r="BF239" s="75"/>
      <c r="BG239" s="75"/>
      <c r="BH239" s="75"/>
    </row>
    <row r="240" spans="1:60" x14ac:dyDescent="0.25">
      <c r="A240" s="75"/>
      <c r="J240" s="75"/>
      <c r="K240" s="75"/>
      <c r="L240" s="75"/>
      <c r="M240" s="75"/>
      <c r="N240" s="75"/>
      <c r="O240" s="75"/>
      <c r="P240" s="75"/>
      <c r="Q240" s="75"/>
      <c r="R240" s="75"/>
      <c r="S240" s="75"/>
      <c r="T240" s="75"/>
      <c r="U240" s="75"/>
      <c r="V240" s="75"/>
      <c r="W240" s="75"/>
      <c r="X240" s="75"/>
      <c r="Y240" s="75"/>
      <c r="Z240" s="75"/>
      <c r="AA240" s="75"/>
      <c r="AB240" s="75"/>
      <c r="AC240" s="75"/>
      <c r="AD240" s="75"/>
      <c r="AE240" s="75"/>
      <c r="AF240" s="75"/>
      <c r="AG240" s="75"/>
      <c r="AH240" s="75"/>
      <c r="AI240" s="75"/>
      <c r="AJ240" s="75"/>
      <c r="AK240" s="75"/>
      <c r="AL240" s="75"/>
      <c r="AM240" s="75"/>
      <c r="AN240" s="75"/>
      <c r="AO240" s="75"/>
      <c r="AP240" s="75"/>
      <c r="AQ240" s="75"/>
      <c r="AR240" s="75"/>
      <c r="AS240" s="75"/>
      <c r="AT240" s="75"/>
      <c r="AU240" s="75"/>
      <c r="AV240" s="75"/>
      <c r="AW240" s="75"/>
      <c r="AX240" s="75"/>
      <c r="AY240" s="75"/>
      <c r="AZ240" s="75"/>
      <c r="BA240" s="75"/>
      <c r="BB240" s="75"/>
      <c r="BC240" s="75"/>
      <c r="BD240" s="75"/>
      <c r="BE240" s="75"/>
      <c r="BF240" s="75"/>
      <c r="BG240" s="75"/>
      <c r="BH240" s="75"/>
    </row>
    <row r="241" spans="1:60" x14ac:dyDescent="0.25">
      <c r="A241" s="75"/>
      <c r="J241" s="75"/>
      <c r="K241" s="75"/>
      <c r="L241" s="75"/>
      <c r="M241" s="75"/>
      <c r="N241" s="75"/>
      <c r="O241" s="75"/>
      <c r="P241" s="75"/>
      <c r="Q241" s="75"/>
      <c r="R241" s="75"/>
      <c r="S241" s="75"/>
      <c r="T241" s="75"/>
      <c r="U241" s="75"/>
      <c r="V241" s="75"/>
      <c r="W241" s="75"/>
      <c r="X241" s="75"/>
      <c r="Y241" s="75"/>
      <c r="Z241" s="75"/>
      <c r="AA241" s="75"/>
      <c r="AB241" s="75"/>
      <c r="AC241" s="75"/>
      <c r="AD241" s="75"/>
      <c r="AE241" s="75"/>
      <c r="AF241" s="75"/>
      <c r="AG241" s="75"/>
      <c r="AH241" s="75"/>
      <c r="AI241" s="75"/>
      <c r="AJ241" s="75"/>
      <c r="AK241" s="75"/>
      <c r="AL241" s="75"/>
      <c r="AM241" s="75"/>
      <c r="AN241" s="75"/>
      <c r="AO241" s="75"/>
      <c r="AP241" s="75"/>
      <c r="AQ241" s="75"/>
      <c r="AR241" s="75"/>
      <c r="AS241" s="75"/>
      <c r="AT241" s="75"/>
      <c r="AU241" s="75"/>
      <c r="AV241" s="75"/>
      <c r="AW241" s="75"/>
      <c r="AX241" s="75"/>
      <c r="AY241" s="75"/>
      <c r="AZ241" s="75"/>
      <c r="BA241" s="75"/>
      <c r="BB241" s="75"/>
      <c r="BC241" s="75"/>
      <c r="BD241" s="75"/>
      <c r="BE241" s="75"/>
      <c r="BF241" s="75"/>
      <c r="BG241" s="75"/>
      <c r="BH241" s="75"/>
    </row>
    <row r="242" spans="1:60" x14ac:dyDescent="0.25">
      <c r="A242" s="75"/>
      <c r="J242" s="75"/>
      <c r="K242" s="75"/>
      <c r="L242" s="75"/>
      <c r="M242" s="75"/>
      <c r="N242" s="75"/>
      <c r="O242" s="75"/>
      <c r="P242" s="75"/>
      <c r="Q242" s="75"/>
      <c r="R242" s="75"/>
      <c r="S242" s="75"/>
      <c r="T242" s="75"/>
      <c r="U242" s="75"/>
      <c r="V242" s="75"/>
      <c r="W242" s="75"/>
      <c r="X242" s="75"/>
      <c r="Y242" s="75"/>
      <c r="Z242" s="75"/>
      <c r="AA242" s="75"/>
      <c r="AB242" s="75"/>
      <c r="AC242" s="75"/>
      <c r="AD242" s="75"/>
      <c r="AE242" s="75"/>
      <c r="AF242" s="75"/>
      <c r="AG242" s="75"/>
      <c r="AH242" s="75"/>
      <c r="AI242" s="75"/>
      <c r="AJ242" s="75"/>
      <c r="AK242" s="75"/>
      <c r="AL242" s="75"/>
      <c r="AM242" s="75"/>
      <c r="AN242" s="75"/>
      <c r="AO242" s="75"/>
      <c r="AP242" s="75"/>
      <c r="AQ242" s="75"/>
      <c r="AR242" s="75"/>
      <c r="AS242" s="75"/>
      <c r="AT242" s="75"/>
      <c r="AU242" s="75"/>
      <c r="AV242" s="75"/>
      <c r="AW242" s="75"/>
      <c r="AX242" s="75"/>
      <c r="AY242" s="75"/>
      <c r="AZ242" s="75"/>
      <c r="BA242" s="75"/>
      <c r="BB242" s="75"/>
      <c r="BC242" s="75"/>
      <c r="BD242" s="75"/>
      <c r="BE242" s="75"/>
      <c r="BF242" s="75"/>
      <c r="BG242" s="75"/>
      <c r="BH242" s="75"/>
    </row>
    <row r="243" spans="1:60" x14ac:dyDescent="0.25">
      <c r="A243" s="75"/>
      <c r="J243" s="75"/>
      <c r="K243" s="75"/>
      <c r="L243" s="75"/>
      <c r="M243" s="75"/>
      <c r="N243" s="75"/>
      <c r="O243" s="75"/>
      <c r="P243" s="75"/>
      <c r="Q243" s="75"/>
      <c r="R243" s="75"/>
      <c r="S243" s="75"/>
      <c r="T243" s="75"/>
      <c r="U243" s="75"/>
      <c r="V243" s="75"/>
      <c r="W243" s="75"/>
      <c r="X243" s="75"/>
      <c r="Y243" s="75"/>
      <c r="Z243" s="75"/>
      <c r="AA243" s="75"/>
      <c r="AB243" s="75"/>
      <c r="AC243" s="75"/>
      <c r="AD243" s="75"/>
      <c r="AE243" s="75"/>
      <c r="AF243" s="75"/>
      <c r="AG243" s="75"/>
      <c r="AH243" s="75"/>
      <c r="AI243" s="75"/>
      <c r="AJ243" s="75"/>
      <c r="AK243" s="75"/>
      <c r="AL243" s="75"/>
      <c r="AM243" s="75"/>
      <c r="AN243" s="75"/>
      <c r="AO243" s="75"/>
      <c r="AP243" s="75"/>
      <c r="AQ243" s="75"/>
      <c r="AR243" s="75"/>
      <c r="AS243" s="75"/>
      <c r="AT243" s="75"/>
      <c r="AU243" s="75"/>
      <c r="AV243" s="75"/>
      <c r="AW243" s="75"/>
      <c r="AX243" s="75"/>
      <c r="AY243" s="75"/>
      <c r="AZ243" s="75"/>
      <c r="BA243" s="75"/>
      <c r="BB243" s="75"/>
      <c r="BC243" s="75"/>
      <c r="BD243" s="75"/>
      <c r="BE243" s="75"/>
      <c r="BF243" s="75"/>
      <c r="BG243" s="75"/>
      <c r="BH243" s="75"/>
    </row>
    <row r="244" spans="1:60" x14ac:dyDescent="0.25">
      <c r="A244" s="75"/>
      <c r="J244" s="75"/>
      <c r="K244" s="75"/>
      <c r="L244" s="75"/>
      <c r="M244" s="75"/>
      <c r="N244" s="75"/>
      <c r="O244" s="75"/>
      <c r="P244" s="75"/>
      <c r="Q244" s="75"/>
      <c r="R244" s="75"/>
      <c r="S244" s="75"/>
      <c r="T244" s="75"/>
      <c r="U244" s="75"/>
      <c r="V244" s="75"/>
      <c r="W244" s="75"/>
      <c r="X244" s="75"/>
      <c r="Y244" s="75"/>
      <c r="Z244" s="75"/>
      <c r="AA244" s="75"/>
      <c r="AB244" s="75"/>
      <c r="AC244" s="75"/>
      <c r="AD244" s="75"/>
      <c r="AE244" s="75"/>
      <c r="AF244" s="75"/>
      <c r="AG244" s="75"/>
      <c r="AH244" s="75"/>
      <c r="AI244" s="75"/>
      <c r="AJ244" s="75"/>
      <c r="AK244" s="75"/>
      <c r="AL244" s="75"/>
      <c r="AM244" s="75"/>
      <c r="AN244" s="75"/>
      <c r="AO244" s="75"/>
      <c r="AP244" s="75"/>
      <c r="AQ244" s="75"/>
      <c r="AR244" s="75"/>
      <c r="AS244" s="75"/>
      <c r="AT244" s="75"/>
      <c r="AU244" s="75"/>
      <c r="AV244" s="75"/>
      <c r="AW244" s="75"/>
      <c r="AX244" s="75"/>
      <c r="AY244" s="75"/>
      <c r="AZ244" s="75"/>
      <c r="BA244" s="75"/>
      <c r="BB244" s="75"/>
      <c r="BC244" s="75"/>
      <c r="BD244" s="75"/>
      <c r="BE244" s="75"/>
      <c r="BF244" s="75"/>
      <c r="BG244" s="75"/>
      <c r="BH244" s="75"/>
    </row>
    <row r="245" spans="1:60" x14ac:dyDescent="0.25">
      <c r="A245" s="75"/>
    </row>
    <row r="246" spans="1:60" x14ac:dyDescent="0.25">
      <c r="A246" s="75"/>
    </row>
    <row r="247" spans="1:60" x14ac:dyDescent="0.25">
      <c r="A247" s="75"/>
    </row>
    <row r="248" spans="1:60" x14ac:dyDescent="0.25">
      <c r="A248" s="75"/>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90" zoomScaleNormal="90" workbookViewId="0">
      <selection activeCell="C8" sqref="C8"/>
    </sheetView>
  </sheetViews>
  <sheetFormatPr baseColWidth="10" defaultRowHeight="15" x14ac:dyDescent="0.25"/>
  <cols>
    <col min="2" max="2" width="24.140625" customWidth="1"/>
    <col min="3" max="3" width="70.140625" customWidth="1"/>
    <col min="4" max="4" width="29.7109375" customWidth="1"/>
  </cols>
  <sheetData>
    <row r="1" spans="1:37" ht="23.25" x14ac:dyDescent="0.25">
      <c r="A1" s="75"/>
      <c r="B1" s="362" t="s">
        <v>54</v>
      </c>
      <c r="C1" s="362"/>
      <c r="D1" s="362"/>
      <c r="E1" s="75"/>
      <c r="F1" s="75"/>
      <c r="G1" s="75"/>
      <c r="H1" s="75"/>
      <c r="I1" s="75"/>
      <c r="J1" s="75"/>
      <c r="K1" s="75"/>
      <c r="L1" s="75"/>
      <c r="M1" s="75"/>
      <c r="N1" s="75"/>
      <c r="O1" s="75"/>
      <c r="P1" s="75"/>
      <c r="Q1" s="75"/>
      <c r="R1" s="75"/>
      <c r="S1" s="75"/>
      <c r="T1" s="75"/>
      <c r="U1" s="75"/>
      <c r="V1" s="75"/>
      <c r="W1" s="75"/>
      <c r="X1" s="75"/>
      <c r="Y1" s="75"/>
      <c r="Z1" s="75"/>
      <c r="AA1" s="75"/>
      <c r="AB1" s="75"/>
      <c r="AC1" s="75"/>
      <c r="AD1" s="75"/>
      <c r="AE1" s="75"/>
    </row>
    <row r="2" spans="1:37" x14ac:dyDescent="0.25">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row>
    <row r="3" spans="1:37" ht="25.5" x14ac:dyDescent="0.25">
      <c r="A3" s="75"/>
      <c r="B3" s="8"/>
      <c r="C3" s="9" t="s">
        <v>51</v>
      </c>
      <c r="D3" s="9" t="s">
        <v>4</v>
      </c>
      <c r="E3" s="75"/>
      <c r="F3" s="75"/>
      <c r="G3" s="75"/>
      <c r="H3" s="75"/>
      <c r="I3" s="75"/>
      <c r="J3" s="75"/>
      <c r="K3" s="75"/>
      <c r="L3" s="75"/>
      <c r="M3" s="75"/>
      <c r="N3" s="75"/>
      <c r="O3" s="75"/>
      <c r="P3" s="75"/>
      <c r="Q3" s="75"/>
      <c r="R3" s="75"/>
      <c r="S3" s="75"/>
      <c r="T3" s="75"/>
      <c r="U3" s="75"/>
      <c r="V3" s="75"/>
      <c r="W3" s="75"/>
      <c r="X3" s="75"/>
      <c r="Y3" s="75"/>
      <c r="Z3" s="75"/>
      <c r="AA3" s="75"/>
      <c r="AB3" s="75"/>
      <c r="AC3" s="75"/>
      <c r="AD3" s="75"/>
      <c r="AE3" s="75"/>
    </row>
    <row r="4" spans="1:37" ht="51" x14ac:dyDescent="0.25">
      <c r="A4" s="75"/>
      <c r="B4" s="10" t="s">
        <v>50</v>
      </c>
      <c r="C4" s="11" t="s">
        <v>101</v>
      </c>
      <c r="D4" s="12">
        <v>0.2</v>
      </c>
      <c r="E4" s="75"/>
      <c r="F4" s="75"/>
      <c r="G4" s="75"/>
      <c r="H4" s="75"/>
      <c r="I4" s="75"/>
      <c r="J4" s="75"/>
      <c r="K4" s="75"/>
      <c r="L4" s="75"/>
      <c r="M4" s="75"/>
      <c r="N4" s="75"/>
      <c r="O4" s="75"/>
      <c r="P4" s="75"/>
      <c r="Q4" s="75"/>
      <c r="R4" s="75"/>
      <c r="S4" s="75"/>
      <c r="T4" s="75"/>
      <c r="U4" s="75"/>
      <c r="V4" s="75"/>
      <c r="W4" s="75"/>
      <c r="X4" s="75"/>
      <c r="Y4" s="75"/>
      <c r="Z4" s="75"/>
      <c r="AA4" s="75"/>
      <c r="AB4" s="75"/>
      <c r="AC4" s="75"/>
      <c r="AD4" s="75"/>
      <c r="AE4" s="75"/>
    </row>
    <row r="5" spans="1:37" ht="51" x14ac:dyDescent="0.25">
      <c r="A5" s="75"/>
      <c r="B5" s="13" t="s">
        <v>52</v>
      </c>
      <c r="C5" s="14" t="s">
        <v>102</v>
      </c>
      <c r="D5" s="15">
        <v>0.4</v>
      </c>
      <c r="E5" s="75"/>
      <c r="F5" s="75"/>
      <c r="G5" s="75"/>
      <c r="H5" s="75"/>
      <c r="I5" s="75"/>
      <c r="J5" s="75"/>
      <c r="K5" s="75"/>
      <c r="L5" s="75"/>
      <c r="M5" s="75"/>
      <c r="N5" s="75"/>
      <c r="O5" s="75"/>
      <c r="P5" s="75"/>
      <c r="Q5" s="75"/>
      <c r="R5" s="75"/>
      <c r="S5" s="75"/>
      <c r="T5" s="75"/>
      <c r="U5" s="75"/>
      <c r="V5" s="75"/>
      <c r="W5" s="75"/>
      <c r="X5" s="75"/>
      <c r="Y5" s="75"/>
      <c r="Z5" s="75"/>
      <c r="AA5" s="75"/>
      <c r="AB5" s="75"/>
      <c r="AC5" s="75"/>
      <c r="AD5" s="75"/>
      <c r="AE5" s="75"/>
    </row>
    <row r="6" spans="1:37" ht="51" x14ac:dyDescent="0.25">
      <c r="A6" s="75"/>
      <c r="B6" s="16" t="s">
        <v>106</v>
      </c>
      <c r="C6" s="14" t="s">
        <v>103</v>
      </c>
      <c r="D6" s="15">
        <v>0.6</v>
      </c>
      <c r="E6" s="75"/>
      <c r="F6" s="75"/>
      <c r="G6" s="75"/>
      <c r="H6" s="75"/>
      <c r="I6" s="75"/>
      <c r="J6" s="75"/>
      <c r="K6" s="75"/>
      <c r="L6" s="75"/>
      <c r="M6" s="75"/>
      <c r="N6" s="75"/>
      <c r="O6" s="75"/>
      <c r="P6" s="75"/>
      <c r="Q6" s="75"/>
      <c r="R6" s="75"/>
      <c r="S6" s="75"/>
      <c r="T6" s="75"/>
      <c r="U6" s="75"/>
      <c r="V6" s="75"/>
      <c r="W6" s="75"/>
      <c r="X6" s="75"/>
      <c r="Y6" s="75"/>
      <c r="Z6" s="75"/>
      <c r="AA6" s="75"/>
      <c r="AB6" s="75"/>
      <c r="AC6" s="75"/>
      <c r="AD6" s="75"/>
      <c r="AE6" s="75"/>
    </row>
    <row r="7" spans="1:37" ht="76.5" x14ac:dyDescent="0.25">
      <c r="A7" s="75"/>
      <c r="B7" s="17" t="s">
        <v>6</v>
      </c>
      <c r="C7" s="14" t="s">
        <v>104</v>
      </c>
      <c r="D7" s="15">
        <v>0.8</v>
      </c>
      <c r="E7" s="75"/>
      <c r="F7" s="75"/>
      <c r="G7" s="75"/>
      <c r="H7" s="75"/>
      <c r="I7" s="75"/>
      <c r="J7" s="75"/>
      <c r="K7" s="75"/>
      <c r="L7" s="75"/>
      <c r="M7" s="75"/>
      <c r="N7" s="75"/>
      <c r="O7" s="75"/>
      <c r="P7" s="75"/>
      <c r="Q7" s="75"/>
      <c r="R7" s="75"/>
      <c r="S7" s="75"/>
      <c r="T7" s="75"/>
      <c r="U7" s="75"/>
      <c r="V7" s="75"/>
      <c r="W7" s="75"/>
      <c r="X7" s="75"/>
      <c r="Y7" s="75"/>
      <c r="Z7" s="75"/>
      <c r="AA7" s="75"/>
      <c r="AB7" s="75"/>
      <c r="AC7" s="75"/>
      <c r="AD7" s="75"/>
      <c r="AE7" s="75"/>
    </row>
    <row r="8" spans="1:37" ht="51" x14ac:dyDescent="0.25">
      <c r="A8" s="75"/>
      <c r="B8" s="18" t="s">
        <v>53</v>
      </c>
      <c r="C8" s="14" t="s">
        <v>105</v>
      </c>
      <c r="D8" s="15">
        <v>1</v>
      </c>
      <c r="E8" s="75"/>
      <c r="F8" s="75"/>
      <c r="G8" s="75"/>
      <c r="H8" s="75"/>
      <c r="I8" s="75"/>
      <c r="J8" s="75"/>
      <c r="K8" s="75"/>
      <c r="L8" s="75"/>
      <c r="M8" s="75"/>
      <c r="N8" s="75"/>
      <c r="O8" s="75"/>
      <c r="P8" s="75"/>
      <c r="Q8" s="75"/>
      <c r="R8" s="75"/>
      <c r="S8" s="75"/>
      <c r="T8" s="75"/>
      <c r="U8" s="75"/>
      <c r="V8" s="75"/>
      <c r="W8" s="75"/>
      <c r="X8" s="75"/>
      <c r="Y8" s="75"/>
      <c r="Z8" s="75"/>
      <c r="AA8" s="75"/>
      <c r="AB8" s="75"/>
      <c r="AC8" s="75"/>
      <c r="AD8" s="75"/>
      <c r="AE8" s="75"/>
    </row>
    <row r="9" spans="1:37" x14ac:dyDescent="0.25">
      <c r="A9" s="75"/>
      <c r="B9" s="99"/>
      <c r="C9" s="99"/>
      <c r="D9" s="99"/>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row>
    <row r="10" spans="1:37" ht="16.5" x14ac:dyDescent="0.25">
      <c r="A10" s="75"/>
      <c r="B10" s="100"/>
      <c r="C10" s="99"/>
      <c r="D10" s="99"/>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row>
    <row r="11" spans="1:37" x14ac:dyDescent="0.25">
      <c r="A11" s="75"/>
      <c r="B11" s="99"/>
      <c r="C11" s="99"/>
      <c r="D11" s="99"/>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row>
    <row r="12" spans="1:37" x14ac:dyDescent="0.25">
      <c r="A12" s="75"/>
      <c r="B12" s="99"/>
      <c r="C12" s="99"/>
      <c r="D12" s="99"/>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row>
    <row r="13" spans="1:37" x14ac:dyDescent="0.25">
      <c r="A13" s="75"/>
      <c r="B13" s="99"/>
      <c r="C13" s="99"/>
      <c r="D13" s="99"/>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row>
    <row r="14" spans="1:37" x14ac:dyDescent="0.25">
      <c r="A14" s="75"/>
      <c r="B14" s="99"/>
      <c r="C14" s="99"/>
      <c r="D14" s="99"/>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row>
    <row r="15" spans="1:37" x14ac:dyDescent="0.25">
      <c r="A15" s="75"/>
      <c r="B15" s="99"/>
      <c r="C15" s="99"/>
      <c r="D15" s="99"/>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row>
    <row r="16" spans="1:37" x14ac:dyDescent="0.25">
      <c r="A16" s="75"/>
      <c r="B16" s="99"/>
      <c r="C16" s="99"/>
      <c r="D16" s="99"/>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row>
    <row r="17" spans="1:37" x14ac:dyDescent="0.25">
      <c r="A17" s="75"/>
      <c r="B17" s="99"/>
      <c r="C17" s="99"/>
      <c r="D17" s="99"/>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row>
    <row r="18" spans="1:37" x14ac:dyDescent="0.25">
      <c r="A18" s="75"/>
      <c r="B18" s="99"/>
      <c r="C18" s="99"/>
      <c r="D18" s="99"/>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row>
    <row r="19" spans="1:37" x14ac:dyDescent="0.25">
      <c r="A19" s="75"/>
      <c r="B19" s="75"/>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row>
    <row r="20" spans="1:37" x14ac:dyDescent="0.25">
      <c r="A20" s="75"/>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row>
    <row r="21" spans="1:37" x14ac:dyDescent="0.25">
      <c r="A21" s="75"/>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row>
    <row r="22" spans="1:37" x14ac:dyDescent="0.25">
      <c r="A22" s="75"/>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row>
    <row r="23" spans="1:37" x14ac:dyDescent="0.25">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row>
    <row r="24" spans="1:37" x14ac:dyDescent="0.25">
      <c r="A24" s="75"/>
      <c r="B24" s="75"/>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row>
    <row r="25" spans="1:37" x14ac:dyDescent="0.25">
      <c r="A25" s="75"/>
      <c r="B25" s="75"/>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row>
    <row r="26" spans="1:37" x14ac:dyDescent="0.25">
      <c r="A26" s="75"/>
      <c r="B26" s="75"/>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row>
    <row r="27" spans="1:37" x14ac:dyDescent="0.25">
      <c r="A27" s="75"/>
      <c r="B27" s="75"/>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row>
    <row r="28" spans="1:37" x14ac:dyDescent="0.25">
      <c r="A28" s="75"/>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row>
    <row r="29" spans="1:37" x14ac:dyDescent="0.25">
      <c r="A29" s="75"/>
      <c r="B29" s="7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row>
    <row r="30" spans="1:37" x14ac:dyDescent="0.25">
      <c r="A30" s="75"/>
      <c r="B30" s="7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row>
    <row r="31" spans="1:37" x14ac:dyDescent="0.25">
      <c r="A31" s="75"/>
      <c r="B31" s="75"/>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row>
    <row r="32" spans="1:37" x14ac:dyDescent="0.25">
      <c r="A32" s="75"/>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row>
    <row r="33" spans="1:31" x14ac:dyDescent="0.25">
      <c r="A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row>
    <row r="34" spans="1:31" x14ac:dyDescent="0.25">
      <c r="A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row>
    <row r="35" spans="1:31" x14ac:dyDescent="0.25">
      <c r="A35" s="75"/>
    </row>
    <row r="36" spans="1:31" x14ac:dyDescent="0.25">
      <c r="A36" s="75"/>
    </row>
    <row r="37" spans="1:31" x14ac:dyDescent="0.25">
      <c r="A37" s="75"/>
    </row>
    <row r="38" spans="1:31" x14ac:dyDescent="0.25">
      <c r="A38" s="75"/>
    </row>
    <row r="39" spans="1:31" x14ac:dyDescent="0.25">
      <c r="A39" s="75"/>
    </row>
    <row r="40" spans="1:31" x14ac:dyDescent="0.25">
      <c r="A40" s="75"/>
    </row>
    <row r="41" spans="1:31" x14ac:dyDescent="0.25">
      <c r="A41" s="75"/>
    </row>
    <row r="42" spans="1:31" x14ac:dyDescent="0.25">
      <c r="A42" s="75"/>
    </row>
    <row r="43" spans="1:31" x14ac:dyDescent="0.25">
      <c r="A43" s="75"/>
    </row>
    <row r="44" spans="1:31" x14ac:dyDescent="0.25">
      <c r="A44" s="75"/>
    </row>
    <row r="45" spans="1:31" x14ac:dyDescent="0.25">
      <c r="A45" s="75"/>
    </row>
    <row r="46" spans="1:31" x14ac:dyDescent="0.25">
      <c r="A46" s="75"/>
    </row>
    <row r="47" spans="1:31" x14ac:dyDescent="0.25">
      <c r="A47" s="75"/>
    </row>
    <row r="48" spans="1:31" x14ac:dyDescent="0.25">
      <c r="A48" s="75"/>
    </row>
    <row r="49" spans="1:1" x14ac:dyDescent="0.25">
      <c r="A49" s="75"/>
    </row>
    <row r="50" spans="1:1" x14ac:dyDescent="0.25">
      <c r="A50" s="75"/>
    </row>
    <row r="51" spans="1:1" x14ac:dyDescent="0.25">
      <c r="A51" s="75"/>
    </row>
    <row r="52" spans="1:1" x14ac:dyDescent="0.25">
      <c r="A52" s="75"/>
    </row>
    <row r="53" spans="1:1" x14ac:dyDescent="0.25">
      <c r="A53" s="75"/>
    </row>
    <row r="54" spans="1:1" x14ac:dyDescent="0.25">
      <c r="A54" s="75"/>
    </row>
    <row r="55" spans="1:1" x14ac:dyDescent="0.25">
      <c r="A55" s="75"/>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55" zoomScaleNormal="55" workbookViewId="0">
      <selection activeCell="D7" sqref="D7"/>
    </sheetView>
  </sheetViews>
  <sheetFormatPr baseColWidth="10"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75"/>
      <c r="B1" s="363" t="s">
        <v>62</v>
      </c>
      <c r="C1" s="363"/>
      <c r="D1" s="363"/>
      <c r="E1" s="75"/>
      <c r="F1" s="75"/>
      <c r="G1" s="75"/>
      <c r="H1" s="75"/>
      <c r="I1" s="75"/>
      <c r="J1" s="75"/>
      <c r="K1" s="75"/>
      <c r="L1" s="75"/>
      <c r="M1" s="75"/>
      <c r="N1" s="75"/>
      <c r="O1" s="75"/>
      <c r="P1" s="75"/>
      <c r="Q1" s="75"/>
      <c r="R1" s="75"/>
      <c r="S1" s="75"/>
      <c r="T1" s="75"/>
      <c r="U1" s="75"/>
    </row>
    <row r="2" spans="1:21" x14ac:dyDescent="0.25">
      <c r="A2" s="75"/>
      <c r="B2" s="75"/>
      <c r="C2" s="75"/>
      <c r="D2" s="75"/>
      <c r="E2" s="75"/>
      <c r="F2" s="75"/>
      <c r="G2" s="75"/>
      <c r="H2" s="75"/>
      <c r="I2" s="75"/>
      <c r="J2" s="75"/>
      <c r="K2" s="75"/>
      <c r="L2" s="75"/>
      <c r="M2" s="75"/>
      <c r="N2" s="75"/>
      <c r="O2" s="75"/>
      <c r="P2" s="75"/>
      <c r="Q2" s="75"/>
      <c r="R2" s="75"/>
      <c r="S2" s="75"/>
      <c r="T2" s="75"/>
      <c r="U2" s="75"/>
    </row>
    <row r="3" spans="1:21" ht="30" x14ac:dyDescent="0.25">
      <c r="A3" s="75"/>
      <c r="B3" s="96"/>
      <c r="C3" s="28" t="s">
        <v>55</v>
      </c>
      <c r="D3" s="28" t="s">
        <v>56</v>
      </c>
      <c r="E3" s="75"/>
      <c r="F3" s="75"/>
      <c r="G3" s="75"/>
      <c r="H3" s="75"/>
      <c r="I3" s="75"/>
      <c r="J3" s="75"/>
      <c r="K3" s="75"/>
      <c r="L3" s="75"/>
      <c r="M3" s="75"/>
      <c r="N3" s="75"/>
      <c r="O3" s="75"/>
      <c r="P3" s="75"/>
      <c r="Q3" s="75"/>
      <c r="R3" s="75"/>
      <c r="S3" s="75"/>
      <c r="T3" s="75"/>
      <c r="U3" s="75"/>
    </row>
    <row r="4" spans="1:21" ht="33.75" x14ac:dyDescent="0.25">
      <c r="A4" s="95" t="s">
        <v>82</v>
      </c>
      <c r="B4" s="31" t="s">
        <v>100</v>
      </c>
      <c r="C4" s="36" t="s">
        <v>155</v>
      </c>
      <c r="D4" s="29" t="s">
        <v>96</v>
      </c>
      <c r="E4" s="75"/>
      <c r="F4" s="75"/>
      <c r="G4" s="75"/>
      <c r="H4" s="75"/>
      <c r="I4" s="75"/>
      <c r="J4" s="75"/>
      <c r="K4" s="75"/>
      <c r="L4" s="75"/>
      <c r="M4" s="75"/>
      <c r="N4" s="75"/>
      <c r="O4" s="75"/>
      <c r="P4" s="75"/>
      <c r="Q4" s="75"/>
      <c r="R4" s="75"/>
      <c r="S4" s="75"/>
      <c r="T4" s="75"/>
      <c r="U4" s="75"/>
    </row>
    <row r="5" spans="1:21" ht="67.5" x14ac:dyDescent="0.25">
      <c r="A5" s="95" t="s">
        <v>83</v>
      </c>
      <c r="B5" s="32" t="s">
        <v>58</v>
      </c>
      <c r="C5" s="37" t="s">
        <v>92</v>
      </c>
      <c r="D5" s="30" t="s">
        <v>97</v>
      </c>
      <c r="E5" s="75"/>
      <c r="F5" s="75"/>
      <c r="G5" s="75"/>
      <c r="H5" s="75"/>
      <c r="I5" s="75"/>
      <c r="J5" s="75"/>
      <c r="K5" s="75"/>
      <c r="L5" s="75"/>
      <c r="M5" s="75"/>
      <c r="N5" s="75"/>
      <c r="O5" s="75"/>
      <c r="P5" s="75"/>
      <c r="Q5" s="75"/>
      <c r="R5" s="75"/>
      <c r="S5" s="75"/>
      <c r="T5" s="75"/>
      <c r="U5" s="75"/>
    </row>
    <row r="6" spans="1:21" ht="67.5" x14ac:dyDescent="0.25">
      <c r="A6" s="95" t="s">
        <v>80</v>
      </c>
      <c r="B6" s="33" t="s">
        <v>59</v>
      </c>
      <c r="C6" s="37" t="s">
        <v>93</v>
      </c>
      <c r="D6" s="30" t="s">
        <v>99</v>
      </c>
      <c r="E6" s="75"/>
      <c r="F6" s="75"/>
      <c r="G6" s="75"/>
      <c r="H6" s="75"/>
      <c r="I6" s="75"/>
      <c r="J6" s="75"/>
      <c r="K6" s="75"/>
      <c r="L6" s="75"/>
      <c r="M6" s="75"/>
      <c r="N6" s="75"/>
      <c r="O6" s="75"/>
      <c r="P6" s="75"/>
      <c r="Q6" s="75"/>
      <c r="R6" s="75"/>
      <c r="S6" s="75"/>
      <c r="T6" s="75"/>
      <c r="U6" s="75"/>
    </row>
    <row r="7" spans="1:21" ht="101.25" x14ac:dyDescent="0.25">
      <c r="A7" s="95" t="s">
        <v>7</v>
      </c>
      <c r="B7" s="34" t="s">
        <v>60</v>
      </c>
      <c r="C7" s="37" t="s">
        <v>94</v>
      </c>
      <c r="D7" s="30" t="s">
        <v>211</v>
      </c>
      <c r="E7" s="75"/>
      <c r="F7" s="75"/>
      <c r="G7" s="75"/>
      <c r="H7" s="75"/>
      <c r="I7" s="75"/>
      <c r="J7" s="75"/>
      <c r="K7" s="75"/>
      <c r="L7" s="75"/>
      <c r="M7" s="75"/>
      <c r="N7" s="75"/>
      <c r="O7" s="75"/>
      <c r="P7" s="75"/>
      <c r="Q7" s="75"/>
      <c r="R7" s="75"/>
      <c r="S7" s="75"/>
      <c r="T7" s="75"/>
      <c r="U7" s="75"/>
    </row>
    <row r="8" spans="1:21" ht="67.5" x14ac:dyDescent="0.25">
      <c r="A8" s="95" t="s">
        <v>84</v>
      </c>
      <c r="B8" s="35" t="s">
        <v>61</v>
      </c>
      <c r="C8" s="37" t="s">
        <v>95</v>
      </c>
      <c r="D8" s="30" t="s">
        <v>117</v>
      </c>
      <c r="E8" s="75"/>
      <c r="F8" s="75"/>
      <c r="G8" s="75"/>
      <c r="H8" s="75"/>
      <c r="I8" s="75"/>
      <c r="J8" s="75"/>
      <c r="K8" s="75"/>
      <c r="L8" s="75"/>
      <c r="M8" s="75"/>
      <c r="N8" s="75"/>
      <c r="O8" s="75"/>
      <c r="P8" s="75"/>
      <c r="Q8" s="75"/>
      <c r="R8" s="75"/>
      <c r="S8" s="75"/>
      <c r="T8" s="75"/>
      <c r="U8" s="75"/>
    </row>
    <row r="9" spans="1:21" ht="20.25" x14ac:dyDescent="0.25">
      <c r="A9" s="95"/>
      <c r="B9" s="95"/>
      <c r="C9" s="97"/>
      <c r="D9" s="97"/>
      <c r="E9" s="75"/>
      <c r="F9" s="75"/>
      <c r="G9" s="75"/>
      <c r="H9" s="75"/>
      <c r="I9" s="75"/>
      <c r="J9" s="75"/>
      <c r="K9" s="75"/>
      <c r="L9" s="75"/>
      <c r="M9" s="75"/>
      <c r="N9" s="75"/>
      <c r="O9" s="75"/>
      <c r="P9" s="75"/>
      <c r="Q9" s="75"/>
      <c r="R9" s="75"/>
      <c r="S9" s="75"/>
      <c r="T9" s="75"/>
      <c r="U9" s="75"/>
    </row>
    <row r="10" spans="1:21" ht="16.5" x14ac:dyDescent="0.25">
      <c r="A10" s="95"/>
      <c r="B10" s="98"/>
      <c r="C10" s="98"/>
      <c r="D10" s="98"/>
      <c r="E10" s="75"/>
      <c r="F10" s="75"/>
      <c r="G10" s="75"/>
      <c r="H10" s="75"/>
      <c r="I10" s="75"/>
      <c r="J10" s="75"/>
      <c r="K10" s="75"/>
      <c r="L10" s="75"/>
      <c r="M10" s="75"/>
      <c r="N10" s="75"/>
      <c r="O10" s="75"/>
      <c r="P10" s="75"/>
      <c r="Q10" s="75"/>
      <c r="R10" s="75"/>
      <c r="S10" s="75"/>
      <c r="T10" s="75"/>
      <c r="U10" s="75"/>
    </row>
    <row r="11" spans="1:21" x14ac:dyDescent="0.25">
      <c r="A11" s="95"/>
      <c r="B11" s="95" t="s">
        <v>90</v>
      </c>
      <c r="C11" s="95" t="s">
        <v>143</v>
      </c>
      <c r="D11" s="95" t="s">
        <v>150</v>
      </c>
      <c r="E11" s="75"/>
      <c r="F11" s="75"/>
      <c r="G11" s="75"/>
      <c r="H11" s="75"/>
      <c r="I11" s="75"/>
      <c r="J11" s="75"/>
      <c r="K11" s="75"/>
      <c r="L11" s="75"/>
      <c r="M11" s="75"/>
      <c r="N11" s="75"/>
      <c r="O11" s="75"/>
      <c r="P11" s="75"/>
      <c r="Q11" s="75"/>
      <c r="R11" s="75"/>
      <c r="S11" s="75"/>
      <c r="T11" s="75"/>
      <c r="U11" s="75"/>
    </row>
    <row r="12" spans="1:21" x14ac:dyDescent="0.25">
      <c r="A12" s="95"/>
      <c r="B12" s="95" t="s">
        <v>88</v>
      </c>
      <c r="C12" s="95" t="s">
        <v>147</v>
      </c>
      <c r="D12" s="95" t="s">
        <v>151</v>
      </c>
      <c r="E12" s="75"/>
      <c r="F12" s="75"/>
      <c r="G12" s="75"/>
      <c r="H12" s="75"/>
      <c r="I12" s="75"/>
      <c r="J12" s="75"/>
      <c r="K12" s="75"/>
      <c r="L12" s="75"/>
      <c r="M12" s="75"/>
      <c r="N12" s="75"/>
      <c r="O12" s="75"/>
      <c r="P12" s="75"/>
      <c r="Q12" s="75"/>
      <c r="R12" s="75"/>
      <c r="S12" s="75"/>
      <c r="T12" s="75"/>
      <c r="U12" s="75"/>
    </row>
    <row r="13" spans="1:21" x14ac:dyDescent="0.25">
      <c r="A13" s="95"/>
      <c r="B13" s="95"/>
      <c r="C13" s="95" t="s">
        <v>146</v>
      </c>
      <c r="D13" s="95" t="s">
        <v>152</v>
      </c>
      <c r="E13" s="75"/>
      <c r="F13" s="75"/>
      <c r="G13" s="75"/>
      <c r="H13" s="75"/>
      <c r="I13" s="75"/>
      <c r="J13" s="75"/>
      <c r="K13" s="75"/>
      <c r="L13" s="75"/>
      <c r="M13" s="75"/>
      <c r="N13" s="75"/>
      <c r="O13" s="75"/>
      <c r="P13" s="75"/>
      <c r="Q13" s="75"/>
      <c r="R13" s="75"/>
      <c r="S13" s="75"/>
      <c r="T13" s="75"/>
      <c r="U13" s="75"/>
    </row>
    <row r="14" spans="1:21" x14ac:dyDescent="0.25">
      <c r="A14" s="95"/>
      <c r="B14" s="95"/>
      <c r="C14" s="95" t="s">
        <v>148</v>
      </c>
      <c r="D14" s="95" t="s">
        <v>153</v>
      </c>
      <c r="E14" s="75"/>
      <c r="F14" s="75"/>
      <c r="G14" s="75"/>
      <c r="H14" s="75"/>
      <c r="I14" s="75"/>
      <c r="J14" s="75"/>
      <c r="K14" s="75"/>
      <c r="L14" s="75"/>
      <c r="M14" s="75"/>
      <c r="N14" s="75"/>
      <c r="O14" s="75"/>
      <c r="P14" s="75"/>
      <c r="Q14" s="75"/>
      <c r="R14" s="75"/>
      <c r="S14" s="75"/>
      <c r="T14" s="75"/>
      <c r="U14" s="75"/>
    </row>
    <row r="15" spans="1:21" x14ac:dyDescent="0.25">
      <c r="A15" s="95"/>
      <c r="B15" s="95"/>
      <c r="C15" s="95" t="s">
        <v>149</v>
      </c>
      <c r="D15" s="95" t="s">
        <v>154</v>
      </c>
      <c r="E15" s="75"/>
      <c r="F15" s="75"/>
      <c r="G15" s="75"/>
      <c r="H15" s="75"/>
      <c r="I15" s="75"/>
      <c r="J15" s="75"/>
      <c r="K15" s="75"/>
      <c r="L15" s="75"/>
      <c r="M15" s="75"/>
      <c r="N15" s="75"/>
      <c r="O15" s="75"/>
      <c r="P15" s="75"/>
      <c r="Q15" s="75"/>
      <c r="R15" s="75"/>
      <c r="S15" s="75"/>
      <c r="T15" s="75"/>
      <c r="U15" s="75"/>
    </row>
    <row r="16" spans="1:21" x14ac:dyDescent="0.25">
      <c r="A16" s="95"/>
      <c r="B16" s="95"/>
      <c r="C16" s="95"/>
      <c r="D16" s="95"/>
      <c r="E16" s="75"/>
      <c r="F16" s="75"/>
      <c r="G16" s="75"/>
      <c r="H16" s="75"/>
      <c r="I16" s="75"/>
      <c r="J16" s="75"/>
      <c r="K16" s="75"/>
      <c r="L16" s="75"/>
      <c r="M16" s="75"/>
      <c r="N16" s="75"/>
      <c r="O16" s="75"/>
    </row>
    <row r="17" spans="1:15" x14ac:dyDescent="0.25">
      <c r="A17" s="95"/>
      <c r="B17" s="95"/>
      <c r="C17" s="95"/>
      <c r="D17" s="95"/>
      <c r="E17" s="75"/>
      <c r="F17" s="75"/>
      <c r="G17" s="75"/>
      <c r="H17" s="75"/>
      <c r="I17" s="75"/>
      <c r="J17" s="75"/>
      <c r="K17" s="75"/>
      <c r="L17" s="75"/>
      <c r="M17" s="75"/>
      <c r="N17" s="75"/>
      <c r="O17" s="75"/>
    </row>
    <row r="18" spans="1:15" x14ac:dyDescent="0.25">
      <c r="A18" s="95"/>
      <c r="B18" s="99"/>
      <c r="C18" s="99"/>
      <c r="D18" s="99"/>
      <c r="E18" s="75"/>
      <c r="F18" s="75"/>
      <c r="G18" s="75"/>
      <c r="H18" s="75"/>
      <c r="I18" s="75"/>
      <c r="J18" s="75"/>
      <c r="K18" s="75"/>
      <c r="L18" s="75"/>
      <c r="M18" s="75"/>
      <c r="N18" s="75"/>
      <c r="O18" s="75"/>
    </row>
    <row r="19" spans="1:15" x14ac:dyDescent="0.25">
      <c r="A19" s="95"/>
      <c r="B19" s="99"/>
      <c r="C19" s="99"/>
      <c r="D19" s="99"/>
      <c r="E19" s="75"/>
      <c r="F19" s="75"/>
      <c r="G19" s="75"/>
      <c r="H19" s="75"/>
      <c r="I19" s="75"/>
      <c r="J19" s="75"/>
      <c r="K19" s="75"/>
      <c r="L19" s="75"/>
      <c r="M19" s="75"/>
      <c r="N19" s="75"/>
      <c r="O19" s="75"/>
    </row>
    <row r="20" spans="1:15" x14ac:dyDescent="0.25">
      <c r="A20" s="95"/>
      <c r="B20" s="99"/>
      <c r="C20" s="99"/>
      <c r="D20" s="99"/>
      <c r="E20" s="75"/>
      <c r="F20" s="75"/>
      <c r="G20" s="75"/>
      <c r="H20" s="75"/>
      <c r="I20" s="75"/>
      <c r="J20" s="75"/>
      <c r="K20" s="75"/>
      <c r="L20" s="75"/>
      <c r="M20" s="75"/>
      <c r="N20" s="75"/>
      <c r="O20" s="75"/>
    </row>
    <row r="21" spans="1:15" x14ac:dyDescent="0.25">
      <c r="A21" s="95"/>
      <c r="B21" s="99"/>
      <c r="C21" s="99"/>
      <c r="D21" s="99"/>
      <c r="E21" s="75"/>
      <c r="F21" s="75"/>
      <c r="G21" s="75"/>
      <c r="H21" s="75"/>
      <c r="I21" s="75"/>
      <c r="J21" s="75"/>
      <c r="K21" s="75"/>
      <c r="L21" s="75"/>
      <c r="M21" s="75"/>
      <c r="N21" s="75"/>
      <c r="O21" s="75"/>
    </row>
    <row r="22" spans="1:15" ht="20.25" x14ac:dyDescent="0.25">
      <c r="A22" s="95"/>
      <c r="B22" s="95"/>
      <c r="C22" s="97"/>
      <c r="D22" s="97"/>
      <c r="E22" s="75"/>
      <c r="F22" s="75"/>
      <c r="G22" s="75"/>
      <c r="H22" s="75"/>
      <c r="I22" s="75"/>
      <c r="J22" s="75"/>
      <c r="K22" s="75"/>
      <c r="L22" s="75"/>
      <c r="M22" s="75"/>
      <c r="N22" s="75"/>
      <c r="O22" s="75"/>
    </row>
    <row r="23" spans="1:15" ht="20.25" x14ac:dyDescent="0.25">
      <c r="A23" s="95"/>
      <c r="B23" s="95"/>
      <c r="C23" s="97"/>
      <c r="D23" s="97"/>
      <c r="E23" s="75"/>
      <c r="F23" s="75"/>
      <c r="G23" s="75"/>
      <c r="H23" s="75"/>
      <c r="I23" s="75"/>
      <c r="J23" s="75"/>
      <c r="K23" s="75"/>
      <c r="L23" s="75"/>
      <c r="M23" s="75"/>
      <c r="N23" s="75"/>
      <c r="O23" s="75"/>
    </row>
    <row r="24" spans="1:15" ht="20.25" x14ac:dyDescent="0.25">
      <c r="A24" s="95"/>
      <c r="B24" s="95"/>
      <c r="C24" s="97"/>
      <c r="D24" s="97"/>
      <c r="E24" s="75"/>
      <c r="F24" s="75"/>
      <c r="G24" s="75"/>
      <c r="H24" s="75"/>
      <c r="I24" s="75"/>
      <c r="J24" s="75"/>
      <c r="K24" s="75"/>
      <c r="L24" s="75"/>
      <c r="M24" s="75"/>
      <c r="N24" s="75"/>
      <c r="O24" s="75"/>
    </row>
    <row r="25" spans="1:15" ht="20.25" x14ac:dyDescent="0.25">
      <c r="A25" s="95"/>
      <c r="B25" s="95"/>
      <c r="C25" s="97"/>
      <c r="D25" s="97"/>
      <c r="E25" s="75"/>
      <c r="F25" s="75"/>
      <c r="G25" s="75"/>
      <c r="H25" s="75"/>
      <c r="I25" s="75"/>
      <c r="J25" s="75"/>
      <c r="K25" s="75"/>
      <c r="L25" s="75"/>
      <c r="M25" s="75"/>
      <c r="N25" s="75"/>
      <c r="O25" s="75"/>
    </row>
    <row r="26" spans="1:15" ht="20.25" x14ac:dyDescent="0.25">
      <c r="A26" s="95"/>
      <c r="B26" s="95"/>
      <c r="C26" s="97"/>
      <c r="D26" s="97"/>
      <c r="E26" s="75"/>
      <c r="F26" s="75"/>
      <c r="G26" s="75"/>
      <c r="H26" s="75"/>
      <c r="I26" s="75"/>
      <c r="J26" s="75"/>
      <c r="K26" s="75"/>
      <c r="L26" s="75"/>
      <c r="M26" s="75"/>
      <c r="N26" s="75"/>
      <c r="O26" s="75"/>
    </row>
    <row r="27" spans="1:15" ht="20.25" x14ac:dyDescent="0.25">
      <c r="A27" s="95"/>
      <c r="B27" s="95"/>
      <c r="C27" s="97"/>
      <c r="D27" s="97"/>
      <c r="E27" s="75"/>
      <c r="F27" s="75"/>
      <c r="G27" s="75"/>
      <c r="H27" s="75"/>
      <c r="I27" s="75"/>
      <c r="J27" s="75"/>
      <c r="K27" s="75"/>
      <c r="L27" s="75"/>
      <c r="M27" s="75"/>
      <c r="N27" s="75"/>
      <c r="O27" s="75"/>
    </row>
    <row r="28" spans="1:15" ht="20.25" x14ac:dyDescent="0.25">
      <c r="A28" s="95"/>
      <c r="B28" s="95"/>
      <c r="C28" s="97"/>
      <c r="D28" s="97"/>
      <c r="E28" s="75"/>
      <c r="F28" s="75"/>
      <c r="G28" s="75"/>
      <c r="H28" s="75"/>
      <c r="I28" s="75"/>
      <c r="J28" s="75"/>
      <c r="K28" s="75"/>
      <c r="L28" s="75"/>
      <c r="M28" s="75"/>
      <c r="N28" s="75"/>
      <c r="O28" s="75"/>
    </row>
    <row r="29" spans="1:15" ht="20.25" x14ac:dyDescent="0.25">
      <c r="A29" s="95"/>
      <c r="B29" s="95"/>
      <c r="C29" s="97"/>
      <c r="D29" s="97"/>
      <c r="E29" s="75"/>
      <c r="F29" s="75"/>
      <c r="G29" s="75"/>
      <c r="H29" s="75"/>
      <c r="I29" s="75"/>
      <c r="J29" s="75"/>
      <c r="K29" s="75"/>
      <c r="L29" s="75"/>
      <c r="M29" s="75"/>
      <c r="N29" s="75"/>
      <c r="O29" s="75"/>
    </row>
    <row r="30" spans="1:15" ht="20.25" x14ac:dyDescent="0.25">
      <c r="A30" s="95"/>
      <c r="B30" s="95"/>
      <c r="C30" s="97"/>
      <c r="D30" s="97"/>
      <c r="E30" s="75"/>
      <c r="F30" s="75"/>
      <c r="G30" s="75"/>
      <c r="H30" s="75"/>
      <c r="I30" s="75"/>
      <c r="J30" s="75"/>
      <c r="K30" s="75"/>
      <c r="L30" s="75"/>
      <c r="M30" s="75"/>
      <c r="N30" s="75"/>
      <c r="O30" s="75"/>
    </row>
    <row r="31" spans="1:15" ht="20.25" x14ac:dyDescent="0.25">
      <c r="A31" s="95"/>
      <c r="B31" s="95"/>
      <c r="C31" s="97"/>
      <c r="D31" s="97"/>
      <c r="E31" s="75"/>
      <c r="F31" s="75"/>
      <c r="G31" s="75"/>
      <c r="H31" s="75"/>
      <c r="I31" s="75"/>
      <c r="J31" s="75"/>
      <c r="K31" s="75"/>
      <c r="L31" s="75"/>
      <c r="M31" s="75"/>
      <c r="N31" s="75"/>
      <c r="O31" s="75"/>
    </row>
    <row r="32" spans="1:15" ht="20.25" x14ac:dyDescent="0.25">
      <c r="A32" s="95"/>
      <c r="B32" s="95"/>
      <c r="C32" s="97"/>
      <c r="D32" s="97"/>
      <c r="E32" s="75"/>
      <c r="F32" s="75"/>
      <c r="G32" s="75"/>
      <c r="H32" s="75"/>
      <c r="I32" s="75"/>
      <c r="J32" s="75"/>
      <c r="K32" s="75"/>
      <c r="L32" s="75"/>
      <c r="M32" s="75"/>
      <c r="N32" s="75"/>
      <c r="O32" s="75"/>
    </row>
    <row r="33" spans="1:15" ht="20.25" x14ac:dyDescent="0.25">
      <c r="A33" s="95"/>
      <c r="B33" s="95"/>
      <c r="C33" s="97"/>
      <c r="D33" s="97"/>
      <c r="E33" s="75"/>
      <c r="F33" s="75"/>
      <c r="G33" s="75"/>
      <c r="H33" s="75"/>
      <c r="I33" s="75"/>
      <c r="J33" s="75"/>
      <c r="K33" s="75"/>
      <c r="L33" s="75"/>
      <c r="M33" s="75"/>
      <c r="N33" s="75"/>
      <c r="O33" s="75"/>
    </row>
    <row r="34" spans="1:15" ht="20.25" x14ac:dyDescent="0.25">
      <c r="A34" s="95"/>
      <c r="B34" s="95"/>
      <c r="C34" s="97"/>
      <c r="D34" s="97"/>
      <c r="E34" s="75"/>
      <c r="F34" s="75"/>
      <c r="G34" s="75"/>
      <c r="H34" s="75"/>
      <c r="I34" s="75"/>
      <c r="J34" s="75"/>
      <c r="K34" s="75"/>
      <c r="L34" s="75"/>
      <c r="M34" s="75"/>
      <c r="N34" s="75"/>
      <c r="O34" s="75"/>
    </row>
    <row r="35" spans="1:15" ht="20.25" x14ac:dyDescent="0.25">
      <c r="A35" s="95"/>
      <c r="B35" s="95"/>
      <c r="C35" s="97"/>
      <c r="D35" s="97"/>
      <c r="E35" s="75"/>
      <c r="F35" s="75"/>
      <c r="G35" s="75"/>
      <c r="H35" s="75"/>
      <c r="I35" s="75"/>
      <c r="J35" s="75"/>
      <c r="K35" s="75"/>
      <c r="L35" s="75"/>
      <c r="M35" s="75"/>
      <c r="N35" s="75"/>
      <c r="O35" s="75"/>
    </row>
    <row r="36" spans="1:15" ht="20.25" x14ac:dyDescent="0.25">
      <c r="A36" s="95"/>
      <c r="B36" s="95"/>
      <c r="C36" s="97"/>
      <c r="D36" s="97"/>
      <c r="E36" s="75"/>
      <c r="F36" s="75"/>
      <c r="G36" s="75"/>
      <c r="H36" s="75"/>
      <c r="I36" s="75"/>
      <c r="J36" s="75"/>
      <c r="K36" s="75"/>
      <c r="L36" s="75"/>
      <c r="M36" s="75"/>
      <c r="N36" s="75"/>
      <c r="O36" s="75"/>
    </row>
    <row r="37" spans="1:15" ht="20.25" x14ac:dyDescent="0.25">
      <c r="A37" s="95"/>
      <c r="B37" s="95"/>
      <c r="C37" s="97"/>
      <c r="D37" s="97"/>
      <c r="E37" s="75"/>
      <c r="F37" s="75"/>
      <c r="G37" s="75"/>
      <c r="H37" s="75"/>
      <c r="I37" s="75"/>
      <c r="J37" s="75"/>
      <c r="K37" s="75"/>
      <c r="L37" s="75"/>
      <c r="M37" s="75"/>
      <c r="N37" s="75"/>
      <c r="O37" s="75"/>
    </row>
    <row r="38" spans="1:15" ht="20.25" x14ac:dyDescent="0.25">
      <c r="A38" s="95"/>
      <c r="B38" s="95"/>
      <c r="C38" s="97"/>
      <c r="D38" s="97"/>
      <c r="E38" s="75"/>
      <c r="F38" s="75"/>
      <c r="G38" s="75"/>
      <c r="H38" s="75"/>
      <c r="I38" s="75"/>
      <c r="J38" s="75"/>
      <c r="K38" s="75"/>
      <c r="L38" s="75"/>
      <c r="M38" s="75"/>
      <c r="N38" s="75"/>
      <c r="O38" s="75"/>
    </row>
    <row r="39" spans="1:15" ht="20.25" x14ac:dyDescent="0.25">
      <c r="A39" s="95"/>
      <c r="B39" s="95"/>
      <c r="C39" s="97"/>
      <c r="D39" s="97"/>
      <c r="E39" s="75"/>
      <c r="F39" s="75"/>
      <c r="G39" s="75"/>
      <c r="H39" s="75"/>
      <c r="I39" s="75"/>
      <c r="J39" s="75"/>
      <c r="K39" s="75"/>
      <c r="L39" s="75"/>
      <c r="M39" s="75"/>
      <c r="N39" s="75"/>
      <c r="O39" s="75"/>
    </row>
    <row r="40" spans="1:15" ht="20.25" x14ac:dyDescent="0.25">
      <c r="A40" s="95"/>
      <c r="B40" s="95"/>
      <c r="C40" s="97"/>
      <c r="D40" s="97"/>
      <c r="E40" s="75"/>
      <c r="F40" s="75"/>
      <c r="G40" s="75"/>
      <c r="H40" s="75"/>
      <c r="I40" s="75"/>
      <c r="J40" s="75"/>
      <c r="K40" s="75"/>
      <c r="L40" s="75"/>
      <c r="M40" s="75"/>
      <c r="N40" s="75"/>
      <c r="O40" s="75"/>
    </row>
    <row r="41" spans="1:15" ht="20.25" x14ac:dyDescent="0.25">
      <c r="A41" s="95"/>
      <c r="B41" s="95"/>
      <c r="C41" s="97"/>
      <c r="D41" s="97"/>
      <c r="E41" s="75"/>
      <c r="F41" s="75"/>
      <c r="G41" s="75"/>
      <c r="H41" s="75"/>
      <c r="I41" s="75"/>
      <c r="J41" s="75"/>
      <c r="K41" s="75"/>
      <c r="L41" s="75"/>
      <c r="M41" s="75"/>
      <c r="N41" s="75"/>
      <c r="O41" s="75"/>
    </row>
    <row r="42" spans="1:15" ht="20.25" x14ac:dyDescent="0.25">
      <c r="A42" s="95"/>
      <c r="B42" s="95"/>
      <c r="C42" s="97"/>
      <c r="D42" s="97"/>
      <c r="E42" s="75"/>
      <c r="F42" s="75"/>
      <c r="G42" s="75"/>
      <c r="H42" s="75"/>
      <c r="I42" s="75"/>
      <c r="J42" s="75"/>
      <c r="K42" s="75"/>
      <c r="L42" s="75"/>
      <c r="M42" s="75"/>
      <c r="N42" s="75"/>
      <c r="O42" s="75"/>
    </row>
    <row r="43" spans="1:15" ht="20.25" x14ac:dyDescent="0.25">
      <c r="A43" s="95"/>
      <c r="B43" s="95"/>
      <c r="C43" s="97"/>
      <c r="D43" s="97"/>
      <c r="E43" s="75"/>
      <c r="F43" s="75"/>
      <c r="G43" s="75"/>
      <c r="H43" s="75"/>
      <c r="I43" s="75"/>
      <c r="J43" s="75"/>
      <c r="K43" s="75"/>
      <c r="L43" s="75"/>
      <c r="M43" s="75"/>
      <c r="N43" s="75"/>
      <c r="O43" s="75"/>
    </row>
    <row r="44" spans="1:15" ht="20.25" x14ac:dyDescent="0.25">
      <c r="A44" s="95"/>
      <c r="B44" s="95"/>
      <c r="C44" s="97"/>
      <c r="D44" s="97"/>
      <c r="E44" s="75"/>
      <c r="F44" s="75"/>
      <c r="G44" s="75"/>
      <c r="H44" s="75"/>
      <c r="I44" s="75"/>
      <c r="J44" s="75"/>
      <c r="K44" s="75"/>
      <c r="L44" s="75"/>
      <c r="M44" s="75"/>
      <c r="N44" s="75"/>
      <c r="O44" s="75"/>
    </row>
    <row r="45" spans="1:15" ht="20.25" x14ac:dyDescent="0.25">
      <c r="A45" s="95"/>
      <c r="B45" s="95"/>
      <c r="C45" s="97"/>
      <c r="D45" s="97"/>
      <c r="E45" s="75"/>
      <c r="F45" s="75"/>
      <c r="G45" s="75"/>
      <c r="H45" s="75"/>
      <c r="I45" s="75"/>
      <c r="J45" s="75"/>
      <c r="K45" s="75"/>
      <c r="L45" s="75"/>
      <c r="M45" s="75"/>
      <c r="N45" s="75"/>
      <c r="O45" s="75"/>
    </row>
    <row r="46" spans="1:15" ht="20.25" x14ac:dyDescent="0.25">
      <c r="A46" s="95"/>
      <c r="B46" s="95"/>
      <c r="C46" s="97"/>
      <c r="D46" s="97"/>
      <c r="E46" s="75"/>
      <c r="F46" s="75"/>
      <c r="G46" s="75"/>
      <c r="H46" s="75"/>
      <c r="I46" s="75"/>
      <c r="J46" s="75"/>
      <c r="K46" s="75"/>
      <c r="L46" s="75"/>
      <c r="M46" s="75"/>
      <c r="N46" s="75"/>
      <c r="O46" s="75"/>
    </row>
    <row r="47" spans="1:15" ht="20.25" x14ac:dyDescent="0.25">
      <c r="A47" s="95"/>
      <c r="B47" s="95"/>
      <c r="C47" s="97"/>
      <c r="D47" s="97"/>
      <c r="E47" s="75"/>
      <c r="F47" s="75"/>
      <c r="G47" s="75"/>
      <c r="H47" s="75"/>
      <c r="I47" s="75"/>
      <c r="J47" s="75"/>
      <c r="K47" s="75"/>
      <c r="L47" s="75"/>
      <c r="M47" s="75"/>
      <c r="N47" s="75"/>
      <c r="O47" s="75"/>
    </row>
    <row r="48" spans="1:15" ht="20.25" x14ac:dyDescent="0.25">
      <c r="A48" s="95"/>
      <c r="B48" s="95"/>
      <c r="C48" s="97"/>
      <c r="D48" s="97"/>
      <c r="E48" s="75"/>
      <c r="F48" s="75"/>
      <c r="G48" s="75"/>
      <c r="H48" s="75"/>
      <c r="I48" s="75"/>
      <c r="J48" s="75"/>
      <c r="K48" s="75"/>
      <c r="L48" s="75"/>
      <c r="M48" s="75"/>
      <c r="N48" s="75"/>
      <c r="O48" s="75"/>
    </row>
    <row r="49" spans="1:15" ht="20.25" x14ac:dyDescent="0.25">
      <c r="A49" s="95"/>
      <c r="B49" s="95"/>
      <c r="C49" s="97"/>
      <c r="D49" s="97"/>
      <c r="E49" s="75"/>
      <c r="F49" s="75"/>
      <c r="G49" s="75"/>
      <c r="H49" s="75"/>
      <c r="I49" s="75"/>
      <c r="J49" s="75"/>
      <c r="K49" s="75"/>
      <c r="L49" s="75"/>
      <c r="M49" s="75"/>
      <c r="N49" s="75"/>
      <c r="O49" s="75"/>
    </row>
    <row r="50" spans="1:15" ht="20.25" x14ac:dyDescent="0.25">
      <c r="A50" s="95"/>
      <c r="B50" s="95"/>
      <c r="C50" s="97"/>
      <c r="D50" s="97"/>
      <c r="E50" s="75"/>
      <c r="F50" s="75"/>
      <c r="G50" s="75"/>
      <c r="H50" s="75"/>
      <c r="I50" s="75"/>
      <c r="J50" s="75"/>
      <c r="K50" s="75"/>
      <c r="L50" s="75"/>
      <c r="M50" s="75"/>
      <c r="N50" s="75"/>
      <c r="O50" s="75"/>
    </row>
    <row r="51" spans="1:15" ht="20.25" x14ac:dyDescent="0.25">
      <c r="A51" s="95"/>
      <c r="B51" s="95"/>
      <c r="C51" s="97"/>
      <c r="D51" s="97"/>
      <c r="E51" s="75"/>
      <c r="F51" s="75"/>
      <c r="G51" s="75"/>
      <c r="H51" s="75"/>
      <c r="I51" s="75"/>
      <c r="J51" s="75"/>
      <c r="K51" s="75"/>
      <c r="L51" s="75"/>
      <c r="M51" s="75"/>
      <c r="N51" s="75"/>
      <c r="O51" s="75"/>
    </row>
    <row r="52" spans="1:15" ht="20.25" x14ac:dyDescent="0.25">
      <c r="A52" s="95"/>
      <c r="B52" s="20"/>
      <c r="C52" s="26"/>
      <c r="D52" s="26"/>
    </row>
    <row r="53" spans="1:15" ht="20.25" x14ac:dyDescent="0.25">
      <c r="A53" s="95"/>
      <c r="B53" s="20"/>
      <c r="C53" s="26"/>
      <c r="D53" s="26"/>
    </row>
    <row r="54" spans="1:15" ht="20.25" x14ac:dyDescent="0.25">
      <c r="A54" s="95"/>
      <c r="B54" s="20"/>
      <c r="C54" s="26"/>
      <c r="D54" s="26"/>
    </row>
    <row r="55" spans="1:15" ht="20.25" x14ac:dyDescent="0.25">
      <c r="A55" s="95"/>
      <c r="B55" s="20"/>
      <c r="C55" s="26"/>
      <c r="D55" s="26"/>
    </row>
    <row r="56" spans="1:15" ht="20.25" x14ac:dyDescent="0.25">
      <c r="A56" s="95"/>
      <c r="B56" s="20"/>
      <c r="C56" s="26"/>
      <c r="D56" s="26"/>
    </row>
    <row r="57" spans="1:15" ht="20.25" x14ac:dyDescent="0.25">
      <c r="A57" s="95"/>
      <c r="B57" s="20"/>
      <c r="C57" s="26"/>
      <c r="D57" s="26"/>
    </row>
    <row r="58" spans="1:15" ht="20.25" x14ac:dyDescent="0.25">
      <c r="A58" s="95"/>
      <c r="B58" s="20"/>
      <c r="C58" s="26"/>
      <c r="D58" s="26"/>
    </row>
    <row r="59" spans="1:15" ht="20.25" x14ac:dyDescent="0.25">
      <c r="A59" s="95"/>
      <c r="B59" s="20"/>
      <c r="C59" s="26"/>
      <c r="D59" s="26"/>
    </row>
    <row r="60" spans="1:15" ht="20.25" x14ac:dyDescent="0.25">
      <c r="A60" s="95"/>
      <c r="B60" s="20"/>
      <c r="C60" s="26"/>
      <c r="D60" s="26"/>
    </row>
    <row r="61" spans="1:15" ht="20.25" x14ac:dyDescent="0.25">
      <c r="A61" s="95"/>
      <c r="B61" s="20"/>
      <c r="C61" s="26"/>
      <c r="D61" s="26"/>
    </row>
    <row r="62" spans="1:15" ht="20.25" x14ac:dyDescent="0.25">
      <c r="A62" s="95"/>
      <c r="B62" s="20"/>
      <c r="C62" s="26"/>
      <c r="D62" s="26"/>
    </row>
    <row r="63" spans="1:15" ht="20.25" x14ac:dyDescent="0.25">
      <c r="A63" s="95"/>
      <c r="B63" s="20"/>
      <c r="C63" s="26"/>
      <c r="D63" s="26"/>
    </row>
    <row r="64" spans="1:15" ht="20.25" x14ac:dyDescent="0.25">
      <c r="A64" s="95"/>
      <c r="B64" s="20"/>
      <c r="C64" s="26"/>
      <c r="D64" s="26"/>
    </row>
    <row r="65" spans="1:4" ht="20.25" x14ac:dyDescent="0.25">
      <c r="A65" s="95"/>
      <c r="B65" s="20"/>
      <c r="C65" s="26"/>
      <c r="D65" s="26"/>
    </row>
    <row r="66" spans="1:4" ht="20.25" x14ac:dyDescent="0.25">
      <c r="A66" s="95"/>
      <c r="B66" s="20"/>
      <c r="C66" s="26"/>
      <c r="D66" s="26"/>
    </row>
    <row r="67" spans="1:4" ht="20.25" x14ac:dyDescent="0.25">
      <c r="A67" s="95"/>
      <c r="B67" s="20"/>
      <c r="C67" s="26"/>
      <c r="D67" s="26"/>
    </row>
    <row r="68" spans="1:4" ht="20.25" x14ac:dyDescent="0.25">
      <c r="A68" s="95"/>
      <c r="B68" s="20"/>
      <c r="C68" s="26"/>
      <c r="D68" s="26"/>
    </row>
    <row r="69" spans="1:4" ht="20.25" x14ac:dyDescent="0.25">
      <c r="A69" s="95"/>
      <c r="B69" s="20"/>
      <c r="C69" s="26"/>
      <c r="D69" s="26"/>
    </row>
    <row r="70" spans="1:4" ht="20.25" x14ac:dyDescent="0.25">
      <c r="A70" s="95"/>
      <c r="B70" s="20"/>
      <c r="C70" s="26"/>
      <c r="D70" s="26"/>
    </row>
    <row r="71" spans="1:4" ht="20.25" x14ac:dyDescent="0.25">
      <c r="A71" s="95"/>
      <c r="B71" s="20"/>
      <c r="C71" s="26"/>
      <c r="D71" s="26"/>
    </row>
    <row r="72" spans="1:4" ht="20.25" x14ac:dyDescent="0.25">
      <c r="A72" s="95"/>
      <c r="B72" s="20"/>
      <c r="C72" s="26"/>
      <c r="D72" s="26"/>
    </row>
    <row r="73" spans="1:4" ht="20.25" x14ac:dyDescent="0.25">
      <c r="A73" s="95"/>
      <c r="B73" s="20"/>
      <c r="C73" s="26"/>
      <c r="D73" s="26"/>
    </row>
    <row r="74" spans="1:4" ht="20.25" x14ac:dyDescent="0.25">
      <c r="A74" s="95"/>
      <c r="B74" s="20"/>
      <c r="C74" s="26"/>
      <c r="D74" s="26"/>
    </row>
    <row r="75" spans="1:4" ht="20.25" x14ac:dyDescent="0.25">
      <c r="A75" s="95"/>
      <c r="B75" s="20"/>
      <c r="C75" s="26"/>
      <c r="D75" s="26"/>
    </row>
    <row r="76" spans="1:4" ht="20.25" x14ac:dyDescent="0.25">
      <c r="A76" s="95"/>
      <c r="B76" s="20"/>
      <c r="C76" s="26"/>
      <c r="D76" s="26"/>
    </row>
    <row r="77" spans="1:4" ht="20.25" x14ac:dyDescent="0.25">
      <c r="A77" s="95"/>
      <c r="B77" s="20"/>
      <c r="C77" s="26"/>
      <c r="D77" s="26"/>
    </row>
    <row r="78" spans="1:4" ht="20.25" x14ac:dyDescent="0.25">
      <c r="A78" s="95"/>
      <c r="B78" s="20"/>
      <c r="C78" s="26"/>
      <c r="D78" s="26"/>
    </row>
    <row r="79" spans="1:4" ht="20.25" x14ac:dyDescent="0.25">
      <c r="A79" s="95"/>
      <c r="B79" s="20"/>
      <c r="C79" s="26"/>
      <c r="D79" s="26"/>
    </row>
    <row r="80" spans="1:4" ht="20.25" x14ac:dyDescent="0.25">
      <c r="A80" s="95"/>
      <c r="B80" s="20"/>
      <c r="C80" s="26"/>
      <c r="D80" s="26"/>
    </row>
    <row r="81" spans="1:4" ht="20.25" x14ac:dyDescent="0.25">
      <c r="A81" s="95"/>
      <c r="B81" s="20"/>
      <c r="C81" s="26"/>
      <c r="D81" s="26"/>
    </row>
    <row r="82" spans="1:4" ht="20.25" x14ac:dyDescent="0.25">
      <c r="A82" s="95"/>
      <c r="B82" s="20"/>
      <c r="C82" s="26"/>
      <c r="D82" s="26"/>
    </row>
    <row r="83" spans="1:4" ht="20.25" x14ac:dyDescent="0.25">
      <c r="A83" s="95"/>
      <c r="B83" s="20"/>
      <c r="C83" s="26"/>
      <c r="D83" s="26"/>
    </row>
    <row r="84" spans="1:4" ht="20.25" x14ac:dyDescent="0.25">
      <c r="A84" s="95"/>
      <c r="B84" s="20"/>
      <c r="C84" s="26"/>
      <c r="D84" s="26"/>
    </row>
    <row r="85" spans="1:4" ht="20.25" x14ac:dyDescent="0.25">
      <c r="A85" s="95"/>
      <c r="B85" s="20"/>
      <c r="C85" s="26"/>
      <c r="D85" s="26"/>
    </row>
    <row r="86" spans="1:4" ht="20.25" x14ac:dyDescent="0.25">
      <c r="A86" s="95"/>
      <c r="B86" s="20"/>
      <c r="C86" s="26"/>
      <c r="D86" s="26"/>
    </row>
    <row r="87" spans="1:4" ht="20.25" x14ac:dyDescent="0.25">
      <c r="A87" s="95"/>
      <c r="B87" s="20"/>
      <c r="C87" s="26"/>
      <c r="D87" s="26"/>
    </row>
    <row r="88" spans="1:4" ht="20.25" x14ac:dyDescent="0.25">
      <c r="A88" s="95"/>
      <c r="B88" s="20"/>
      <c r="C88" s="26"/>
      <c r="D88" s="26"/>
    </row>
    <row r="89" spans="1:4" ht="20.25" x14ac:dyDescent="0.25">
      <c r="A89" s="95"/>
      <c r="B89" s="20"/>
      <c r="C89" s="26"/>
      <c r="D89" s="26"/>
    </row>
    <row r="90" spans="1:4" ht="20.25" x14ac:dyDescent="0.25">
      <c r="A90" s="95"/>
      <c r="B90" s="20"/>
      <c r="C90" s="26"/>
      <c r="D90" s="26"/>
    </row>
    <row r="91" spans="1:4" ht="20.25" x14ac:dyDescent="0.25">
      <c r="A91" s="95"/>
      <c r="B91" s="20"/>
      <c r="C91" s="26"/>
      <c r="D91" s="26"/>
    </row>
    <row r="92" spans="1:4" ht="20.25" x14ac:dyDescent="0.25">
      <c r="A92" s="95"/>
      <c r="B92" s="20"/>
      <c r="C92" s="26"/>
      <c r="D92" s="26"/>
    </row>
    <row r="93" spans="1:4" ht="20.25" x14ac:dyDescent="0.25">
      <c r="A93" s="95"/>
      <c r="B93" s="20"/>
      <c r="C93" s="26"/>
      <c r="D93" s="26"/>
    </row>
    <row r="94" spans="1:4" ht="20.25" x14ac:dyDescent="0.25">
      <c r="A94" s="95"/>
      <c r="B94" s="20"/>
      <c r="C94" s="26"/>
      <c r="D94" s="26"/>
    </row>
    <row r="95" spans="1:4" ht="20.25" x14ac:dyDescent="0.25">
      <c r="A95" s="95"/>
      <c r="B95" s="20"/>
      <c r="C95" s="26"/>
      <c r="D95" s="26"/>
    </row>
    <row r="96" spans="1:4" ht="20.25" x14ac:dyDescent="0.25">
      <c r="A96" s="95"/>
      <c r="B96" s="20"/>
      <c r="C96" s="26"/>
      <c r="D96" s="26"/>
    </row>
    <row r="97" spans="1:4" ht="20.25" x14ac:dyDescent="0.25">
      <c r="A97" s="95"/>
      <c r="B97" s="20"/>
      <c r="C97" s="26"/>
      <c r="D97" s="26"/>
    </row>
    <row r="98" spans="1:4" ht="20.25" x14ac:dyDescent="0.25">
      <c r="A98" s="95"/>
      <c r="B98" s="20"/>
      <c r="C98" s="26"/>
      <c r="D98" s="26"/>
    </row>
    <row r="99" spans="1:4" ht="20.25" x14ac:dyDescent="0.25">
      <c r="A99" s="95"/>
      <c r="B99" s="20"/>
      <c r="C99" s="26"/>
      <c r="D99" s="26"/>
    </row>
    <row r="100" spans="1:4" ht="20.25" x14ac:dyDescent="0.25">
      <c r="A100" s="95"/>
      <c r="B100" s="20"/>
      <c r="C100" s="26"/>
      <c r="D100" s="26"/>
    </row>
    <row r="101" spans="1:4" ht="20.25" x14ac:dyDescent="0.25">
      <c r="A101" s="95"/>
      <c r="B101" s="20"/>
      <c r="C101" s="26"/>
      <c r="D101" s="26"/>
    </row>
    <row r="102" spans="1:4" ht="20.25" x14ac:dyDescent="0.25">
      <c r="A102" s="95"/>
      <c r="B102" s="20"/>
      <c r="C102" s="26"/>
      <c r="D102" s="26"/>
    </row>
    <row r="103" spans="1:4" ht="20.25" x14ac:dyDescent="0.25">
      <c r="A103" s="95"/>
      <c r="B103" s="20"/>
      <c r="C103" s="26"/>
      <c r="D103" s="26"/>
    </row>
    <row r="104" spans="1:4" ht="20.25" x14ac:dyDescent="0.25">
      <c r="A104" s="95"/>
      <c r="B104" s="20"/>
      <c r="C104" s="26"/>
      <c r="D104" s="26"/>
    </row>
    <row r="105" spans="1:4" ht="20.25" x14ac:dyDescent="0.25">
      <c r="A105" s="95"/>
      <c r="B105" s="20"/>
      <c r="C105" s="26"/>
      <c r="D105" s="26"/>
    </row>
    <row r="106" spans="1:4" ht="20.25" x14ac:dyDescent="0.25">
      <c r="A106" s="95"/>
      <c r="B106" s="20"/>
      <c r="C106" s="26"/>
      <c r="D106" s="26"/>
    </row>
    <row r="107" spans="1:4" ht="20.25" x14ac:dyDescent="0.25">
      <c r="A107" s="95"/>
      <c r="B107" s="20"/>
      <c r="C107" s="26"/>
      <c r="D107" s="26"/>
    </row>
    <row r="108" spans="1:4" ht="20.25" x14ac:dyDescent="0.25">
      <c r="A108" s="95"/>
      <c r="B108" s="20"/>
      <c r="C108" s="26"/>
      <c r="D108" s="26"/>
    </row>
    <row r="109" spans="1:4" ht="20.25" x14ac:dyDescent="0.25">
      <c r="A109" s="95"/>
      <c r="B109" s="20"/>
      <c r="C109" s="26"/>
      <c r="D109" s="26"/>
    </row>
    <row r="110" spans="1:4" ht="20.25" x14ac:dyDescent="0.25">
      <c r="A110" s="95"/>
      <c r="B110" s="20"/>
      <c r="C110" s="26"/>
      <c r="D110" s="26"/>
    </row>
    <row r="111" spans="1:4" ht="20.25" x14ac:dyDescent="0.25">
      <c r="A111" s="95"/>
      <c r="B111" s="20"/>
      <c r="C111" s="26"/>
      <c r="D111" s="26"/>
    </row>
    <row r="112" spans="1:4" ht="20.25" x14ac:dyDescent="0.25">
      <c r="A112" s="95"/>
      <c r="B112" s="20"/>
      <c r="C112" s="26"/>
      <c r="D112" s="26"/>
    </row>
    <row r="113" spans="1:4" ht="20.25" x14ac:dyDescent="0.25">
      <c r="A113" s="95"/>
      <c r="B113" s="20"/>
      <c r="C113" s="26"/>
      <c r="D113" s="26"/>
    </row>
    <row r="114" spans="1:4" ht="20.25" x14ac:dyDescent="0.25">
      <c r="A114" s="95"/>
      <c r="B114" s="20"/>
      <c r="C114" s="26"/>
      <c r="D114" s="26"/>
    </row>
    <row r="115" spans="1:4" ht="20.25" x14ac:dyDescent="0.25">
      <c r="A115" s="95"/>
      <c r="B115" s="20"/>
      <c r="C115" s="26"/>
      <c r="D115" s="26"/>
    </row>
    <row r="116" spans="1:4" ht="20.25" x14ac:dyDescent="0.25">
      <c r="A116" s="95"/>
      <c r="B116" s="20"/>
      <c r="C116" s="26"/>
      <c r="D116" s="26"/>
    </row>
    <row r="117" spans="1:4" ht="20.25" x14ac:dyDescent="0.25">
      <c r="A117" s="95"/>
      <c r="B117" s="20"/>
      <c r="C117" s="26"/>
      <c r="D117" s="26"/>
    </row>
    <row r="118" spans="1:4" ht="20.25" x14ac:dyDescent="0.25">
      <c r="A118" s="95"/>
      <c r="B118" s="20"/>
      <c r="C118" s="26"/>
      <c r="D118" s="26"/>
    </row>
    <row r="119" spans="1:4" ht="20.25" x14ac:dyDescent="0.25">
      <c r="A119" s="95"/>
      <c r="B119" s="20"/>
      <c r="C119" s="26"/>
      <c r="D119" s="26"/>
    </row>
    <row r="120" spans="1:4" ht="20.25" x14ac:dyDescent="0.25">
      <c r="A120" s="95"/>
      <c r="B120" s="20"/>
      <c r="C120" s="26"/>
      <c r="D120" s="26"/>
    </row>
    <row r="121" spans="1:4" ht="20.25" x14ac:dyDescent="0.25">
      <c r="A121" s="95"/>
      <c r="B121" s="20"/>
      <c r="C121" s="26"/>
      <c r="D121" s="26"/>
    </row>
    <row r="122" spans="1:4" ht="20.25" x14ac:dyDescent="0.25">
      <c r="A122" s="95"/>
      <c r="B122" s="20"/>
      <c r="C122" s="26"/>
      <c r="D122" s="26"/>
    </row>
    <row r="123" spans="1:4" ht="20.25" x14ac:dyDescent="0.25">
      <c r="A123" s="95"/>
      <c r="B123" s="20"/>
      <c r="C123" s="26"/>
      <c r="D123" s="26"/>
    </row>
    <row r="124" spans="1:4" ht="20.25" x14ac:dyDescent="0.25">
      <c r="A124" s="95"/>
      <c r="B124" s="20"/>
      <c r="C124" s="26"/>
      <c r="D124" s="26"/>
    </row>
    <row r="125" spans="1:4" ht="20.25" x14ac:dyDescent="0.25">
      <c r="A125" s="95"/>
      <c r="B125" s="20"/>
      <c r="C125" s="26"/>
      <c r="D125" s="26"/>
    </row>
    <row r="126" spans="1:4" ht="20.25" x14ac:dyDescent="0.25">
      <c r="A126" s="95"/>
      <c r="B126" s="20"/>
      <c r="C126" s="26"/>
      <c r="D126" s="26"/>
    </row>
    <row r="127" spans="1:4" ht="20.25" x14ac:dyDescent="0.25">
      <c r="A127" s="95"/>
      <c r="B127" s="20"/>
      <c r="C127" s="26"/>
      <c r="D127" s="26"/>
    </row>
    <row r="128" spans="1:4" ht="20.25" x14ac:dyDescent="0.25">
      <c r="A128" s="95"/>
      <c r="B128" s="20"/>
      <c r="C128" s="26"/>
      <c r="D128" s="26"/>
    </row>
    <row r="129" spans="1:4" ht="20.25" x14ac:dyDescent="0.25">
      <c r="A129" s="95"/>
      <c r="B129" s="20"/>
      <c r="C129" s="26"/>
      <c r="D129" s="26"/>
    </row>
    <row r="130" spans="1:4" ht="20.25" x14ac:dyDescent="0.25">
      <c r="A130" s="95"/>
      <c r="B130" s="20"/>
      <c r="C130" s="26"/>
      <c r="D130" s="26"/>
    </row>
    <row r="131" spans="1:4" ht="20.25" x14ac:dyDescent="0.25">
      <c r="A131" s="95"/>
      <c r="B131" s="20"/>
      <c r="C131" s="26"/>
      <c r="D131" s="26"/>
    </row>
    <row r="132" spans="1:4" ht="20.25" x14ac:dyDescent="0.25">
      <c r="A132" s="95"/>
      <c r="B132" s="20"/>
      <c r="C132" s="26"/>
      <c r="D132" s="26"/>
    </row>
    <row r="133" spans="1:4" ht="20.25" x14ac:dyDescent="0.25">
      <c r="A133" s="95"/>
      <c r="B133" s="20"/>
      <c r="C133" s="26"/>
      <c r="D133" s="26"/>
    </row>
    <row r="134" spans="1:4" ht="20.25" x14ac:dyDescent="0.25">
      <c r="A134" s="95"/>
      <c r="B134" s="20"/>
      <c r="C134" s="26"/>
      <c r="D134" s="26"/>
    </row>
    <row r="135" spans="1:4" ht="20.25" x14ac:dyDescent="0.25">
      <c r="A135" s="95"/>
      <c r="B135" s="20"/>
      <c r="C135" s="26"/>
      <c r="D135" s="26"/>
    </row>
    <row r="136" spans="1:4" ht="20.25" x14ac:dyDescent="0.25">
      <c r="A136" s="95"/>
      <c r="B136" s="20"/>
      <c r="C136" s="26"/>
      <c r="D136" s="26"/>
    </row>
    <row r="137" spans="1:4" ht="20.25" x14ac:dyDescent="0.25">
      <c r="A137" s="95"/>
      <c r="B137" s="20"/>
      <c r="C137" s="26"/>
      <c r="D137" s="26"/>
    </row>
    <row r="138" spans="1:4" ht="20.25" x14ac:dyDescent="0.25">
      <c r="A138" s="95"/>
      <c r="B138" s="20"/>
      <c r="C138" s="26"/>
      <c r="D138" s="26"/>
    </row>
    <row r="139" spans="1:4" ht="20.25" x14ac:dyDescent="0.25">
      <c r="A139" s="95"/>
      <c r="B139" s="20"/>
      <c r="C139" s="26"/>
      <c r="D139" s="26"/>
    </row>
    <row r="140" spans="1:4" ht="20.25" x14ac:dyDescent="0.25">
      <c r="A140" s="95"/>
      <c r="B140" s="20"/>
      <c r="C140" s="26"/>
      <c r="D140" s="26"/>
    </row>
    <row r="141" spans="1:4" ht="20.25" x14ac:dyDescent="0.25">
      <c r="A141" s="95"/>
      <c r="B141" s="20"/>
      <c r="C141" s="26"/>
      <c r="D141" s="26"/>
    </row>
    <row r="142" spans="1:4" ht="20.25" x14ac:dyDescent="0.25">
      <c r="A142" s="95"/>
      <c r="B142" s="20"/>
      <c r="C142" s="26"/>
      <c r="D142" s="26"/>
    </row>
    <row r="143" spans="1:4" ht="20.25" x14ac:dyDescent="0.25">
      <c r="A143" s="95"/>
      <c r="B143" s="20"/>
      <c r="C143" s="26"/>
      <c r="D143" s="26"/>
    </row>
    <row r="144" spans="1:4" ht="20.25" x14ac:dyDescent="0.25">
      <c r="A144" s="95"/>
      <c r="B144" s="20"/>
      <c r="C144" s="26"/>
      <c r="D144" s="26"/>
    </row>
    <row r="145" spans="1:4" ht="20.25" x14ac:dyDescent="0.25">
      <c r="A145" s="95"/>
      <c r="B145" s="20"/>
      <c r="C145" s="26"/>
      <c r="D145" s="26"/>
    </row>
    <row r="146" spans="1:4" ht="20.25" x14ac:dyDescent="0.25">
      <c r="A146" s="95"/>
      <c r="B146" s="20"/>
      <c r="C146" s="26"/>
      <c r="D146" s="26"/>
    </row>
    <row r="147" spans="1:4" ht="20.25" x14ac:dyDescent="0.25">
      <c r="A147" s="95"/>
      <c r="B147" s="20"/>
      <c r="C147" s="26"/>
      <c r="D147" s="26"/>
    </row>
    <row r="148" spans="1:4" ht="20.25" x14ac:dyDescent="0.25">
      <c r="A148" s="95"/>
      <c r="B148" s="20"/>
      <c r="C148" s="26"/>
      <c r="D148" s="26"/>
    </row>
    <row r="149" spans="1:4" ht="20.25" x14ac:dyDescent="0.25">
      <c r="A149" s="95"/>
      <c r="B149" s="20"/>
      <c r="C149" s="26"/>
      <c r="D149" s="26"/>
    </row>
    <row r="150" spans="1:4" ht="20.25" x14ac:dyDescent="0.25">
      <c r="A150" s="95"/>
      <c r="B150" s="20"/>
      <c r="C150" s="26"/>
      <c r="D150" s="26"/>
    </row>
    <row r="151" spans="1:4" ht="20.25" x14ac:dyDescent="0.25">
      <c r="A151" s="95"/>
      <c r="B151" s="20"/>
      <c r="C151" s="26"/>
      <c r="D151" s="26"/>
    </row>
    <row r="152" spans="1:4" ht="20.25" x14ac:dyDescent="0.25">
      <c r="A152" s="95"/>
      <c r="B152" s="20"/>
      <c r="C152" s="26"/>
      <c r="D152" s="26"/>
    </row>
    <row r="153" spans="1:4" ht="20.25" x14ac:dyDescent="0.25">
      <c r="A153" s="95"/>
      <c r="B153" s="20"/>
      <c r="C153" s="26"/>
      <c r="D153" s="26"/>
    </row>
    <row r="154" spans="1:4" ht="20.25" x14ac:dyDescent="0.25">
      <c r="A154" s="95"/>
      <c r="B154" s="20"/>
      <c r="C154" s="26"/>
      <c r="D154" s="26"/>
    </row>
    <row r="155" spans="1:4" ht="20.25" x14ac:dyDescent="0.25">
      <c r="A155" s="95"/>
      <c r="B155" s="20"/>
      <c r="C155" s="26"/>
      <c r="D155" s="26"/>
    </row>
    <row r="156" spans="1:4" ht="20.25" x14ac:dyDescent="0.25">
      <c r="A156" s="95"/>
      <c r="B156" s="20"/>
      <c r="C156" s="26"/>
      <c r="D156" s="26"/>
    </row>
    <row r="157" spans="1:4" ht="20.25" x14ac:dyDescent="0.25">
      <c r="A157" s="95"/>
      <c r="B157" s="20"/>
      <c r="C157" s="26"/>
      <c r="D157" s="26"/>
    </row>
    <row r="158" spans="1:4" ht="20.25" x14ac:dyDescent="0.25">
      <c r="A158" s="95"/>
      <c r="B158" s="20"/>
      <c r="C158" s="26"/>
      <c r="D158" s="26"/>
    </row>
    <row r="159" spans="1:4" ht="20.25" x14ac:dyDescent="0.25">
      <c r="A159" s="95"/>
      <c r="B159" s="20"/>
      <c r="C159" s="26"/>
      <c r="D159" s="26"/>
    </row>
    <row r="160" spans="1:4" ht="20.25" x14ac:dyDescent="0.25">
      <c r="A160" s="95"/>
      <c r="B160" s="20"/>
      <c r="C160" s="26"/>
      <c r="D160" s="26"/>
    </row>
    <row r="161" spans="1:4" ht="20.25" x14ac:dyDescent="0.25">
      <c r="A161" s="95"/>
      <c r="B161" s="20"/>
      <c r="C161" s="26"/>
      <c r="D161" s="26"/>
    </row>
    <row r="162" spans="1:4" ht="20.25" x14ac:dyDescent="0.25">
      <c r="A162" s="95"/>
      <c r="B162" s="20"/>
      <c r="C162" s="26"/>
      <c r="D162" s="26"/>
    </row>
    <row r="163" spans="1:4" ht="20.25" x14ac:dyDescent="0.25">
      <c r="A163" s="95"/>
      <c r="B163" s="20"/>
      <c r="C163" s="26"/>
      <c r="D163" s="26"/>
    </row>
    <row r="164" spans="1:4" ht="20.25" x14ac:dyDescent="0.25">
      <c r="A164" s="95"/>
      <c r="B164" s="20"/>
      <c r="C164" s="26"/>
      <c r="D164" s="26"/>
    </row>
    <row r="165" spans="1:4" ht="20.25" x14ac:dyDescent="0.25">
      <c r="A165" s="95"/>
      <c r="B165" s="20"/>
      <c r="C165" s="26"/>
      <c r="D165" s="26"/>
    </row>
    <row r="166" spans="1:4" ht="20.25" x14ac:dyDescent="0.25">
      <c r="A166" s="95"/>
      <c r="B166" s="20"/>
      <c r="C166" s="26"/>
      <c r="D166" s="26"/>
    </row>
    <row r="167" spans="1:4" ht="20.25" x14ac:dyDescent="0.25">
      <c r="A167" s="95"/>
      <c r="B167" s="20"/>
      <c r="C167" s="26"/>
      <c r="D167" s="26"/>
    </row>
    <row r="168" spans="1:4" ht="20.25" x14ac:dyDescent="0.25">
      <c r="A168" s="95"/>
      <c r="B168" s="20"/>
      <c r="C168" s="26"/>
      <c r="D168" s="26"/>
    </row>
    <row r="169" spans="1:4" ht="20.25" x14ac:dyDescent="0.25">
      <c r="A169" s="95"/>
      <c r="B169" s="20"/>
      <c r="C169" s="26"/>
      <c r="D169" s="26"/>
    </row>
    <row r="170" spans="1:4" ht="20.25" x14ac:dyDescent="0.25">
      <c r="A170" s="95"/>
      <c r="B170" s="20"/>
      <c r="C170" s="26"/>
      <c r="D170" s="26"/>
    </row>
    <row r="171" spans="1:4" ht="20.25" x14ac:dyDescent="0.25">
      <c r="A171" s="95"/>
      <c r="B171" s="20"/>
      <c r="C171" s="26"/>
      <c r="D171" s="26"/>
    </row>
    <row r="172" spans="1:4" ht="20.25" x14ac:dyDescent="0.25">
      <c r="A172" s="95"/>
      <c r="B172" s="20"/>
      <c r="C172" s="26"/>
      <c r="D172" s="26"/>
    </row>
    <row r="173" spans="1:4" ht="20.25" x14ac:dyDescent="0.25">
      <c r="A173" s="95"/>
      <c r="B173" s="20"/>
      <c r="C173" s="26"/>
      <c r="D173" s="26"/>
    </row>
    <row r="174" spans="1:4" ht="20.25" x14ac:dyDescent="0.25">
      <c r="A174" s="95"/>
      <c r="B174" s="20"/>
      <c r="C174" s="26"/>
      <c r="D174" s="26"/>
    </row>
    <row r="175" spans="1:4" ht="20.25" x14ac:dyDescent="0.25">
      <c r="A175" s="95"/>
      <c r="B175" s="20"/>
      <c r="C175" s="26"/>
      <c r="D175" s="26"/>
    </row>
    <row r="176" spans="1:4" ht="20.25" x14ac:dyDescent="0.25">
      <c r="A176" s="95"/>
      <c r="B176" s="20"/>
      <c r="C176" s="26"/>
      <c r="D176" s="26"/>
    </row>
    <row r="177" spans="1:4" ht="20.25" x14ac:dyDescent="0.25">
      <c r="A177" s="95"/>
      <c r="B177" s="20"/>
      <c r="C177" s="26"/>
      <c r="D177" s="26"/>
    </row>
    <row r="178" spans="1:4" ht="20.25" x14ac:dyDescent="0.25">
      <c r="A178" s="95"/>
      <c r="B178" s="20"/>
      <c r="C178" s="26"/>
      <c r="D178" s="26"/>
    </row>
    <row r="179" spans="1:4" ht="20.25" x14ac:dyDescent="0.25">
      <c r="A179" s="95"/>
      <c r="B179" s="20"/>
      <c r="C179" s="26"/>
      <c r="D179" s="26"/>
    </row>
    <row r="180" spans="1:4" ht="20.25" x14ac:dyDescent="0.25">
      <c r="A180" s="95"/>
      <c r="B180" s="20"/>
      <c r="C180" s="26"/>
      <c r="D180" s="26"/>
    </row>
    <row r="181" spans="1:4" ht="20.25" x14ac:dyDescent="0.25">
      <c r="A181" s="95"/>
      <c r="B181" s="20"/>
      <c r="C181" s="26"/>
      <c r="D181" s="26"/>
    </row>
    <row r="182" spans="1:4" ht="20.25" x14ac:dyDescent="0.25">
      <c r="A182" s="95"/>
      <c r="B182" s="20"/>
      <c r="C182" s="26"/>
      <c r="D182" s="26"/>
    </row>
    <row r="183" spans="1:4" ht="20.25" x14ac:dyDescent="0.25">
      <c r="A183" s="95"/>
      <c r="B183" s="20"/>
      <c r="C183" s="26"/>
      <c r="D183" s="26"/>
    </row>
    <row r="184" spans="1:4" ht="20.25" x14ac:dyDescent="0.25">
      <c r="A184" s="95"/>
      <c r="B184" s="20"/>
      <c r="C184" s="26"/>
      <c r="D184" s="26"/>
    </row>
    <row r="185" spans="1:4" ht="20.25" x14ac:dyDescent="0.25">
      <c r="A185" s="95"/>
      <c r="B185" s="20"/>
      <c r="C185" s="26"/>
      <c r="D185" s="26"/>
    </row>
    <row r="186" spans="1:4" ht="20.25" x14ac:dyDescent="0.25">
      <c r="A186" s="95"/>
      <c r="B186" s="20"/>
      <c r="C186" s="26"/>
      <c r="D186" s="26"/>
    </row>
    <row r="187" spans="1:4" ht="20.25" x14ac:dyDescent="0.25">
      <c r="A187" s="95"/>
      <c r="B187" s="20"/>
      <c r="C187" s="26"/>
      <c r="D187" s="26"/>
    </row>
    <row r="188" spans="1:4" ht="20.25" x14ac:dyDescent="0.25">
      <c r="A188" s="95"/>
      <c r="B188" s="20"/>
      <c r="C188" s="26"/>
      <c r="D188" s="26"/>
    </row>
    <row r="189" spans="1:4" ht="20.25" x14ac:dyDescent="0.25">
      <c r="A189" s="95"/>
      <c r="B189" s="20"/>
      <c r="C189" s="26"/>
      <c r="D189" s="26"/>
    </row>
    <row r="190" spans="1:4" ht="20.25" x14ac:dyDescent="0.25">
      <c r="A190" s="95"/>
      <c r="B190" s="20"/>
      <c r="C190" s="26"/>
      <c r="D190" s="26"/>
    </row>
    <row r="191" spans="1:4" ht="20.25" x14ac:dyDescent="0.25">
      <c r="A191" s="95"/>
      <c r="B191" s="20"/>
      <c r="C191" s="26"/>
      <c r="D191" s="26"/>
    </row>
    <row r="192" spans="1:4" ht="20.25" x14ac:dyDescent="0.25">
      <c r="A192" s="95"/>
      <c r="B192" s="20"/>
      <c r="C192" s="26"/>
      <c r="D192" s="26"/>
    </row>
    <row r="193" spans="1:4" ht="20.25" x14ac:dyDescent="0.25">
      <c r="A193" s="95"/>
      <c r="B193" s="20"/>
      <c r="C193" s="26"/>
      <c r="D193" s="26"/>
    </row>
    <row r="194" spans="1:4" ht="20.25" x14ac:dyDescent="0.25">
      <c r="A194" s="95"/>
      <c r="B194" s="20"/>
      <c r="C194" s="26"/>
      <c r="D194" s="26"/>
    </row>
    <row r="195" spans="1:4" ht="20.25" x14ac:dyDescent="0.25">
      <c r="A195" s="95"/>
      <c r="B195" s="20"/>
      <c r="C195" s="26"/>
      <c r="D195" s="26"/>
    </row>
    <row r="196" spans="1:4" ht="20.25" x14ac:dyDescent="0.25">
      <c r="A196" s="95"/>
      <c r="B196" s="20"/>
      <c r="C196" s="26"/>
      <c r="D196" s="26"/>
    </row>
    <row r="197" spans="1:4" ht="20.25" x14ac:dyDescent="0.25">
      <c r="A197" s="95"/>
      <c r="B197" s="20"/>
      <c r="C197" s="26"/>
      <c r="D197" s="26"/>
    </row>
    <row r="198" spans="1:4" ht="20.25" x14ac:dyDescent="0.25">
      <c r="A198" s="95"/>
      <c r="B198" s="20"/>
      <c r="C198" s="26"/>
      <c r="D198" s="26"/>
    </row>
    <row r="199" spans="1:4" ht="20.25" x14ac:dyDescent="0.25">
      <c r="A199" s="95"/>
      <c r="B199" s="20"/>
      <c r="C199" s="26"/>
      <c r="D199" s="26"/>
    </row>
    <row r="200" spans="1:4" ht="20.25" x14ac:dyDescent="0.25">
      <c r="A200" s="95"/>
      <c r="B200" s="20"/>
      <c r="C200" s="26"/>
      <c r="D200" s="26"/>
    </row>
    <row r="201" spans="1:4" ht="20.25" x14ac:dyDescent="0.25">
      <c r="A201" s="95"/>
      <c r="B201" s="20"/>
      <c r="C201" s="26"/>
      <c r="D201" s="26"/>
    </row>
    <row r="202" spans="1:4" ht="20.25" x14ac:dyDescent="0.25">
      <c r="A202" s="95"/>
      <c r="B202" s="20"/>
      <c r="C202" s="26"/>
      <c r="D202" s="26"/>
    </row>
    <row r="203" spans="1:4" ht="20.25" x14ac:dyDescent="0.25">
      <c r="A203" s="95"/>
      <c r="B203" s="20"/>
      <c r="C203" s="26"/>
      <c r="D203" s="26"/>
    </row>
    <row r="204" spans="1:4" ht="20.25" x14ac:dyDescent="0.25">
      <c r="A204" s="95"/>
      <c r="B204" s="20"/>
      <c r="C204" s="26"/>
      <c r="D204" s="26"/>
    </row>
    <row r="205" spans="1:4" ht="20.25" x14ac:dyDescent="0.25">
      <c r="A205" s="95"/>
      <c r="B205" s="20"/>
      <c r="C205" s="26"/>
      <c r="D205" s="26"/>
    </row>
    <row r="206" spans="1:4" ht="20.25" x14ac:dyDescent="0.25">
      <c r="A206" s="95"/>
      <c r="B206" s="20"/>
      <c r="C206" s="26"/>
      <c r="D206" s="26"/>
    </row>
    <row r="207" spans="1:4" ht="20.25" x14ac:dyDescent="0.25">
      <c r="A207" s="95"/>
      <c r="B207" s="20"/>
      <c r="C207" s="26"/>
      <c r="D207" s="26"/>
    </row>
    <row r="208" spans="1:4" x14ac:dyDescent="0.25">
      <c r="A208" s="75"/>
      <c r="B208" s="20"/>
      <c r="C208" s="20"/>
      <c r="D208" s="20"/>
    </row>
    <row r="209" spans="1:8" ht="20.25" x14ac:dyDescent="0.25">
      <c r="A209" s="75"/>
      <c r="B209" s="22" t="s">
        <v>87</v>
      </c>
      <c r="C209" s="22" t="s">
        <v>142</v>
      </c>
      <c r="D209" s="25" t="s">
        <v>87</v>
      </c>
      <c r="E209" s="25" t="s">
        <v>142</v>
      </c>
    </row>
    <row r="210" spans="1:8" ht="21" x14ac:dyDescent="0.35">
      <c r="A210" s="75"/>
      <c r="B210" s="23" t="s">
        <v>89</v>
      </c>
      <c r="C210" s="23" t="s">
        <v>57</v>
      </c>
      <c r="D210" t="s">
        <v>89</v>
      </c>
      <c r="F210" t="str">
        <f>IF(NOT(ISBLANK(D210)),D210,IF(NOT(ISBLANK(E210)),"     "&amp;E210,FALSE))</f>
        <v>Afectación Económica o presupuestal</v>
      </c>
      <c r="G210" t="s">
        <v>89</v>
      </c>
      <c r="H210" t="str">
        <f>IF(NOT(ISERROR(MATCH(G210,_xlfn.ANCHORARRAY(B221),0))),F223&amp;"Por favor no seleccionar los criterios de impacto",G210)</f>
        <v>❌Por favor no seleccionar los criterios de impacto</v>
      </c>
    </row>
    <row r="211" spans="1:8" ht="21" x14ac:dyDescent="0.35">
      <c r="A211" s="75"/>
      <c r="B211" s="23" t="s">
        <v>89</v>
      </c>
      <c r="C211" s="23" t="s">
        <v>92</v>
      </c>
      <c r="E211" t="s">
        <v>57</v>
      </c>
      <c r="F211" t="str">
        <f t="shared" ref="F211:F221" si="0">IF(NOT(ISBLANK(D211)),D211,IF(NOT(ISBLANK(E211)),"     "&amp;E211,FALSE))</f>
        <v xml:space="preserve">     Afectación menor a 10 SMLMV .</v>
      </c>
    </row>
    <row r="212" spans="1:8" ht="21" x14ac:dyDescent="0.35">
      <c r="A212" s="75"/>
      <c r="B212" s="23" t="s">
        <v>89</v>
      </c>
      <c r="C212" s="23" t="s">
        <v>93</v>
      </c>
      <c r="E212" t="s">
        <v>92</v>
      </c>
      <c r="F212" t="str">
        <f t="shared" si="0"/>
        <v xml:space="preserve">     Entre 10 y 50 SMLMV </v>
      </c>
    </row>
    <row r="213" spans="1:8" ht="21" x14ac:dyDescent="0.35">
      <c r="A213" s="75"/>
      <c r="B213" s="23" t="s">
        <v>89</v>
      </c>
      <c r="C213" s="23" t="s">
        <v>94</v>
      </c>
      <c r="E213" t="s">
        <v>93</v>
      </c>
      <c r="F213" t="str">
        <f t="shared" si="0"/>
        <v xml:space="preserve">     Entre 50 y 100 SMLMV </v>
      </c>
    </row>
    <row r="214" spans="1:8" ht="21" x14ac:dyDescent="0.35">
      <c r="A214" s="75"/>
      <c r="B214" s="23" t="s">
        <v>89</v>
      </c>
      <c r="C214" s="23" t="s">
        <v>95</v>
      </c>
      <c r="E214" t="s">
        <v>94</v>
      </c>
      <c r="F214" t="str">
        <f t="shared" si="0"/>
        <v xml:space="preserve">     Entre 100 y 500 SMLMV </v>
      </c>
    </row>
    <row r="215" spans="1:8" ht="21" x14ac:dyDescent="0.35">
      <c r="A215" s="75"/>
      <c r="B215" s="23" t="s">
        <v>56</v>
      </c>
      <c r="C215" s="23" t="s">
        <v>96</v>
      </c>
      <c r="E215" t="s">
        <v>95</v>
      </c>
      <c r="F215" t="str">
        <f t="shared" si="0"/>
        <v xml:space="preserve">     Mayor a 500 SMLMV </v>
      </c>
    </row>
    <row r="216" spans="1:8" ht="21" x14ac:dyDescent="0.35">
      <c r="A216" s="75"/>
      <c r="B216" s="23" t="s">
        <v>56</v>
      </c>
      <c r="C216" s="23" t="s">
        <v>97</v>
      </c>
      <c r="D216" t="s">
        <v>56</v>
      </c>
      <c r="F216" t="str">
        <f t="shared" si="0"/>
        <v>Pérdida Reputacional</v>
      </c>
    </row>
    <row r="217" spans="1:8" ht="21" x14ac:dyDescent="0.35">
      <c r="A217" s="75"/>
      <c r="B217" s="23" t="s">
        <v>56</v>
      </c>
      <c r="C217" s="23" t="s">
        <v>99</v>
      </c>
      <c r="E217" t="s">
        <v>96</v>
      </c>
      <c r="F217" t="str">
        <f t="shared" si="0"/>
        <v xml:space="preserve">     El riesgo afecta la imagen de alguna área de la organización</v>
      </c>
    </row>
    <row r="218" spans="1:8" ht="21" x14ac:dyDescent="0.35">
      <c r="A218" s="75"/>
      <c r="B218" s="23" t="s">
        <v>56</v>
      </c>
      <c r="C218" s="23" t="s">
        <v>98</v>
      </c>
      <c r="E218" t="s">
        <v>97</v>
      </c>
      <c r="F218" t="str">
        <f t="shared" si="0"/>
        <v xml:space="preserve">     El riesgo afecta la imagen de la entidad internamente, de conocimiento general, nivel interno, de junta dircetiva y accionistas y/o de provedores</v>
      </c>
    </row>
    <row r="219" spans="1:8" ht="21" x14ac:dyDescent="0.35">
      <c r="A219" s="75"/>
      <c r="B219" s="23" t="s">
        <v>56</v>
      </c>
      <c r="C219" s="23" t="s">
        <v>117</v>
      </c>
      <c r="E219" t="s">
        <v>99</v>
      </c>
      <c r="F219" t="str">
        <f t="shared" si="0"/>
        <v xml:space="preserve">     El riesgo afecta la imagen de la entidad con algunos usuarios de relevancia frente al logro de los objetivos</v>
      </c>
    </row>
    <row r="220" spans="1:8" x14ac:dyDescent="0.25">
      <c r="A220" s="75"/>
      <c r="B220" s="24"/>
      <c r="C220" s="24"/>
      <c r="E220" t="s">
        <v>98</v>
      </c>
      <c r="F220" t="str">
        <f t="shared" si="0"/>
        <v xml:space="preserve">     El riesgo afecta la imagen de de la entidad con efecto publicitario sostenido a nivel de sector administrativo, nivel departamental o municipal</v>
      </c>
    </row>
    <row r="221" spans="1:8" x14ac:dyDescent="0.25">
      <c r="A221" s="75"/>
      <c r="B221" s="24" t="str" cm="1">
        <f t="array" ref="B221:B223">_xlfn.UNIQUE(Tabla1[[#All],[Criterios]])</f>
        <v>Criterios</v>
      </c>
      <c r="C221" s="24"/>
      <c r="E221" t="s">
        <v>117</v>
      </c>
      <c r="F221" t="str">
        <f t="shared" si="0"/>
        <v xml:space="preserve">     El riesgo afecta la imagen de la entidad a nivel nacional, con efecto publicitarios sostenible a nivel país</v>
      </c>
    </row>
    <row r="222" spans="1:8" x14ac:dyDescent="0.25">
      <c r="A222" s="75"/>
      <c r="B222" s="24" t="str">
        <v>Afectación Económica o presupuestal</v>
      </c>
      <c r="C222" s="24"/>
    </row>
    <row r="223" spans="1:8" x14ac:dyDescent="0.25">
      <c r="B223" s="24" t="str">
        <v>Pérdida Reputacional</v>
      </c>
      <c r="C223" s="24"/>
      <c r="F223" s="27" t="s">
        <v>144</v>
      </c>
    </row>
    <row r="224" spans="1:8" x14ac:dyDescent="0.25">
      <c r="B224" s="19"/>
      <c r="C224" s="19"/>
      <c r="F224" s="27" t="s">
        <v>145</v>
      </c>
    </row>
    <row r="225" spans="2:4" x14ac:dyDescent="0.25">
      <c r="B225" s="19"/>
      <c r="C225" s="19"/>
    </row>
    <row r="226" spans="2:4" x14ac:dyDescent="0.25">
      <c r="B226" s="19"/>
      <c r="C226" s="19"/>
    </row>
    <row r="227" spans="2:4" x14ac:dyDescent="0.25">
      <c r="B227" s="19"/>
      <c r="C227" s="19"/>
      <c r="D227" s="19"/>
    </row>
    <row r="228" spans="2:4" x14ac:dyDescent="0.25">
      <c r="B228" s="19"/>
      <c r="C228" s="19"/>
      <c r="D228" s="19"/>
    </row>
    <row r="229" spans="2:4" x14ac:dyDescent="0.25">
      <c r="B229" s="19"/>
      <c r="C229" s="19"/>
      <c r="D229" s="19"/>
    </row>
    <row r="230" spans="2:4" x14ac:dyDescent="0.25">
      <c r="B230" s="19"/>
      <c r="C230" s="19"/>
      <c r="D230" s="19"/>
    </row>
    <row r="231" spans="2:4" x14ac:dyDescent="0.25">
      <c r="B231" s="19"/>
      <c r="C231" s="19"/>
      <c r="D231" s="19"/>
    </row>
    <row r="232" spans="2:4" x14ac:dyDescent="0.25">
      <c r="B232" s="19"/>
      <c r="C232" s="19"/>
      <c r="D232" s="19"/>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workbookViewId="0"/>
  </sheetViews>
  <sheetFormatPr baseColWidth="10" defaultColWidth="14.28515625" defaultRowHeight="12.75" x14ac:dyDescent="0.2"/>
  <cols>
    <col min="1" max="2" width="14.28515625" style="80"/>
    <col min="3" max="3" width="17" style="80" customWidth="1"/>
    <col min="4" max="4" width="14.28515625" style="80"/>
    <col min="5" max="5" width="46" style="80" customWidth="1"/>
    <col min="6" max="16384" width="14.28515625" style="80"/>
  </cols>
  <sheetData>
    <row r="1" spans="2:6" ht="24" customHeight="1" thickBot="1" x14ac:dyDescent="0.25">
      <c r="B1" s="364" t="s">
        <v>77</v>
      </c>
      <c r="C1" s="365"/>
      <c r="D1" s="365"/>
      <c r="E1" s="365"/>
      <c r="F1" s="366"/>
    </row>
    <row r="2" spans="2:6" ht="16.5" thickBot="1" x14ac:dyDescent="0.3">
      <c r="B2" s="81"/>
      <c r="C2" s="81"/>
      <c r="D2" s="81"/>
      <c r="E2" s="81"/>
      <c r="F2" s="81"/>
    </row>
    <row r="3" spans="2:6" ht="16.5" thickBot="1" x14ac:dyDescent="0.25">
      <c r="B3" s="368" t="s">
        <v>63</v>
      </c>
      <c r="C3" s="369"/>
      <c r="D3" s="369"/>
      <c r="E3" s="93" t="s">
        <v>64</v>
      </c>
      <c r="F3" s="94" t="s">
        <v>65</v>
      </c>
    </row>
    <row r="4" spans="2:6" ht="31.5" x14ac:dyDescent="0.2">
      <c r="B4" s="370" t="s">
        <v>66</v>
      </c>
      <c r="C4" s="372" t="s">
        <v>13</v>
      </c>
      <c r="D4" s="82" t="s">
        <v>14</v>
      </c>
      <c r="E4" s="83" t="s">
        <v>67</v>
      </c>
      <c r="F4" s="84">
        <v>0.25</v>
      </c>
    </row>
    <row r="5" spans="2:6" ht="47.25" x14ac:dyDescent="0.2">
      <c r="B5" s="371"/>
      <c r="C5" s="373"/>
      <c r="D5" s="85" t="s">
        <v>15</v>
      </c>
      <c r="E5" s="86" t="s">
        <v>68</v>
      </c>
      <c r="F5" s="87">
        <v>0.15</v>
      </c>
    </row>
    <row r="6" spans="2:6" ht="47.25" x14ac:dyDescent="0.2">
      <c r="B6" s="371"/>
      <c r="C6" s="373"/>
      <c r="D6" s="85" t="s">
        <v>16</v>
      </c>
      <c r="E6" s="86" t="s">
        <v>69</v>
      </c>
      <c r="F6" s="87">
        <v>0.1</v>
      </c>
    </row>
    <row r="7" spans="2:6" ht="63" x14ac:dyDescent="0.2">
      <c r="B7" s="371"/>
      <c r="C7" s="373" t="s">
        <v>17</v>
      </c>
      <c r="D7" s="85" t="s">
        <v>10</v>
      </c>
      <c r="E7" s="86" t="s">
        <v>70</v>
      </c>
      <c r="F7" s="87">
        <v>0.25</v>
      </c>
    </row>
    <row r="8" spans="2:6" ht="31.5" x14ac:dyDescent="0.2">
      <c r="B8" s="371"/>
      <c r="C8" s="373"/>
      <c r="D8" s="85" t="s">
        <v>9</v>
      </c>
      <c r="E8" s="86" t="s">
        <v>71</v>
      </c>
      <c r="F8" s="87">
        <v>0.15</v>
      </c>
    </row>
    <row r="9" spans="2:6" ht="47.25" x14ac:dyDescent="0.2">
      <c r="B9" s="371" t="s">
        <v>159</v>
      </c>
      <c r="C9" s="373" t="s">
        <v>18</v>
      </c>
      <c r="D9" s="85" t="s">
        <v>19</v>
      </c>
      <c r="E9" s="86" t="s">
        <v>72</v>
      </c>
      <c r="F9" s="88" t="s">
        <v>73</v>
      </c>
    </row>
    <row r="10" spans="2:6" ht="63" x14ac:dyDescent="0.2">
      <c r="B10" s="371"/>
      <c r="C10" s="373"/>
      <c r="D10" s="85" t="s">
        <v>20</v>
      </c>
      <c r="E10" s="86" t="s">
        <v>74</v>
      </c>
      <c r="F10" s="88" t="s">
        <v>73</v>
      </c>
    </row>
    <row r="11" spans="2:6" ht="47.25" x14ac:dyDescent="0.2">
      <c r="B11" s="371"/>
      <c r="C11" s="373" t="s">
        <v>21</v>
      </c>
      <c r="D11" s="85" t="s">
        <v>22</v>
      </c>
      <c r="E11" s="86" t="s">
        <v>75</v>
      </c>
      <c r="F11" s="88" t="s">
        <v>73</v>
      </c>
    </row>
    <row r="12" spans="2:6" ht="47.25" x14ac:dyDescent="0.2">
      <c r="B12" s="371"/>
      <c r="C12" s="373"/>
      <c r="D12" s="85" t="s">
        <v>23</v>
      </c>
      <c r="E12" s="86" t="s">
        <v>76</v>
      </c>
      <c r="F12" s="88" t="s">
        <v>73</v>
      </c>
    </row>
    <row r="13" spans="2:6" ht="31.5" x14ac:dyDescent="0.2">
      <c r="B13" s="371"/>
      <c r="C13" s="373" t="s">
        <v>24</v>
      </c>
      <c r="D13" s="85" t="s">
        <v>118</v>
      </c>
      <c r="E13" s="86" t="s">
        <v>121</v>
      </c>
      <c r="F13" s="88" t="s">
        <v>73</v>
      </c>
    </row>
    <row r="14" spans="2:6" ht="32.25" thickBot="1" x14ac:dyDescent="0.25">
      <c r="B14" s="374"/>
      <c r="C14" s="375"/>
      <c r="D14" s="89" t="s">
        <v>119</v>
      </c>
      <c r="E14" s="90" t="s">
        <v>120</v>
      </c>
      <c r="F14" s="91" t="s">
        <v>73</v>
      </c>
    </row>
    <row r="15" spans="2:6" ht="49.5" customHeight="1" x14ac:dyDescent="0.2">
      <c r="B15" s="367" t="s">
        <v>156</v>
      </c>
      <c r="C15" s="367"/>
      <c r="D15" s="367"/>
      <c r="E15" s="367"/>
      <c r="F15" s="367"/>
    </row>
    <row r="16" spans="2:6" ht="27" customHeight="1" x14ac:dyDescent="0.25">
      <c r="B16" s="92"/>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baseColWidth="10" defaultRowHeight="15" x14ac:dyDescent="0.25"/>
  <sheetData>
    <row r="2" spans="2:5" x14ac:dyDescent="0.25">
      <c r="B2" t="s">
        <v>31</v>
      </c>
      <c r="E2" t="s">
        <v>132</v>
      </c>
    </row>
    <row r="3" spans="2:5" x14ac:dyDescent="0.25">
      <c r="B3" t="s">
        <v>32</v>
      </c>
      <c r="E3" t="s">
        <v>131</v>
      </c>
    </row>
    <row r="4" spans="2:5" x14ac:dyDescent="0.25">
      <c r="B4" t="s">
        <v>136</v>
      </c>
      <c r="E4" t="s">
        <v>133</v>
      </c>
    </row>
    <row r="5" spans="2:5" x14ac:dyDescent="0.25">
      <c r="B5" t="s">
        <v>135</v>
      </c>
    </row>
    <row r="8" spans="2:5" x14ac:dyDescent="0.25">
      <c r="B8" t="s">
        <v>85</v>
      </c>
    </row>
    <row r="9" spans="2:5" x14ac:dyDescent="0.25">
      <c r="B9" t="s">
        <v>39</v>
      </c>
    </row>
    <row r="10" spans="2:5" x14ac:dyDescent="0.25">
      <c r="B10" t="s">
        <v>40</v>
      </c>
    </row>
    <row r="13" spans="2:5" x14ac:dyDescent="0.25">
      <c r="B13" t="s">
        <v>128</v>
      </c>
    </row>
    <row r="14" spans="2:5" x14ac:dyDescent="0.25">
      <c r="B14" t="s">
        <v>122</v>
      </c>
    </row>
    <row r="15" spans="2:5" x14ac:dyDescent="0.25">
      <c r="B15" t="s">
        <v>125</v>
      </c>
    </row>
    <row r="16" spans="2:5" x14ac:dyDescent="0.25">
      <c r="B16" t="s">
        <v>123</v>
      </c>
    </row>
    <row r="17" spans="2:2" x14ac:dyDescent="0.25">
      <c r="B17" t="s">
        <v>124</v>
      </c>
    </row>
    <row r="18" spans="2:2" x14ac:dyDescent="0.25">
      <c r="B18" t="s">
        <v>126</v>
      </c>
    </row>
    <row r="19" spans="2:2" x14ac:dyDescent="0.25">
      <c r="B19" t="s">
        <v>127</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Listas</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Diana Marcela Cordoba Vargas</cp:lastModifiedBy>
  <cp:lastPrinted>2020-05-13T01:12:22Z</cp:lastPrinted>
  <dcterms:created xsi:type="dcterms:W3CDTF">2020-03-24T23:12:47Z</dcterms:created>
  <dcterms:modified xsi:type="dcterms:W3CDTF">2023-02-14T20:46:52Z</dcterms:modified>
</cp:coreProperties>
</file>