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2/Riesgos/"/>
    </mc:Choice>
  </mc:AlternateContent>
  <xr:revisionPtr revIDLastSave="58" documentId="11_7BACDD51B0B6B3FECEA18A7CCD1D4B77C1D04744" xr6:coauthVersionLast="47" xr6:coauthVersionMax="47" xr10:uidLastSave="{2E03363B-C4FB-4442-A4A4-6F4F76A3A21C}"/>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4"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 i="1" l="1"/>
  <c r="Y17" i="1"/>
  <c r="Y18" i="1"/>
  <c r="O18" i="1"/>
  <c r="M17" i="1" l="1"/>
  <c r="AC17" i="1" s="1"/>
  <c r="AD17" i="1" l="1"/>
  <c r="AE17" i="1"/>
  <c r="AC18" i="1" s="1"/>
  <c r="AD18" i="1" l="1"/>
  <c r="AE18" i="1"/>
  <c r="Y16" i="1"/>
  <c r="Y15" i="1"/>
  <c r="L15" i="1"/>
  <c r="M15" i="1" s="1"/>
  <c r="L23" i="1"/>
  <c r="O16" i="1"/>
  <c r="AC15" i="1" l="1"/>
  <c r="AE15" i="1" s="1"/>
  <c r="AC16" i="1" s="1"/>
  <c r="AD16" i="1" s="1"/>
  <c r="Y13" i="1"/>
  <c r="Y14" i="1"/>
  <c r="AD15" i="1" l="1"/>
  <c r="AE16" i="1"/>
  <c r="F221" i="13" l="1"/>
  <c r="F211" i="13"/>
  <c r="F212" i="13"/>
  <c r="F213" i="13"/>
  <c r="F214" i="13"/>
  <c r="F215" i="13"/>
  <c r="F216" i="13"/>
  <c r="F217" i="13"/>
  <c r="F218" i="13"/>
  <c r="F219" i="13"/>
  <c r="F220" i="13"/>
  <c r="F210" i="13"/>
  <c r="B221" i="13" a="1"/>
  <c r="O14" i="1"/>
  <c r="B221" i="13" l="1"/>
  <c r="O17" i="1" l="1"/>
  <c r="P17" i="1" s="1"/>
  <c r="O15" i="1"/>
  <c r="P15"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R15" i="1" l="1"/>
  <c r="Q15" i="1"/>
  <c r="AG15" i="1" s="1"/>
  <c r="Q17" i="1"/>
  <c r="AG17" i="1" s="1"/>
  <c r="R17" i="1"/>
  <c r="L13" i="1"/>
  <c r="AF17" i="1" l="1"/>
  <c r="AH17" i="1" s="1"/>
  <c r="AG18" i="1"/>
  <c r="AF18" i="1" s="1"/>
  <c r="AH18" i="1" s="1"/>
  <c r="AF15" i="1"/>
  <c r="AH15" i="1" s="1"/>
  <c r="AG16" i="1"/>
  <c r="AF16" i="1" s="1"/>
  <c r="AH16" i="1" s="1"/>
  <c r="M13" i="1"/>
  <c r="AC13" i="1" s="1"/>
  <c r="AD13" i="1" l="1"/>
  <c r="AE13" i="1"/>
  <c r="AC14" i="1" s="1"/>
  <c r="AD14" i="1" l="1"/>
  <c r="AE14"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O13" i="1" l="1"/>
  <c r="P13"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13" i="1"/>
  <c r="R38" i="18"/>
  <c r="AJ38" i="18"/>
  <c r="L38" i="18"/>
  <c r="AD6" i="18"/>
  <c r="R6" i="18"/>
  <c r="AJ30" i="18"/>
  <c r="R30" i="18"/>
  <c r="AD22" i="18"/>
  <c r="AJ14" i="18"/>
  <c r="AJ22" i="18"/>
  <c r="AD14" i="18"/>
  <c r="X38" i="18"/>
  <c r="X14" i="18"/>
  <c r="R22" i="18"/>
  <c r="X22" i="18"/>
  <c r="Q13"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G13" i="1" l="1"/>
  <c r="AF13" i="1" l="1"/>
  <c r="AG14" i="1"/>
  <c r="AF14" i="1" s="1"/>
  <c r="AH14"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H13" i="1"/>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<sst xmlns="http://schemas.openxmlformats.org/spreadsheetml/2006/main" count="460" uniqueCount="293">
  <si>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</si>
  <si>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</si>
  <si>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</si>
  <si>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</si>
  <si>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</si>
  <si>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</si>
  <si>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</si>
  <si>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</si>
  <si>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</si>
  <si>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</si>
  <si>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</si>
  <si>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</si>
  <si>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</si>
  <si>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</si>
  <si>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</si>
  <si>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</si>
  <si>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</si>
  <si>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</si>
  <si>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</si>
  <si>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</si>
  <si>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</si>
  <si>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</si>
  <si>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</si>
  <si>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</si>
  <si>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</si>
  <si>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</si>
  <si>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</si>
  <si>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</si>
  <si>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</si>
  <si>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</si>
  <si>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</si>
  <si>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</si>
  <si>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</si>
  <si>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</si>
  <si>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</si>
  <si>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</si>
  <si>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</si>
  <si>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</si>
  <si>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</si>
  <si>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</si>
  <si>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</si>
  <si>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</si>
  <si>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</si>
  <si>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</si>
  <si>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</si>
  <si>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</si>
  <si>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</si>
  <si>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</si>
  <si>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</si>
  <si>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</si>
  <si>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</si>
  <si>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</si>
  <si>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</si>
  <si>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</si>
  <si>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</si>
  <si>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</si>
  <si>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</si>
  <si>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</si>
  <si>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</si>
  <si>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</si>
  <si>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</si>
  <si>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</si>
  <si>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</si>
  <si>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</si>
  <si>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</si>
  <si>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</si>
  <si>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</si>
  <si>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</si>
  <si>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</si>
  <si>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</si>
  <si>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</si>
  <si>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</si>
  <si>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</si>
  <si>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</si>
  <si>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</si>
  <si>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</si>
  <si>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</si>
  <si>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</si>
  <si>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</si>
  <si>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</si>
  <si>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</si>
  <si>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</si>
  <si>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</si>
  <si>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</si>
  <si>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</si>
  <si>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</si>
  <si>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</si>
  <si>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</si>
  <si>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</si>
  <si>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</si>
  <si>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</si>
  <si>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</si>
  <si>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</si>
  <si>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</si>
  <si>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</si>
  <si>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</si>
  <si>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</si>
  <si>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</si>
  <si>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</si>
  <si>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</si>
  <si>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</si>
  <si>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</si>
  <si>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</si>
  <si>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</si>
  <si>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</si>
  <si>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</si>
  <si>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</si>
  <si>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</si>
  <si>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</si>
  <si>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</si>
  <si>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</si>
  <si>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</si>
  <si>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</si>
  <si>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</si>
  <si>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</si>
  <si>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</si>
  <si>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</si>
  <si>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</si>
  <si>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</si>
  <si>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</si>
  <si>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</si>
  <si>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</si>
  <si>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</si>
  <si>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</si>
  <si>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</si>
  <si>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</si>
  <si>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</si>
  <si>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</si>
  <si>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</si>
  <si>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</si>
  <si>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</si>
  <si>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</si>
  <si>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</si>
  <si>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</si>
  <si>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</si>
  <si>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</si>
  <si>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</si>
  <si>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</si>
  <si>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</si>
  <si>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</si>
  <si>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</si>
  <si>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</si>
  <si>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</si>
  <si>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</si>
  <si>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</si>
  <si>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</si>
  <si>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</si>
  <si>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</si>
  <si>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</si>
  <si>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</si>
  <si>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</si>
  <si>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</si>
  <si>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</si>
  <si>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</si>
  <si>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</si>
  <si>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</si>
  <si>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</si>
  <si>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</si>
  <si>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</si>
  <si>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</si>
  <si>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</si>
  <si>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</si>
  <si>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</si>
  <si>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</si>
  <si>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</si>
  <si>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</si>
  <si>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</si>
  <si>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</si>
  <si>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</si>
  <si>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</si>
  <si>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</si>
  <si>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</si>
  <si>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</si>
  <si>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</si>
  <si>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</si>
  <si>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</si>
  <si>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</si>
  <si>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</si>
  <si>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</si>
  <si>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</si>
  <si>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</si>
  <si>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</si>
  <si>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</si>
  <si>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</si>
  <si>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</si>
  <si>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</si>
  <si>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</si>
  <si>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</si>
  <si>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</si>
  <si>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</si>
  <si>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</si>
  <si>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</si>
  <si>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</si>
  <si>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</si>
  <si>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</si>
  <si>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</si>
  <si>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</si>
  <si>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</si>
  <si>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</si>
  <si>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</si>
  <si>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</si>
  <si>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</si>
  <si>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</si>
  <si>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</si>
  <si>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</si>
  <si>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</si>
  <si>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</si>
  <si>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</si>
  <si>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</si>
  <si>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</si>
  <si>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</si>
  <si>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</si>
  <si>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</si>
  <si>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</si>
  <si>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</si>
  <si>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</si>
  <si>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</si>
  <si>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</si>
  <si>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</si>
  <si>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</si>
  <si>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</si>
  <si>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</si>
  <si>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</si>
  <si>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</si>
  <si>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</si>
  <si>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</si>
  <si>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</si>
  <si>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</si>
  <si>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</si>
  <si>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</si>
  <si>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</si>
  <si>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</si>
  <si>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</si>
  <si>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</si>
  <si>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</si>
  <si>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</si>
  <si>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</si>
  <si>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</si>
  <si>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</si>
  <si>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</si>
  <si>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</si>
  <si>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</si>
  <si>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</si>
  <si>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</si>
  <si>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</si>
  <si>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</si>
  <si>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</si>
  <si>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</si>
  <si>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</si>
  <si>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</si>
  <si>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</si>
  <si>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</si>
  <si>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CALIDAD</t>
  </si>
  <si>
    <t>Apoyar el desarrollo del Sistema Integrado de Gestión por medio de herramientas y métodos que garanticen la documentación, desarrollo, mantenimiento y mejora continua de la eficacia, eficiencia y efectividad de la gestión institucional.</t>
  </si>
  <si>
    <t xml:space="preserve">Aplica a todos los procesos del Sistema Integrado de Gestión de la Institución, desde la planificación del sistema hasta la mejora y efectividad de las acciones tomadas. </t>
  </si>
  <si>
    <t xml:space="preserve">Falta de seguimiento y verificación de la información reportada </t>
  </si>
  <si>
    <t>Solicitar los insumos, consolidar y validar la información para elaborar el informe de revisión por la dirección.</t>
  </si>
  <si>
    <t>Generar informes trimestrales sobre la evaluación de prestación del servicio</t>
  </si>
  <si>
    <t>Informes trimestrales de la evaluación de la prestación del servicio enviados a Gestión Documental</t>
  </si>
  <si>
    <t xml:space="preserve">Reducir la probabiidad de materialización del riesgo mediante la aplicación de los controles establecidos </t>
  </si>
  <si>
    <t xml:space="preserve">Lenny Leon </t>
  </si>
  <si>
    <t>Formular e implementar acciones que no contribuyan a aumentar la eficacia, eficiencia y efectividad de los controles y el desempeño institucional</t>
  </si>
  <si>
    <t>Inadecuada identificación y descripción de hallazgos por parte de los auditores internos de la escuela</t>
  </si>
  <si>
    <t xml:space="preserve">Realizar seguimiento y revisión de los informes de auditoria </t>
  </si>
  <si>
    <t xml:space="preserve">Realizar el seguimiento a la formulación de los planes de mejora producto de las auditorias internas </t>
  </si>
  <si>
    <t xml:space="preserve">Informe revisado </t>
  </si>
  <si>
    <t>Envío de planes de mejoramiento a la Oficina de Control Interno</t>
  </si>
  <si>
    <t>Fortalecer las competencias de los auditores mediente la capacitacipon en temas relacionados con  técnicas de auditoría</t>
  </si>
  <si>
    <t>Aseguramiento de la calidad</t>
  </si>
  <si>
    <t>Identificar riesgos que no contribuyen al logro de los objetivos institucionales</t>
  </si>
  <si>
    <t xml:space="preserve"> Insuficiente divulgación de la metodología de riesgos</t>
  </si>
  <si>
    <t xml:space="preserve">Realizar seguimiento o monitoreo de riesgos </t>
  </si>
  <si>
    <t xml:space="preserve">Brindar acompañamiento para la revisión e identificación de riesgos </t>
  </si>
  <si>
    <t xml:space="preserve">Mapa y plan de tratamiento de riesgos publicado con el monitoreo </t>
  </si>
  <si>
    <t xml:space="preserve">Mapa y plan de tratamiento de riesgos actualizado </t>
  </si>
  <si>
    <t xml:space="preserve">Actualizar la metodología y procedimiento de riesgos de la escuela </t>
  </si>
  <si>
    <t>Gestión de calidad</t>
  </si>
  <si>
    <t>Presentar información inexacta sobre el desempeño de la ETITC</t>
  </si>
  <si>
    <t xml:space="preserve">Probabilidad de afectación reputacional  por presentar información inexacta sobre el desempeño de la ETITC, debido a la falta de seguimiento y verificación de la información reportada </t>
  </si>
  <si>
    <t xml:space="preserve">Informe de revisión por la dirección </t>
  </si>
  <si>
    <t>Probabilidad de afectación reputacional  por formular e implementar acciones que no contribuyen al aumento de la eficacia, eficiencia y efectividad de los controles y el desempeño institucional, debido a la inadecuada identificación y descripción de hallazgos por parte de los auditores internos de la escuela</t>
  </si>
  <si>
    <t xml:space="preserve">Desde el proceso se menciona que la revisión se realiza de manera laeatoría y a medica que se van recibiendo los informes de auditoría según el PAA. A la fecha del seguimiento se han recibido 4 informes de Auditoria (Docencia Bto. G. Documental, G. Adquisiciones, G. Control Interno). </t>
  </si>
  <si>
    <t>Probabilidad de afectación reputacional  por identificar riesgos que no contribuyan al logro de los objetivos institucionales, debido a la insuficiente divulgación de la metodología de riesgos.</t>
  </si>
  <si>
    <t xml:space="preserve">1. En la página de transparencia numeral 9,11, se encuentran publicados 20 mapas y planes de tratamiento de riesgos de los diferentes 20 procesos, de los cuales el reporte como primera lìnea de defensa se encuentran en los siguientes estados: 
Reportados: 
Gestión de Seguridad de la Información
Gestión de Control Interno Disciplinario
Gestión de Control Interno
Gestión de Calidad 
Gestión de Talento Humano
Gestión Documental
Investigación
Gestión Ambiental
Direccionamiento Institucional 
Gestión de Informática y Comunicaciones
Gestión Jurídica 
Gestión de Seguridad y Salud en el Trabajo
Gestión Financiera
Gestión de Recursos Físicos
Docencia IBTI 
Gestión de Bienestar Universitario
Gestión de Autoevaluación
Reporte Parcial: 
Extensión y Proyección Social
Gestión de Adquisiciones
Desde el área, se menciona que, se brindo apoyo a las áreas: Extensión y Proyección Social investigación  e Investigación, producto de ello se encuentran los planes y mapas de tratamiento de riesgos actualizados. 
Riesgo no materializado a la fecha del seguimiento. 
</t>
  </si>
  <si>
    <t xml:space="preserve">Desde el área se menciona que no se han recibido Planes de mejoramiento, a la fecha del seguimiento se debieron de haber recibido 3 (Docencia Bto. G. Documental, G. Adquisiciones. ) 
Riesgo no materializado a la fecha del seguimiento. </t>
  </si>
  <si>
    <t xml:space="preserve">1. Desde el área se muestra evidencia del informe que consolida la percepción de usuarios, este se realiza de manera trimestral y se unifica con el informe de PQRSD, a la fecha se reportan 986 respuestas a la prestación de servicios.    
https://etitc.edu.co/es/page/atencionciudadano&amp;informes
2. Desde el área se evidencia el Informe de revisión por la Dirección, mismo que funge como instrumento de toma de decisiones.
 https://etitc.edu.co/es/page/nosotros&amp;sgi
Riesgo no materializado a la fecha del seguimiento. </t>
  </si>
  <si>
    <t>El mapa de tratamiento de riesgos del proceso, fue modificado por la profesional el 21 de agosto de 2022, toda vez que el anterior, no contaba con una metodología acorde a los lineamientos de administración del riesgo institucional, por lo anterior el presente instrumento no cuenta con una revisión por la 1° línea de defensa.</t>
  </si>
  <si>
    <t>Seguimiento
2º línea de defensa
(agosto)</t>
  </si>
  <si>
    <r>
      <rPr>
        <b/>
        <sz val="14"/>
        <rFont val="Arial Narrow"/>
        <family val="2"/>
      </rPr>
      <t>LIDER DEL PROCESO:</t>
    </r>
    <r>
      <rPr>
        <sz val="14"/>
        <rFont val="Arial Narrow"/>
        <family val="2"/>
      </rPr>
      <t xml:space="preserve"> Lenny Leon</t>
    </r>
  </si>
  <si>
    <t>Fecha de actualización 20/10/2022</t>
  </si>
  <si>
    <t>Se observa que los informes de la evaluación de servicio ha sido elaborados y presentados junto con los informes de PQRSD de forma trimestral y publicados en el miscrositio del Atencion al ciudadano, asi mismo, para el tercer trimestre fue enviado el 19 de octubre de 2022 la informacion al correo de Gestión Documental, para su respectiva consolidación y publicación.
De igual forma, se observó que para la consolidación del informe de revision por la dirección en el mes de febrero fue solicitada la informacion para elaborar el informe, evidenciando la solicitud y recordatorio de envió de la información para el insumo el 2 de febrero a los procesos de Gestión de Adquisiciones, y primera solicitud a las áreas Gestión Ambiental, Seguridad Digital, Autoevaluación y Seguridad y Salud en el Trabajo, en las mismas fechas.</t>
  </si>
  <si>
    <t xml:space="preserve">Se observa que para la vigencia fueron planeadas 12 auditorias, se eliminó 1 correspondiente al proceso de  Docencia PES la cual estaba programada para el mes de septiembre y no fue posible su ejecución por tiempo de los auditores, en este mismo sentido, para la auditoria ejecutada al proceso de Extensión y Proyección Social se realizo modificación de uno de los auditores asignados en el PAAI, asi como reprogramación para el desarrollo de esta auditoria proyectada para el mes de mayo ejecutada finalmente en el mes de julio, no obstante, dichas modificaciones no fueron informadas ante el CIGD, asi mismo, se observo que  algunas auditorias no se no se desarrollaron en el tiempo programado y los planes de mejoramiento no fueron entregados a tiempo.
En cuanto a planes de mejoramiento implementados para subsanar no conformidades identificadas a partir de las auditorias ejecutadas, se observo que los procesos de Talento Humano, Exstensión y Proyección social, asi como, Gestión Financiera, no han remitido la suscripción de plan de mejoramiento, de igual modo se evidencio que en la redacción de los informes de auditoria los hallazgos no son claros lo cual no contribuye con la implementación de los mismos. 
De otra parte, no se evidencia la remisión de informes preliminares por parte de los auditores, para revisión del profesional de Calidad, por lo que se observa la debilidad en las acciones propuestas para mitigar el riesgo identificado, contribuyendo asi a la materializandose el riesgo reputacional por la no implementación de acciones que contribuyan al aumento de la eficacia, eficiencia y efectividad de los controles y el desempeño institucional
</t>
  </si>
  <si>
    <t>A partir del seguimiento efectuado, no fue posible evidenciar la metodologia para la implementación de los mapas  y planes de tratamiento de riesgos, la identificación del responsable de ejecutar el control propuesto, de igual modo, no se observó el acompañamiento a todos los proceso de gestión de la Entidad, solo se observo el acompañamiento a los procesos de Extensión y Proyección social e Investigación, por solicitud efectuada de parte de los lideres de dichos procesos, una vez se recibio la visita del Icontec en el primer cuatrimestre de la vigencia. Actividades que no contribuyen con la mitigación del riesgo identificado de Probabilidad de afectación reputacional  por identificar riesgos que no contribuyan al logro de los objetivos institucionales, por lo que se observa una posible materialización del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</si>
</sst>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40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66"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0" xfId="0" applyFont="1" applyBorder="1" applyAlignment="1">
      <alignment horizontal="center"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61" fillId="7" borderId="21" xfId="0" applyFont="1" applyFill="1" applyBorder="1" applyAlignment="1">
      <alignment horizontal="center" vertical="center" wrapText="1"/>
    </xf>
    <xf numFmtId="0" fontId="61" fillId="7" borderId="21" xfId="0" applyFont="1" applyFill="1" applyBorder="1" applyAlignment="1">
      <alignment horizontal="center" vertical="center" textRotation="90" wrapText="1"/>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center" vertical="center" wrapText="1"/>
      <protection locked="0"/>
    </xf>
    <xf numFmtId="0" fontId="0" fillId="0" borderId="0" xfId="0" applyAlignment="1">
      <alignment horizontal="center" vertical="center"/>
    </xf>
    <xf numFmtId="0" fontId="61" fillId="7" borderId="71" xfId="0" applyFont="1" applyFill="1" applyBorder="1" applyAlignment="1">
      <alignment horizontal="center" vertical="center" textRotation="90"/>
    </xf>
    <xf numFmtId="0" fontId="61" fillId="7" borderId="71" xfId="0" applyFont="1" applyFill="1" applyBorder="1" applyAlignment="1">
      <alignment horizontal="center" vertical="center"/>
    </xf>
    <xf numFmtId="0" fontId="61" fillId="7" borderId="71" xfId="0" applyFont="1" applyFill="1" applyBorder="1" applyAlignment="1">
      <alignment horizontal="center" vertical="center" wrapText="1"/>
    </xf>
    <xf numFmtId="0" fontId="61" fillId="7" borderId="71" xfId="0" applyFont="1" applyFill="1" applyBorder="1" applyAlignment="1">
      <alignment horizontal="center" vertical="center" textRotation="90" wrapText="1"/>
    </xf>
    <xf numFmtId="9" fontId="1" fillId="0" borderId="21" xfId="1" applyFont="1" applyBorder="1" applyAlignment="1">
      <alignment horizontal="center" vertical="top" wrapText="1"/>
    </xf>
    <xf numFmtId="0" fontId="1" fillId="0" borderId="21" xfId="0" applyFont="1" applyBorder="1" applyAlignment="1" applyProtection="1">
      <alignment horizontal="left" vertical="center" wrapText="1"/>
      <protection locked="0"/>
    </xf>
    <xf numFmtId="0" fontId="4" fillId="0" borderId="71" xfId="0" applyFont="1" applyBorder="1" applyAlignment="1" applyProtection="1">
      <alignment vertical="top" textRotation="90"/>
      <protection hidden="1"/>
    </xf>
    <xf numFmtId="0" fontId="58" fillId="0" borderId="57" xfId="0" applyFont="1" applyBorder="1" applyAlignment="1" applyProtection="1">
      <alignment vertical="center"/>
      <protection locked="0"/>
    </xf>
    <xf numFmtId="0" fontId="61" fillId="7" borderId="21" xfId="0" applyFont="1" applyFill="1" applyBorder="1" applyAlignment="1">
      <alignment vertical="center" textRotation="90" wrapText="1"/>
    </xf>
    <xf numFmtId="9" fontId="1" fillId="0" borderId="21" xfId="0" applyNumberFormat="1" applyFont="1" applyBorder="1" applyAlignment="1" applyProtection="1">
      <alignment vertical="center"/>
      <protection hidden="1"/>
    </xf>
    <xf numFmtId="9" fontId="1" fillId="0" borderId="21" xfId="0" applyNumberFormat="1" applyFont="1" applyBorder="1" applyAlignment="1" applyProtection="1">
      <alignment vertical="top"/>
      <protection hidden="1"/>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1" fillId="0" borderId="7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14" fontId="1" fillId="0" borderId="71" xfId="0" applyNumberFormat="1" applyFont="1" applyBorder="1" applyAlignment="1" applyProtection="1">
      <alignment horizontal="center" vertical="center" wrapText="1"/>
      <protection locked="0"/>
    </xf>
    <xf numFmtId="14" fontId="1" fillId="0" borderId="71"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0" fontId="1" fillId="0" borderId="71" xfId="0" applyFont="1" applyBorder="1" applyAlignment="1">
      <alignment horizontal="center" wrapText="1"/>
    </xf>
    <xf numFmtId="0" fontId="1" fillId="0" borderId="22" xfId="0" applyFont="1" applyBorder="1" applyAlignment="1">
      <alignment horizontal="center" wrapText="1"/>
    </xf>
    <xf numFmtId="0" fontId="4" fillId="0" borderId="7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9" fontId="1" fillId="0" borderId="71"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1" fillId="0" borderId="71" xfId="0" applyFont="1" applyBorder="1" applyAlignment="1" applyProtection="1">
      <alignment horizontal="center" vertical="top" textRotation="90"/>
      <protection locked="0"/>
    </xf>
    <xf numFmtId="0" fontId="1" fillId="0" borderId="22" xfId="0" applyFont="1" applyBorder="1" applyAlignment="1" applyProtection="1">
      <alignment horizontal="center" vertical="top" textRotation="90"/>
      <protection locked="0"/>
    </xf>
    <xf numFmtId="0" fontId="1" fillId="0" borderId="71" xfId="0" applyFont="1" applyBorder="1" applyAlignment="1">
      <alignment horizontal="center" vertical="center"/>
    </xf>
    <xf numFmtId="0" fontId="1" fillId="0" borderId="22" xfId="0" applyFont="1" applyBorder="1" applyAlignment="1">
      <alignment horizontal="center" vertical="center"/>
    </xf>
    <xf numFmtId="0" fontId="61" fillId="7" borderId="21" xfId="0" applyFont="1" applyFill="1" applyBorder="1" applyAlignment="1">
      <alignment horizontal="center" vertical="center" wrapText="1"/>
    </xf>
    <xf numFmtId="0" fontId="1" fillId="0" borderId="71"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 fillId="0" borderId="72" xfId="0" applyFont="1" applyBorder="1" applyAlignment="1" applyProtection="1">
      <alignment horizontal="center" vertical="center" wrapText="1"/>
      <protection locked="0"/>
    </xf>
    <xf numFmtId="9" fontId="1" fillId="0" borderId="21" xfId="0" applyNumberFormat="1" applyFont="1" applyBorder="1" applyAlignment="1" applyProtection="1">
      <alignment horizontal="center" vertical="top" wrapText="1"/>
      <protection hidden="1"/>
    </xf>
    <xf numFmtId="0" fontId="4" fillId="0" borderId="7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1" fillId="0" borderId="71" xfId="0" applyFont="1" applyBorder="1" applyAlignment="1" applyProtection="1">
      <alignment horizontal="left" vertical="top" wrapText="1"/>
      <protection locked="0"/>
    </xf>
    <xf numFmtId="0" fontId="1" fillId="0" borderId="22" xfId="0" applyFont="1" applyBorder="1" applyAlignment="1" applyProtection="1">
      <alignment horizontal="left" vertical="top" wrapText="1"/>
      <protection locked="0"/>
    </xf>
    <xf numFmtId="0" fontId="61" fillId="7" borderId="21" xfId="0" applyFont="1" applyFill="1" applyBorder="1" applyAlignment="1">
      <alignment horizontal="center" vertical="center" textRotation="90" wrapText="1"/>
    </xf>
    <xf numFmtId="0" fontId="57" fillId="0" borderId="21" xfId="0" applyFont="1" applyBorder="1" applyAlignment="1">
      <alignment horizontal="left" vertical="center"/>
    </xf>
    <xf numFmtId="0" fontId="67" fillId="0" borderId="68" xfId="0" applyFont="1" applyBorder="1" applyAlignment="1">
      <alignment horizontal="left" vertical="center"/>
    </xf>
    <xf numFmtId="0" fontId="67" fillId="0" borderId="67" xfId="0" applyFont="1" applyBorder="1" applyAlignment="1">
      <alignment horizontal="left" vertical="center"/>
    </xf>
    <xf numFmtId="0" fontId="67" fillId="0" borderId="69" xfId="0" applyFont="1" applyBorder="1" applyAlignment="1">
      <alignment horizontal="left" vertical="center"/>
    </xf>
    <xf numFmtId="0" fontId="61" fillId="7" borderId="21" xfId="0" applyFont="1" applyFill="1" applyBorder="1" applyAlignment="1">
      <alignment vertical="center" textRotation="90" wrapText="1"/>
    </xf>
    <xf numFmtId="0" fontId="59" fillId="0" borderId="21" xfId="0" applyFont="1" applyBorder="1" applyAlignment="1" applyProtection="1">
      <alignment horizontal="center" wrapText="1"/>
      <protection locked="0"/>
    </xf>
    <xf numFmtId="0" fontId="58" fillId="0" borderId="21" xfId="0" applyFont="1" applyBorder="1" applyAlignment="1" applyProtection="1">
      <alignment horizontal="center" vertical="center"/>
      <protection locked="0"/>
    </xf>
    <xf numFmtId="0" fontId="60" fillId="7" borderId="68" xfId="0" applyFont="1" applyFill="1" applyBorder="1" applyAlignment="1">
      <alignment horizontal="center" vertical="center"/>
    </xf>
    <xf numFmtId="0" fontId="60" fillId="7" borderId="69"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4" fillId="0" borderId="21" xfId="0" applyFont="1" applyBorder="1" applyAlignment="1">
      <alignment horizontal="left" vertical="center" wrapText="1"/>
    </xf>
    <xf numFmtId="0" fontId="61" fillId="7" borderId="21" xfId="0" applyFont="1" applyFill="1" applyBorder="1" applyAlignment="1">
      <alignment horizontal="center" vertical="center"/>
    </xf>
    <xf numFmtId="0" fontId="65" fillId="0" borderId="70" xfId="0" applyFont="1" applyBorder="1" applyAlignment="1">
      <alignment horizontal="center" vertical="center" wrapText="1"/>
    </xf>
    <xf numFmtId="0" fontId="66" fillId="0" borderId="70" xfId="0" applyFont="1" applyBorder="1" applyAlignment="1">
      <alignment horizontal="center" vertical="center" wrapText="1"/>
    </xf>
    <xf numFmtId="0" fontId="49" fillId="0" borderId="68" xfId="0" applyFont="1" applyBorder="1" applyAlignment="1">
      <alignment horizontal="left" vertical="center" wrapText="1"/>
    </xf>
    <xf numFmtId="0" fontId="49" fillId="0" borderId="67" xfId="0" applyFont="1" applyBorder="1" applyAlignment="1">
      <alignment horizontal="left" vertical="center" wrapText="1"/>
    </xf>
    <xf numFmtId="0" fontId="49" fillId="0" borderId="69" xfId="0" applyFont="1" applyBorder="1" applyAlignment="1">
      <alignment horizontal="left" vertical="center" wrapText="1"/>
    </xf>
    <xf numFmtId="0" fontId="61" fillId="7" borderId="64" xfId="0" applyFont="1" applyFill="1" applyBorder="1" applyAlignment="1">
      <alignment horizontal="center" vertical="center"/>
    </xf>
    <xf numFmtId="0" fontId="61" fillId="7" borderId="57" xfId="0" applyFont="1" applyFill="1" applyBorder="1" applyAlignment="1">
      <alignment horizontal="center" vertical="center"/>
    </xf>
    <xf numFmtId="0" fontId="61" fillId="7" borderId="22" xfId="0" applyFont="1" applyFill="1" applyBorder="1" applyAlignment="1">
      <alignment horizontal="center" vertical="center"/>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74">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18899</xdr:colOff>
      <xdr:row>0</xdr:row>
      <xdr:rowOff>0</xdr:rowOff>
    </xdr:from>
    <xdr:to>
      <xdr:col>3</xdr:col>
      <xdr:colOff>136071</xdr:colOff>
      <xdr:row>3</xdr:row>
      <xdr:rowOff>268363</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060" y="0"/>
          <a:ext cx="1750029" cy="948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2\PAAC%202022\2&#186;%20L&#204;NEA%20DE%20DEFENCSA\GESTI&#210;N%20AMBI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6384" width="11.42578125" style="75"/>
  </cols>
  <sheetData>
    <row r="1" spans="2:8" ht="15.75" thickBot="1" x14ac:dyDescent="0.3"/>
    <row r="2" spans="2:8" ht="18" x14ac:dyDescent="0.25">
      <c r="B2" s="160" t="s">
        <v>163</v>
      </c>
      <c r="C2" s="161"/>
      <c r="D2" s="161"/>
      <c r="E2" s="161"/>
      <c r="F2" s="161"/>
      <c r="G2" s="161"/>
      <c r="H2" s="162"/>
    </row>
    <row r="3" spans="2:8" x14ac:dyDescent="0.25">
      <c r="B3" s="76"/>
      <c r="C3" s="77"/>
      <c r="D3" s="77"/>
      <c r="E3" s="77"/>
      <c r="F3" s="77"/>
      <c r="G3" s="77"/>
      <c r="H3" s="78"/>
    </row>
    <row r="4" spans="2:8" ht="63" customHeight="1" x14ac:dyDescent="0.25">
      <c r="B4" s="163" t="s">
        <v>206</v>
      </c>
      <c r="C4" s="164"/>
      <c r="D4" s="164"/>
      <c r="E4" s="164"/>
      <c r="F4" s="164"/>
      <c r="G4" s="164"/>
      <c r="H4" s="165"/>
    </row>
    <row r="5" spans="2:8" ht="63" customHeight="1" x14ac:dyDescent="0.25">
      <c r="B5" s="166"/>
      <c r="C5" s="167"/>
      <c r="D5" s="167"/>
      <c r="E5" s="167"/>
      <c r="F5" s="167"/>
      <c r="G5" s="167"/>
      <c r="H5" s="168"/>
    </row>
    <row r="6" spans="2:8" ht="16.5" x14ac:dyDescent="0.25">
      <c r="B6" s="169" t="s">
        <v>161</v>
      </c>
      <c r="C6" s="170"/>
      <c r="D6" s="170"/>
      <c r="E6" s="170"/>
      <c r="F6" s="170"/>
      <c r="G6" s="170"/>
      <c r="H6" s="171"/>
    </row>
    <row r="7" spans="2:8" ht="95.25" customHeight="1" x14ac:dyDescent="0.25">
      <c r="B7" s="179" t="s">
        <v>166</v>
      </c>
      <c r="C7" s="180"/>
      <c r="D7" s="180"/>
      <c r="E7" s="180"/>
      <c r="F7" s="180"/>
      <c r="G7" s="180"/>
      <c r="H7" s="181"/>
    </row>
    <row r="8" spans="2:8" ht="16.5" x14ac:dyDescent="0.25">
      <c r="B8" s="112"/>
      <c r="C8" s="113"/>
      <c r="D8" s="113"/>
      <c r="E8" s="113"/>
      <c r="F8" s="113"/>
      <c r="G8" s="113"/>
      <c r="H8" s="114"/>
    </row>
    <row r="9" spans="2:8" ht="16.5" customHeight="1" x14ac:dyDescent="0.25">
      <c r="B9" s="172" t="s">
        <v>199</v>
      </c>
      <c r="C9" s="173"/>
      <c r="D9" s="173"/>
      <c r="E9" s="173"/>
      <c r="F9" s="173"/>
      <c r="G9" s="173"/>
      <c r="H9" s="174"/>
    </row>
    <row r="10" spans="2:8" ht="44.25" customHeight="1" x14ac:dyDescent="0.25">
      <c r="B10" s="172"/>
      <c r="C10" s="173"/>
      <c r="D10" s="173"/>
      <c r="E10" s="173"/>
      <c r="F10" s="173"/>
      <c r="G10" s="173"/>
      <c r="H10" s="174"/>
    </row>
    <row r="11" spans="2:8" ht="15.75" thickBot="1" x14ac:dyDescent="0.3">
      <c r="B11" s="101"/>
      <c r="C11" s="104"/>
      <c r="D11" s="109"/>
      <c r="E11" s="110"/>
      <c r="F11" s="110"/>
      <c r="G11" s="111"/>
      <c r="H11" s="105"/>
    </row>
    <row r="12" spans="2:8" ht="15.75" thickTop="1" x14ac:dyDescent="0.25">
      <c r="B12" s="101"/>
      <c r="C12" s="175" t="s">
        <v>162</v>
      </c>
      <c r="D12" s="176"/>
      <c r="E12" s="177" t="s">
        <v>200</v>
      </c>
      <c r="F12" s="178"/>
      <c r="G12" s="104"/>
      <c r="H12" s="105"/>
    </row>
    <row r="13" spans="2:8" ht="35.25" customHeight="1" x14ac:dyDescent="0.25">
      <c r="B13" s="101"/>
      <c r="C13" s="182" t="s">
        <v>193</v>
      </c>
      <c r="D13" s="183"/>
      <c r="E13" s="184" t="s">
        <v>198</v>
      </c>
      <c r="F13" s="185"/>
      <c r="G13" s="104"/>
      <c r="H13" s="105"/>
    </row>
    <row r="14" spans="2:8" ht="17.25" customHeight="1" x14ac:dyDescent="0.25">
      <c r="B14" s="101"/>
      <c r="C14" s="182" t="s">
        <v>194</v>
      </c>
      <c r="D14" s="183"/>
      <c r="E14" s="184" t="s">
        <v>196</v>
      </c>
      <c r="F14" s="185"/>
      <c r="G14" s="104"/>
      <c r="H14" s="105"/>
    </row>
    <row r="15" spans="2:8" ht="19.5" customHeight="1" x14ac:dyDescent="0.25">
      <c r="B15" s="101"/>
      <c r="C15" s="182" t="s">
        <v>195</v>
      </c>
      <c r="D15" s="183"/>
      <c r="E15" s="184" t="s">
        <v>197</v>
      </c>
      <c r="F15" s="185"/>
      <c r="G15" s="104"/>
      <c r="H15" s="105"/>
    </row>
    <row r="16" spans="2:8" ht="69.75" customHeight="1" x14ac:dyDescent="0.25">
      <c r="B16" s="101"/>
      <c r="C16" s="182" t="s">
        <v>164</v>
      </c>
      <c r="D16" s="183"/>
      <c r="E16" s="184" t="s">
        <v>165</v>
      </c>
      <c r="F16" s="185"/>
      <c r="G16" s="104"/>
      <c r="H16" s="105"/>
    </row>
    <row r="17" spans="2:8" ht="34.5" customHeight="1" x14ac:dyDescent="0.25">
      <c r="B17" s="101"/>
      <c r="C17" s="186" t="s">
        <v>2</v>
      </c>
      <c r="D17" s="187"/>
      <c r="E17" s="188" t="s">
        <v>207</v>
      </c>
      <c r="F17" s="189"/>
      <c r="G17" s="104"/>
      <c r="H17" s="105"/>
    </row>
    <row r="18" spans="2:8" ht="27.75" customHeight="1" x14ac:dyDescent="0.25">
      <c r="B18" s="101"/>
      <c r="C18" s="186" t="s">
        <v>3</v>
      </c>
      <c r="D18" s="187"/>
      <c r="E18" s="188" t="s">
        <v>208</v>
      </c>
      <c r="F18" s="189"/>
      <c r="G18" s="104"/>
      <c r="H18" s="105"/>
    </row>
    <row r="19" spans="2:8" ht="28.5" customHeight="1" x14ac:dyDescent="0.25">
      <c r="B19" s="101"/>
      <c r="C19" s="186" t="s">
        <v>41</v>
      </c>
      <c r="D19" s="187"/>
      <c r="E19" s="188" t="s">
        <v>209</v>
      </c>
      <c r="F19" s="189"/>
      <c r="G19" s="104"/>
      <c r="H19" s="105"/>
    </row>
    <row r="20" spans="2:8" ht="72.75" customHeight="1" x14ac:dyDescent="0.25">
      <c r="B20" s="101"/>
      <c r="C20" s="186" t="s">
        <v>1</v>
      </c>
      <c r="D20" s="187"/>
      <c r="E20" s="188" t="s">
        <v>210</v>
      </c>
      <c r="F20" s="189"/>
      <c r="G20" s="104"/>
      <c r="H20" s="105"/>
    </row>
    <row r="21" spans="2:8" ht="64.5" customHeight="1" x14ac:dyDescent="0.25">
      <c r="B21" s="101"/>
      <c r="C21" s="186" t="s">
        <v>49</v>
      </c>
      <c r="D21" s="187"/>
      <c r="E21" s="188" t="s">
        <v>168</v>
      </c>
      <c r="F21" s="189"/>
      <c r="G21" s="104"/>
      <c r="H21" s="105"/>
    </row>
    <row r="22" spans="2:8" ht="71.25" customHeight="1" x14ac:dyDescent="0.25">
      <c r="B22" s="101"/>
      <c r="C22" s="186" t="s">
        <v>167</v>
      </c>
      <c r="D22" s="187"/>
      <c r="E22" s="188" t="s">
        <v>169</v>
      </c>
      <c r="F22" s="189"/>
      <c r="G22" s="104"/>
      <c r="H22" s="105"/>
    </row>
    <row r="23" spans="2:8" ht="55.5" customHeight="1" x14ac:dyDescent="0.25">
      <c r="B23" s="101"/>
      <c r="C23" s="193" t="s">
        <v>170</v>
      </c>
      <c r="D23" s="194"/>
      <c r="E23" s="188" t="s">
        <v>171</v>
      </c>
      <c r="F23" s="189"/>
      <c r="G23" s="104"/>
      <c r="H23" s="105"/>
    </row>
    <row r="24" spans="2:8" ht="42" customHeight="1" x14ac:dyDescent="0.25">
      <c r="B24" s="101"/>
      <c r="C24" s="193" t="s">
        <v>47</v>
      </c>
      <c r="D24" s="194"/>
      <c r="E24" s="188" t="s">
        <v>172</v>
      </c>
      <c r="F24" s="189"/>
      <c r="G24" s="104"/>
      <c r="H24" s="105"/>
    </row>
    <row r="25" spans="2:8" ht="59.25" customHeight="1" x14ac:dyDescent="0.25">
      <c r="B25" s="101"/>
      <c r="C25" s="193" t="s">
        <v>160</v>
      </c>
      <c r="D25" s="194"/>
      <c r="E25" s="188" t="s">
        <v>173</v>
      </c>
      <c r="F25" s="189"/>
      <c r="G25" s="104"/>
      <c r="H25" s="105"/>
    </row>
    <row r="26" spans="2:8" ht="23.25" customHeight="1" x14ac:dyDescent="0.25">
      <c r="B26" s="101"/>
      <c r="C26" s="193" t="s">
        <v>12</v>
      </c>
      <c r="D26" s="194"/>
      <c r="E26" s="188" t="s">
        <v>174</v>
      </c>
      <c r="F26" s="189"/>
      <c r="G26" s="104"/>
      <c r="H26" s="105"/>
    </row>
    <row r="27" spans="2:8" ht="30.75" customHeight="1" x14ac:dyDescent="0.25">
      <c r="B27" s="101"/>
      <c r="C27" s="193" t="s">
        <v>178</v>
      </c>
      <c r="D27" s="194"/>
      <c r="E27" s="188" t="s">
        <v>175</v>
      </c>
      <c r="F27" s="189"/>
      <c r="G27" s="104"/>
      <c r="H27" s="105"/>
    </row>
    <row r="28" spans="2:8" ht="35.25" customHeight="1" x14ac:dyDescent="0.25">
      <c r="B28" s="101"/>
      <c r="C28" s="193" t="s">
        <v>179</v>
      </c>
      <c r="D28" s="194"/>
      <c r="E28" s="188" t="s">
        <v>176</v>
      </c>
      <c r="F28" s="189"/>
      <c r="G28" s="104"/>
      <c r="H28" s="105"/>
    </row>
    <row r="29" spans="2:8" ht="33" customHeight="1" x14ac:dyDescent="0.25">
      <c r="B29" s="101"/>
      <c r="C29" s="193" t="s">
        <v>179</v>
      </c>
      <c r="D29" s="194"/>
      <c r="E29" s="188" t="s">
        <v>176</v>
      </c>
      <c r="F29" s="189"/>
      <c r="G29" s="104"/>
      <c r="H29" s="105"/>
    </row>
    <row r="30" spans="2:8" ht="30" customHeight="1" x14ac:dyDescent="0.25">
      <c r="B30" s="101"/>
      <c r="C30" s="193" t="s">
        <v>180</v>
      </c>
      <c r="D30" s="194"/>
      <c r="E30" s="188" t="s">
        <v>177</v>
      </c>
      <c r="F30" s="189"/>
      <c r="G30" s="104"/>
      <c r="H30" s="105"/>
    </row>
    <row r="31" spans="2:8" ht="35.25" customHeight="1" x14ac:dyDescent="0.25">
      <c r="B31" s="101"/>
      <c r="C31" s="193" t="s">
        <v>181</v>
      </c>
      <c r="D31" s="194"/>
      <c r="E31" s="188" t="s">
        <v>182</v>
      </c>
      <c r="F31" s="189"/>
      <c r="G31" s="104"/>
      <c r="H31" s="105"/>
    </row>
    <row r="32" spans="2:8" ht="31.5" customHeight="1" x14ac:dyDescent="0.25">
      <c r="B32" s="101"/>
      <c r="C32" s="193" t="s">
        <v>183</v>
      </c>
      <c r="D32" s="194"/>
      <c r="E32" s="188" t="s">
        <v>184</v>
      </c>
      <c r="F32" s="189"/>
      <c r="G32" s="104"/>
      <c r="H32" s="105"/>
    </row>
    <row r="33" spans="2:8" ht="35.25" customHeight="1" x14ac:dyDescent="0.25">
      <c r="B33" s="101"/>
      <c r="C33" s="193" t="s">
        <v>185</v>
      </c>
      <c r="D33" s="194"/>
      <c r="E33" s="188" t="s">
        <v>186</v>
      </c>
      <c r="F33" s="189"/>
      <c r="G33" s="104"/>
      <c r="H33" s="105"/>
    </row>
    <row r="34" spans="2:8" ht="59.25" customHeight="1" x14ac:dyDescent="0.25">
      <c r="B34" s="101"/>
      <c r="C34" s="193" t="s">
        <v>187</v>
      </c>
      <c r="D34" s="194"/>
      <c r="E34" s="188" t="s">
        <v>188</v>
      </c>
      <c r="F34" s="189"/>
      <c r="G34" s="104"/>
      <c r="H34" s="105"/>
    </row>
    <row r="35" spans="2:8" ht="29.25" customHeight="1" x14ac:dyDescent="0.25">
      <c r="B35" s="101"/>
      <c r="C35" s="193" t="s">
        <v>29</v>
      </c>
      <c r="D35" s="194"/>
      <c r="E35" s="188" t="s">
        <v>189</v>
      </c>
      <c r="F35" s="189"/>
      <c r="G35" s="104"/>
      <c r="H35" s="105"/>
    </row>
    <row r="36" spans="2:8" ht="82.5" customHeight="1" x14ac:dyDescent="0.25">
      <c r="B36" s="101"/>
      <c r="C36" s="193" t="s">
        <v>191</v>
      </c>
      <c r="D36" s="194"/>
      <c r="E36" s="188" t="s">
        <v>190</v>
      </c>
      <c r="F36" s="189"/>
      <c r="G36" s="104"/>
      <c r="H36" s="105"/>
    </row>
    <row r="37" spans="2:8" ht="46.5" customHeight="1" x14ac:dyDescent="0.25">
      <c r="B37" s="101"/>
      <c r="C37" s="193" t="s">
        <v>38</v>
      </c>
      <c r="D37" s="194"/>
      <c r="E37" s="188" t="s">
        <v>192</v>
      </c>
      <c r="F37" s="189"/>
      <c r="G37" s="104"/>
      <c r="H37" s="105"/>
    </row>
    <row r="38" spans="2:8" ht="6.75" customHeight="1" thickBot="1" x14ac:dyDescent="0.3">
      <c r="B38" s="101"/>
      <c r="C38" s="195"/>
      <c r="D38" s="196"/>
      <c r="E38" s="197"/>
      <c r="F38" s="198"/>
      <c r="G38" s="104"/>
      <c r="H38" s="105"/>
    </row>
    <row r="39" spans="2:8" ht="15.75" thickTop="1" x14ac:dyDescent="0.25">
      <c r="B39" s="101"/>
      <c r="C39" s="102"/>
      <c r="D39" s="102"/>
      <c r="E39" s="103"/>
      <c r="F39" s="103"/>
      <c r="G39" s="104"/>
      <c r="H39" s="105"/>
    </row>
    <row r="40" spans="2:8" ht="21" customHeight="1" x14ac:dyDescent="0.25">
      <c r="B40" s="190" t="s">
        <v>201</v>
      </c>
      <c r="C40" s="191"/>
      <c r="D40" s="191"/>
      <c r="E40" s="191"/>
      <c r="F40" s="191"/>
      <c r="G40" s="191"/>
      <c r="H40" s="192"/>
    </row>
    <row r="41" spans="2:8" ht="20.25" customHeight="1" x14ac:dyDescent="0.25">
      <c r="B41" s="190" t="s">
        <v>202</v>
      </c>
      <c r="C41" s="191"/>
      <c r="D41" s="191"/>
      <c r="E41" s="191"/>
      <c r="F41" s="191"/>
      <c r="G41" s="191"/>
      <c r="H41" s="192"/>
    </row>
    <row r="42" spans="2:8" ht="20.25" customHeight="1" x14ac:dyDescent="0.25">
      <c r="B42" s="190" t="s">
        <v>203</v>
      </c>
      <c r="C42" s="191"/>
      <c r="D42" s="191"/>
      <c r="E42" s="191"/>
      <c r="F42" s="191"/>
      <c r="G42" s="191"/>
      <c r="H42" s="192"/>
    </row>
    <row r="43" spans="2:8" ht="20.25" customHeight="1" x14ac:dyDescent="0.25">
      <c r="B43" s="190" t="s">
        <v>204</v>
      </c>
      <c r="C43" s="191"/>
      <c r="D43" s="191"/>
      <c r="E43" s="191"/>
      <c r="F43" s="191"/>
      <c r="G43" s="191"/>
      <c r="H43" s="192"/>
    </row>
    <row r="44" spans="2:8" x14ac:dyDescent="0.25">
      <c r="B44" s="190" t="s">
        <v>205</v>
      </c>
      <c r="C44" s="191"/>
      <c r="D44" s="191"/>
      <c r="E44" s="191"/>
      <c r="F44" s="191"/>
      <c r="G44" s="191"/>
      <c r="H44" s="192"/>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U25"/>
  <sheetViews>
    <sheetView showGridLines="0" tabSelected="1" topLeftCell="AO17" zoomScale="85" zoomScaleNormal="85" workbookViewId="0">
      <selection activeCell="AV22" sqref="AV22"/>
    </sheetView>
  </sheetViews>
  <sheetFormatPr baseColWidth="10" defaultColWidth="11.42578125" defaultRowHeight="16.5" x14ac:dyDescent="0.3"/>
  <cols>
    <col min="1" max="1" width="4.7109375" style="2" customWidth="1"/>
    <col min="2" max="3" width="12" style="2" customWidth="1"/>
    <col min="4" max="4" width="14.140625" style="2" customWidth="1"/>
    <col min="5" max="5" width="29.85546875" style="2" customWidth="1"/>
    <col min="6" max="6" width="24.71093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1" style="1" customWidth="1"/>
    <col min="21" max="21" width="31" style="2"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4" style="4"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34.140625" style="1" customWidth="1"/>
    <col min="41" max="41" width="16.140625" style="1" customWidth="1"/>
    <col min="42" max="42" width="14.140625" style="1" customWidth="1"/>
    <col min="43" max="43" width="46" style="1" customWidth="1"/>
    <col min="44" max="44" width="20.7109375" style="1" customWidth="1"/>
    <col min="45" max="45" width="15.42578125" style="1" customWidth="1"/>
    <col min="46" max="46" width="80.42578125" style="1" customWidth="1"/>
    <col min="47" max="47" width="17.28515625" style="1" customWidth="1"/>
    <col min="48" max="16384" width="11.42578125" style="1"/>
  </cols>
  <sheetData>
    <row r="1" spans="1:73" ht="27.75" hidden="1" customHeight="1" x14ac:dyDescent="0.3">
      <c r="A1" s="235"/>
      <c r="B1" s="235"/>
      <c r="C1" s="235"/>
      <c r="D1" s="235"/>
      <c r="E1" s="236" t="s">
        <v>213</v>
      </c>
      <c r="F1" s="236"/>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c r="AQ1" s="236"/>
      <c r="AR1" s="236"/>
      <c r="AS1" s="236"/>
      <c r="AT1" s="230" t="s">
        <v>214</v>
      </c>
      <c r="AU1" s="230"/>
    </row>
    <row r="2" spans="1:73" ht="27.75" customHeight="1" x14ac:dyDescent="0.3">
      <c r="A2" s="235"/>
      <c r="B2" s="235"/>
      <c r="C2" s="235"/>
      <c r="D2" s="235"/>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c r="AQ2" s="236"/>
      <c r="AR2" s="236"/>
      <c r="AS2" s="236"/>
      <c r="AT2" s="230" t="s">
        <v>221</v>
      </c>
      <c r="AU2" s="230"/>
    </row>
    <row r="3" spans="1:73" ht="27.75" customHeight="1" x14ac:dyDescent="0.3">
      <c r="A3" s="235"/>
      <c r="B3" s="235"/>
      <c r="C3" s="235"/>
      <c r="D3" s="235"/>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0" t="s">
        <v>222</v>
      </c>
      <c r="AU3" s="230"/>
    </row>
    <row r="4" spans="1:73" ht="27.75" customHeight="1" x14ac:dyDescent="0.3">
      <c r="A4" s="235"/>
      <c r="B4" s="235"/>
      <c r="C4" s="235"/>
      <c r="D4" s="235"/>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0" t="s">
        <v>215</v>
      </c>
      <c r="AU4" s="230"/>
    </row>
    <row r="5" spans="1:73" ht="13.9" customHeight="1" x14ac:dyDescent="0.3">
      <c r="A5" s="139"/>
      <c r="B5" s="140"/>
      <c r="C5" s="140"/>
      <c r="D5" s="140"/>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56"/>
      <c r="AH5" s="141"/>
      <c r="AI5" s="141"/>
      <c r="AJ5" s="141"/>
      <c r="AK5" s="141"/>
      <c r="AL5" s="141"/>
      <c r="AM5" s="141"/>
      <c r="AN5" s="141"/>
      <c r="AO5" s="141"/>
      <c r="AP5" s="141"/>
      <c r="AQ5" s="141"/>
      <c r="AR5" s="141"/>
      <c r="AS5" s="141"/>
      <c r="AT5" s="143"/>
      <c r="AU5" s="142"/>
    </row>
    <row r="6" spans="1:73" ht="26.25" customHeight="1" x14ac:dyDescent="0.3">
      <c r="A6" s="237" t="s">
        <v>42</v>
      </c>
      <c r="B6" s="238"/>
      <c r="C6" s="231" t="s">
        <v>252</v>
      </c>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I6" s="232"/>
      <c r="AJ6" s="232"/>
      <c r="AK6" s="232"/>
      <c r="AL6" s="232"/>
      <c r="AM6" s="232"/>
      <c r="AN6" s="232"/>
      <c r="AO6" s="232"/>
      <c r="AP6" s="232"/>
      <c r="AQ6" s="232"/>
      <c r="AR6" s="232"/>
      <c r="AS6" s="232"/>
      <c r="AT6" s="232"/>
      <c r="AU6" s="233"/>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30" customHeight="1" x14ac:dyDescent="0.3">
      <c r="A7" s="237" t="s">
        <v>129</v>
      </c>
      <c r="B7" s="238"/>
      <c r="C7" s="231" t="s">
        <v>253</v>
      </c>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3"/>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ht="24" customHeight="1" x14ac:dyDescent="0.3">
      <c r="A8" s="237" t="s">
        <v>43</v>
      </c>
      <c r="B8" s="238"/>
      <c r="C8" s="231" t="s">
        <v>254</v>
      </c>
      <c r="D8" s="232"/>
      <c r="E8" s="232"/>
      <c r="F8" s="232"/>
      <c r="G8" s="232"/>
      <c r="H8" s="232"/>
      <c r="I8" s="232"/>
      <c r="J8" s="232"/>
      <c r="K8" s="232"/>
      <c r="L8" s="232"/>
      <c r="M8" s="232"/>
      <c r="N8" s="232"/>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2"/>
      <c r="AP8" s="232"/>
      <c r="AQ8" s="232"/>
      <c r="AR8" s="232"/>
      <c r="AS8" s="232"/>
      <c r="AT8" s="232"/>
      <c r="AU8" s="233"/>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x14ac:dyDescent="0.3">
      <c r="A9" s="244" t="s">
        <v>138</v>
      </c>
      <c r="B9" s="244"/>
      <c r="C9" s="244"/>
      <c r="D9" s="244"/>
      <c r="E9" s="252"/>
      <c r="F9" s="252"/>
      <c r="G9" s="252"/>
      <c r="H9" s="252"/>
      <c r="I9" s="252"/>
      <c r="J9" s="252"/>
      <c r="K9" s="252"/>
      <c r="L9" s="252" t="s">
        <v>139</v>
      </c>
      <c r="M9" s="252"/>
      <c r="N9" s="252"/>
      <c r="O9" s="252"/>
      <c r="P9" s="252"/>
      <c r="Q9" s="252"/>
      <c r="R9" s="252"/>
      <c r="S9" s="252" t="s">
        <v>140</v>
      </c>
      <c r="T9" s="252"/>
      <c r="U9" s="252"/>
      <c r="V9" s="252"/>
      <c r="W9" s="252"/>
      <c r="X9" s="252"/>
      <c r="Y9" s="252"/>
      <c r="Z9" s="252"/>
      <c r="AA9" s="252"/>
      <c r="AB9" s="252"/>
      <c r="AC9" s="252" t="s">
        <v>141</v>
      </c>
      <c r="AD9" s="252"/>
      <c r="AE9" s="252"/>
      <c r="AF9" s="252"/>
      <c r="AG9" s="252"/>
      <c r="AH9" s="252"/>
      <c r="AI9" s="252"/>
      <c r="AJ9" s="250" t="s">
        <v>34</v>
      </c>
      <c r="AK9" s="251"/>
      <c r="AL9" s="251"/>
      <c r="AM9" s="251"/>
      <c r="AN9" s="251"/>
      <c r="AO9" s="251"/>
      <c r="AP9" s="251"/>
      <c r="AQ9" s="251"/>
      <c r="AR9" s="251"/>
      <c r="AS9" s="251"/>
      <c r="AT9" s="251"/>
      <c r="AU9" s="251"/>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ht="16.5" customHeight="1" x14ac:dyDescent="0.3">
      <c r="A10" s="239" t="s">
        <v>0</v>
      </c>
      <c r="B10" s="244" t="s">
        <v>13</v>
      </c>
      <c r="C10" s="244" t="s">
        <v>234</v>
      </c>
      <c r="D10" s="244" t="s">
        <v>2</v>
      </c>
      <c r="E10" s="218" t="s">
        <v>3</v>
      </c>
      <c r="F10" s="218" t="s">
        <v>41</v>
      </c>
      <c r="G10" s="244" t="s">
        <v>1</v>
      </c>
      <c r="H10" s="218" t="s">
        <v>49</v>
      </c>
      <c r="I10" s="218" t="s">
        <v>250</v>
      </c>
      <c r="J10" s="218" t="s">
        <v>251</v>
      </c>
      <c r="K10" s="218" t="s">
        <v>134</v>
      </c>
      <c r="L10" s="218" t="s">
        <v>33</v>
      </c>
      <c r="M10" s="244" t="s">
        <v>5</v>
      </c>
      <c r="N10" s="218" t="s">
        <v>86</v>
      </c>
      <c r="O10" s="218" t="s">
        <v>91</v>
      </c>
      <c r="P10" s="218" t="s">
        <v>44</v>
      </c>
      <c r="Q10" s="244" t="s">
        <v>5</v>
      </c>
      <c r="R10" s="218" t="s">
        <v>47</v>
      </c>
      <c r="S10" s="229" t="s">
        <v>11</v>
      </c>
      <c r="T10" s="218" t="s">
        <v>160</v>
      </c>
      <c r="U10" s="218" t="s">
        <v>212</v>
      </c>
      <c r="V10" s="218" t="s">
        <v>12</v>
      </c>
      <c r="W10" s="218" t="s">
        <v>8</v>
      </c>
      <c r="X10" s="218"/>
      <c r="Y10" s="218"/>
      <c r="Z10" s="218"/>
      <c r="AA10" s="218"/>
      <c r="AB10" s="218"/>
      <c r="AC10" s="229" t="s">
        <v>137</v>
      </c>
      <c r="AD10" s="229" t="s">
        <v>45</v>
      </c>
      <c r="AE10" s="229" t="s">
        <v>5</v>
      </c>
      <c r="AF10" s="229" t="s">
        <v>46</v>
      </c>
      <c r="AG10" s="234" t="s">
        <v>5</v>
      </c>
      <c r="AH10" s="229" t="s">
        <v>48</v>
      </c>
      <c r="AI10" s="229" t="s">
        <v>29</v>
      </c>
      <c r="AJ10" s="218" t="s">
        <v>34</v>
      </c>
      <c r="AK10" s="218" t="s">
        <v>35</v>
      </c>
      <c r="AL10" s="218" t="s">
        <v>36</v>
      </c>
      <c r="AM10" s="218" t="s">
        <v>37</v>
      </c>
      <c r="AN10" s="218" t="s">
        <v>223</v>
      </c>
      <c r="AO10" s="218" t="s">
        <v>38</v>
      </c>
      <c r="AP10" s="218" t="s">
        <v>37</v>
      </c>
      <c r="AQ10" s="218" t="s">
        <v>287</v>
      </c>
      <c r="AR10" s="218" t="s">
        <v>38</v>
      </c>
      <c r="AS10" s="218" t="s">
        <v>37</v>
      </c>
      <c r="AT10" s="218" t="s">
        <v>224</v>
      </c>
      <c r="AU10" s="218" t="s">
        <v>38</v>
      </c>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row>
    <row r="11" spans="1:73" s="3" customFormat="1" ht="26.25" customHeight="1" x14ac:dyDescent="0.25">
      <c r="A11" s="239"/>
      <c r="B11" s="244"/>
      <c r="C11" s="244"/>
      <c r="D11" s="244"/>
      <c r="E11" s="218"/>
      <c r="F11" s="218"/>
      <c r="G11" s="244"/>
      <c r="H11" s="218"/>
      <c r="I11" s="218"/>
      <c r="J11" s="218"/>
      <c r="K11" s="218"/>
      <c r="L11" s="218"/>
      <c r="M11" s="244"/>
      <c r="N11" s="218"/>
      <c r="O11" s="218"/>
      <c r="P11" s="244"/>
      <c r="Q11" s="244"/>
      <c r="R11" s="218"/>
      <c r="S11" s="229"/>
      <c r="T11" s="218"/>
      <c r="U11" s="218"/>
      <c r="V11" s="218"/>
      <c r="W11" s="123" t="s">
        <v>13</v>
      </c>
      <c r="X11" s="123" t="s">
        <v>17</v>
      </c>
      <c r="Y11" s="123" t="s">
        <v>28</v>
      </c>
      <c r="Z11" s="123" t="s">
        <v>18</v>
      </c>
      <c r="AA11" s="123" t="s">
        <v>21</v>
      </c>
      <c r="AB11" s="123" t="s">
        <v>24</v>
      </c>
      <c r="AC11" s="229"/>
      <c r="AD11" s="229"/>
      <c r="AE11" s="229"/>
      <c r="AF11" s="229"/>
      <c r="AG11" s="234"/>
      <c r="AH11" s="229"/>
      <c r="AI11" s="229"/>
      <c r="AJ11" s="218"/>
      <c r="AK11" s="218"/>
      <c r="AL11" s="218"/>
      <c r="AM11" s="218"/>
      <c r="AN11" s="218"/>
      <c r="AO11" s="218"/>
      <c r="AP11" s="218"/>
      <c r="AQ11" s="218"/>
      <c r="AR11" s="218"/>
      <c r="AS11" s="218"/>
      <c r="AT11" s="218"/>
      <c r="AU11" s="218"/>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row>
    <row r="12" spans="1:73" s="3" customFormat="1" ht="15" customHeight="1" x14ac:dyDescent="0.25">
      <c r="A12" s="149"/>
      <c r="B12" s="150"/>
      <c r="C12" s="150"/>
      <c r="D12" s="150"/>
      <c r="E12" s="151"/>
      <c r="F12" s="151"/>
      <c r="G12" s="150"/>
      <c r="H12" s="151"/>
      <c r="I12" s="151"/>
      <c r="J12" s="151"/>
      <c r="K12" s="151"/>
      <c r="L12" s="151"/>
      <c r="M12" s="150"/>
      <c r="N12" s="151"/>
      <c r="O12" s="144"/>
      <c r="P12" s="150"/>
      <c r="Q12" s="150"/>
      <c r="R12" s="151"/>
      <c r="S12" s="145"/>
      <c r="T12" s="144"/>
      <c r="U12" s="144"/>
      <c r="V12" s="144"/>
      <c r="W12" s="123"/>
      <c r="X12" s="123"/>
      <c r="Y12" s="123"/>
      <c r="Z12" s="123"/>
      <c r="AA12" s="123"/>
      <c r="AB12" s="123"/>
      <c r="AC12" s="145"/>
      <c r="AD12" s="145"/>
      <c r="AE12" s="145"/>
      <c r="AF12" s="145"/>
      <c r="AG12" s="157"/>
      <c r="AH12" s="145"/>
      <c r="AI12" s="152"/>
      <c r="AJ12" s="151"/>
      <c r="AK12" s="151"/>
      <c r="AL12" s="151"/>
      <c r="AM12" s="151"/>
      <c r="AN12" s="151"/>
      <c r="AO12" s="151"/>
      <c r="AP12" s="151"/>
      <c r="AQ12" s="151"/>
      <c r="AR12" s="151"/>
      <c r="AS12" s="151"/>
      <c r="AT12" s="151"/>
      <c r="AU12" s="15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row>
    <row r="13" spans="1:73" ht="56.25" customHeight="1" x14ac:dyDescent="0.3">
      <c r="A13" s="216">
        <v>1</v>
      </c>
      <c r="B13" s="216" t="s">
        <v>229</v>
      </c>
      <c r="C13" s="216" t="s">
        <v>237</v>
      </c>
      <c r="D13" s="201" t="s">
        <v>131</v>
      </c>
      <c r="E13" s="201" t="s">
        <v>277</v>
      </c>
      <c r="F13" s="201" t="s">
        <v>255</v>
      </c>
      <c r="G13" s="221" t="s">
        <v>278</v>
      </c>
      <c r="H13" s="201" t="s">
        <v>122</v>
      </c>
      <c r="I13" s="201" t="s">
        <v>244</v>
      </c>
      <c r="J13" s="201" t="s">
        <v>248</v>
      </c>
      <c r="K13" s="199">
        <v>200</v>
      </c>
      <c r="L13" s="208" t="str">
        <f>IF(K13&lt;=0,"",IF(K13&lt;=2,"Muy Baja",IF(K13&lt;=24,"Baja",IF(K13&lt;=500,"Media",IF(K13&lt;=5000,"Alta","Muy Alta")))))</f>
        <v>Media</v>
      </c>
      <c r="M13" s="210">
        <f>IF(L13="","",IF(L13="Muy Baja",0.2,IF(L13="Baja",0.4,IF(L13="Media",0.6,IF(L13="Alta",0.8,IF(L13="Muy Alta",1,))))))</f>
        <v>0.6</v>
      </c>
      <c r="N13" s="212" t="s">
        <v>152</v>
      </c>
      <c r="O13" s="224" t="str">
        <f>IF(NOT(ISERROR(MATCH(N13,'Tabla Impacto'!$B$221:$B$223,0))),'Tabla Impacto'!$F$223&amp;"Por favor no seleccionar los criterios de impacto(Afectación Económica o presupuestal y Pérdida Reputacional)",N13)</f>
        <v xml:space="preserve">     El riesgo afecta la imagen de la entidad con algunos usuarios de relevancia frente al logro de los objetivos</v>
      </c>
      <c r="P13" s="208" t="str">
        <f>IF(OR(O13='Tabla Impacto'!$C$11,O13='Tabla Impacto'!$D$11),"Leve",IF(OR(O13='Tabla Impacto'!$C$12,O13='Tabla Impacto'!$D$12),"Menor",IF(OR(O13='Tabla Impacto'!$C$13,O13='Tabla Impacto'!$D$13),"Moderado",IF(OR(O13='Tabla Impacto'!$C$14,O13='Tabla Impacto'!$D$14),"Mayor",IF(OR(O13='Tabla Impacto'!$C$15,O13='Tabla Impacto'!$D$15),"Catastrófico","")))))</f>
        <v>Moderado</v>
      </c>
      <c r="Q13" s="210">
        <f>IF(P13="","",IF(P13="Leve",0.2,IF(P13="Menor",0.4,IF(P13="Moderado",0.6,IF(P13="Mayor",0.8,IF(P13="Catastrófico",1,))))))</f>
        <v>0.6</v>
      </c>
      <c r="R13" s="225" t="str">
        <f>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16">
        <v>1</v>
      </c>
      <c r="T13" s="146" t="s">
        <v>257</v>
      </c>
      <c r="U13" s="147" t="s">
        <v>258</v>
      </c>
      <c r="V13" s="117" t="s">
        <v>4</v>
      </c>
      <c r="W13" s="118" t="s">
        <v>14</v>
      </c>
      <c r="X13" s="118" t="s">
        <v>9</v>
      </c>
      <c r="Y13" s="119" t="str">
        <f t="shared" ref="Y13:Y18" si="0">IF(AND(W13="Preventivo",X13="Automático"),"50%",IF(AND(W13="Preventivo",X13="Manual"),"40%",IF(AND(W13="Detectivo",X13="Automático"),"40%",IF(AND(W13="Detectivo",X13="Manual"),"30%",IF(AND(W13="Correctivo",X13="Automático"),"35%",IF(AND(W13="Correctivo",X13="Manual"),"25%",""))))))</f>
        <v>40%</v>
      </c>
      <c r="Z13" s="118" t="s">
        <v>19</v>
      </c>
      <c r="AA13" s="118" t="s">
        <v>22</v>
      </c>
      <c r="AB13" s="118" t="s">
        <v>118</v>
      </c>
      <c r="AC13" s="120">
        <f t="shared" ref="AC13:AC17" si="1">IFERROR(IF(V13="Probabilidad",(M13-(+M13*Y13)),IF(V13="Impacto",M13,"")),"")</f>
        <v>0.36</v>
      </c>
      <c r="AD13" s="121" t="str">
        <f t="shared" ref="AD13:AD18" si="2">IFERROR(IF(AC13="","",IF(AC13&lt;=0.2,"Muy Baja",IF(AC13&lt;=0.4,"Baja",IF(AC13&lt;=0.6,"Media",IF(AC13&lt;=0.8,"Alta","Muy Alta"))))),"")</f>
        <v>Baja</v>
      </c>
      <c r="AE13" s="122">
        <f t="shared" ref="AE13:AE18" si="3">+AC13</f>
        <v>0.36</v>
      </c>
      <c r="AF13" s="121" t="str">
        <f t="shared" ref="AF13:AF18" si="4">IFERROR(IF(AG13="","",IF(AG13&lt;=0.2,"Leve",IF(AG13&lt;=0.4,"Menor",IF(AG13&lt;=0.6,"Moderado",IF(AG13&lt;=0.8,"Mayor","Catastrófico"))))),"")</f>
        <v>Moderado</v>
      </c>
      <c r="AG13" s="158">
        <f t="shared" ref="AG13:AG17" si="5">IFERROR(IF(V13="Impacto",(Q13-(+Q13*Y13)),IF(V13="Probabilidad",Q13,"")),"")</f>
        <v>0.6</v>
      </c>
      <c r="AH13" s="155" t="str">
        <f t="shared" ref="AH13:AH18" si="6">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214" t="s">
        <v>135</v>
      </c>
      <c r="AJ13" s="201" t="s">
        <v>259</v>
      </c>
      <c r="AK13" s="201" t="s">
        <v>260</v>
      </c>
      <c r="AL13" s="204">
        <v>44926</v>
      </c>
      <c r="AM13" s="204">
        <v>44694</v>
      </c>
      <c r="AN13" s="201" t="s">
        <v>286</v>
      </c>
      <c r="AO13" s="199" t="s">
        <v>40</v>
      </c>
      <c r="AP13" s="203">
        <v>44796</v>
      </c>
      <c r="AQ13" s="219" t="s">
        <v>285</v>
      </c>
      <c r="AR13" s="199" t="s">
        <v>40</v>
      </c>
      <c r="AS13" s="203">
        <v>44854</v>
      </c>
      <c r="AT13" s="201" t="s">
        <v>290</v>
      </c>
      <c r="AU13" s="199" t="s">
        <v>40</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127.5" customHeight="1" x14ac:dyDescent="0.3">
      <c r="A14" s="217"/>
      <c r="B14" s="217"/>
      <c r="C14" s="217"/>
      <c r="D14" s="202"/>
      <c r="E14" s="202"/>
      <c r="F14" s="202"/>
      <c r="G14" s="222"/>
      <c r="H14" s="202"/>
      <c r="I14" s="202"/>
      <c r="J14" s="202"/>
      <c r="K14" s="200"/>
      <c r="L14" s="209"/>
      <c r="M14" s="211"/>
      <c r="N14" s="213"/>
      <c r="O14" s="224">
        <f>IF(NOT(ISERROR(MATCH(N14,_xlfn.ANCHORARRAY(#REF!),0))),#REF!&amp;"Por favor no seleccionar los criterios de impacto",N14)</f>
        <v>0</v>
      </c>
      <c r="P14" s="209"/>
      <c r="Q14" s="211"/>
      <c r="R14" s="226"/>
      <c r="S14" s="116">
        <v>2</v>
      </c>
      <c r="T14" s="146" t="s">
        <v>256</v>
      </c>
      <c r="U14" s="147" t="s">
        <v>279</v>
      </c>
      <c r="V14" s="117" t="s">
        <v>4</v>
      </c>
      <c r="W14" s="118" t="s">
        <v>14</v>
      </c>
      <c r="X14" s="118" t="s">
        <v>9</v>
      </c>
      <c r="Y14" s="119" t="str">
        <f t="shared" si="0"/>
        <v>40%</v>
      </c>
      <c r="Z14" s="118" t="s">
        <v>19</v>
      </c>
      <c r="AA14" s="118" t="s">
        <v>22</v>
      </c>
      <c r="AB14" s="118" t="s">
        <v>118</v>
      </c>
      <c r="AC14" s="153">
        <f>IFERROR(IF(AND(V13="Probabilidad",V14="Probabilidad"),(AE13-(+AE13*Y14)),IF(V14="Probabilidad",(N13-(+N13*Y14)),IF(V14="Impacto",AE13,""))),"")</f>
        <v>0.216</v>
      </c>
      <c r="AD14" s="121" t="str">
        <f t="shared" si="2"/>
        <v>Baja</v>
      </c>
      <c r="AE14" s="122">
        <f t="shared" si="3"/>
        <v>0.216</v>
      </c>
      <c r="AF14" s="121" t="str">
        <f t="shared" si="4"/>
        <v>Moderado</v>
      </c>
      <c r="AG14" s="159">
        <f>IFERROR(IF(AND(V13="Impacto",V14="Impacto"),(AG13-(+AG13*Y14)),IF(V14="Impacto",($M$10-(+$M$10*Y14)),IF(V14="Probabilidad",AG13,""))),"")</f>
        <v>0.6</v>
      </c>
      <c r="AH14" s="155" t="str">
        <f t="shared" si="6"/>
        <v>Moderado</v>
      </c>
      <c r="AI14" s="215"/>
      <c r="AJ14" s="202"/>
      <c r="AK14" s="202"/>
      <c r="AL14" s="205"/>
      <c r="AM14" s="205"/>
      <c r="AN14" s="223"/>
      <c r="AO14" s="200"/>
      <c r="AP14" s="202"/>
      <c r="AQ14" s="220"/>
      <c r="AR14" s="200"/>
      <c r="AS14" s="202"/>
      <c r="AT14" s="202"/>
      <c r="AU14" s="200"/>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row>
    <row r="15" spans="1:73" ht="122.25" customHeight="1" x14ac:dyDescent="0.3">
      <c r="A15" s="216">
        <v>2</v>
      </c>
      <c r="B15" s="216" t="s">
        <v>229</v>
      </c>
      <c r="C15" s="216" t="s">
        <v>237</v>
      </c>
      <c r="D15" s="201" t="s">
        <v>131</v>
      </c>
      <c r="E15" s="201" t="s">
        <v>261</v>
      </c>
      <c r="F15" s="201" t="s">
        <v>262</v>
      </c>
      <c r="G15" s="221" t="s">
        <v>280</v>
      </c>
      <c r="H15" s="201" t="s">
        <v>122</v>
      </c>
      <c r="I15" s="201" t="s">
        <v>244</v>
      </c>
      <c r="J15" s="201" t="s">
        <v>248</v>
      </c>
      <c r="K15" s="199">
        <v>30</v>
      </c>
      <c r="L15" s="208" t="str">
        <f>IF(K15&lt;=0,"",IF(K15&lt;=2,"Muy Baja",IF(K15&lt;=24,"Baja",IF(K15&lt;=500,"Media",IF(K15&lt;=5000,"Alta","Muy Alta")))))</f>
        <v>Media</v>
      </c>
      <c r="M15" s="210">
        <f>IF(L15="","",IF(L15="Muy Baja",0.2,IF(L15="Baja",0.4,IF(L15="Media",0.6,IF(L15="Alta",0.8,IF(L15="Muy Alta",1,))))))</f>
        <v>0.6</v>
      </c>
      <c r="N15" s="212" t="s">
        <v>152</v>
      </c>
      <c r="O15" s="224" t="str">
        <f>IF(NOT(ISERROR(MATCH(N15,'Tabla Impacto'!$B$221:$B$223,0))),'Tabla Impacto'!$F$223&amp;"Por favor no seleccionar los criterios de impacto(Afectación Económica o presupuestal y Pérdida Reputacional)",N15)</f>
        <v xml:space="preserve">     El riesgo afecta la imagen de la entidad con algunos usuarios de relevancia frente al logro de los objetivos</v>
      </c>
      <c r="P15" s="208" t="str">
        <f>IF(OR(O15='Tabla Impacto'!$C$11,O15='Tabla Impacto'!$D$11),"Leve",IF(OR(O15='Tabla Impacto'!$C$12,O15='Tabla Impacto'!$D$12),"Menor",IF(OR(O15='Tabla Impacto'!$C$13,O15='Tabla Impacto'!$D$13),"Moderado",IF(OR(O15='Tabla Impacto'!$C$14,O15='Tabla Impacto'!$D$14),"Mayor",IF(OR(O15='Tabla Impacto'!$C$15,O15='Tabla Impacto'!$D$15),"Catastrófico","")))))</f>
        <v>Moderado</v>
      </c>
      <c r="Q15" s="210">
        <f>IF(P15="","",IF(P15="Leve",0.2,IF(P15="Menor",0.4,IF(P15="Moderado",0.6,IF(P15="Mayor",0.8,IF(P15="Catastrófico",1,))))))</f>
        <v>0.6</v>
      </c>
      <c r="R15" s="225" t="str">
        <f>IF(OR(AND(L15="Muy Baja",P15="Leve"),AND(L15="Muy Baja",P15="Menor"),AND(L15="Baja",P15="Leve")),"Bajo",IF(OR(AND(L15="Muy baja",P15="Moderado"),AND(L15="Baja",P15="Menor"),AND(L15="Baja",P15="Moderado"),AND(L15="Media",P15="Leve"),AND(L15="Media",P15="Menor"),AND(L15="Media",P15="Moderado"),AND(L15="Alta",P15="Leve"),AND(L15="Alta",P15="Menor")),"Moderado",IF(OR(AND(L15="Muy Baja",P15="Mayor"),AND(L15="Baja",P15="Mayor"),AND(L15="Media",P15="Mayor"),AND(L15="Alta",P15="Moderado"),AND(L15="Alta",P15="Mayor"),AND(L15="Muy Alta",P15="Leve"),AND(L15="Muy Alta",P15="Menor"),AND(L15="Muy Alta",P15="Moderado"),AND(L15="Muy Alta",P15="Mayor")),"Alto",IF(OR(AND(L15="Muy Baja",P15="Catastrófico"),AND(L15="Baja",P15="Catastrófico"),AND(L15="Media",P15="Catastrófico"),AND(L15="Alta",P15="Catastrófico"),AND(L15="Muy Alta",P15="Catastrófico")),"Extremo",""))))</f>
        <v>Moderado</v>
      </c>
      <c r="S15" s="116">
        <v>1</v>
      </c>
      <c r="T15" s="146" t="s">
        <v>263</v>
      </c>
      <c r="U15" s="147" t="s">
        <v>265</v>
      </c>
      <c r="V15" s="117" t="s">
        <v>4</v>
      </c>
      <c r="W15" s="118" t="s">
        <v>14</v>
      </c>
      <c r="X15" s="118" t="s">
        <v>9</v>
      </c>
      <c r="Y15" s="119" t="str">
        <f t="shared" si="0"/>
        <v>40%</v>
      </c>
      <c r="Z15" s="118" t="s">
        <v>19</v>
      </c>
      <c r="AA15" s="118" t="s">
        <v>23</v>
      </c>
      <c r="AB15" s="118" t="s">
        <v>119</v>
      </c>
      <c r="AC15" s="120">
        <f t="shared" si="1"/>
        <v>0.36</v>
      </c>
      <c r="AD15" s="121" t="str">
        <f t="shared" si="2"/>
        <v>Baja</v>
      </c>
      <c r="AE15" s="122">
        <f t="shared" si="3"/>
        <v>0.36</v>
      </c>
      <c r="AF15" s="121" t="str">
        <f t="shared" si="4"/>
        <v>Moderado</v>
      </c>
      <c r="AG15" s="158">
        <f t="shared" si="5"/>
        <v>0.6</v>
      </c>
      <c r="AH15" s="155" t="str">
        <f t="shared" si="6"/>
        <v>Moderado</v>
      </c>
      <c r="AI15" s="214" t="s">
        <v>32</v>
      </c>
      <c r="AJ15" s="201" t="s">
        <v>267</v>
      </c>
      <c r="AK15" s="201" t="s">
        <v>268</v>
      </c>
      <c r="AL15" s="203">
        <v>44834</v>
      </c>
      <c r="AM15" s="204">
        <v>44694</v>
      </c>
      <c r="AN15" s="223"/>
      <c r="AO15" s="199" t="s">
        <v>40</v>
      </c>
      <c r="AP15" s="203">
        <v>44796</v>
      </c>
      <c r="AQ15" s="154" t="s">
        <v>281</v>
      </c>
      <c r="AR15" s="199" t="s">
        <v>40</v>
      </c>
      <c r="AS15" s="203">
        <v>44854</v>
      </c>
      <c r="AT15" s="206" t="s">
        <v>291</v>
      </c>
      <c r="AU15" s="199" t="s">
        <v>40</v>
      </c>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row>
    <row r="16" spans="1:73" ht="165.75" customHeight="1" x14ac:dyDescent="0.3">
      <c r="A16" s="217"/>
      <c r="B16" s="217"/>
      <c r="C16" s="217"/>
      <c r="D16" s="202"/>
      <c r="E16" s="202"/>
      <c r="F16" s="202"/>
      <c r="G16" s="222"/>
      <c r="H16" s="202"/>
      <c r="I16" s="202"/>
      <c r="J16" s="202"/>
      <c r="K16" s="200"/>
      <c r="L16" s="209"/>
      <c r="M16" s="211"/>
      <c r="N16" s="213"/>
      <c r="O16" s="224">
        <f>IF(NOT(ISERROR(MATCH(N16,_xlfn.ANCHORARRAY(#REF!),0))),#REF!&amp;"Por favor no seleccionar los criterios de impacto",N16)</f>
        <v>0</v>
      </c>
      <c r="P16" s="209"/>
      <c r="Q16" s="211"/>
      <c r="R16" s="226"/>
      <c r="S16" s="116">
        <v>2</v>
      </c>
      <c r="T16" s="146" t="s">
        <v>264</v>
      </c>
      <c r="U16" s="147" t="s">
        <v>266</v>
      </c>
      <c r="V16" s="117" t="s">
        <v>4</v>
      </c>
      <c r="W16" s="118" t="s">
        <v>14</v>
      </c>
      <c r="X16" s="118" t="s">
        <v>9</v>
      </c>
      <c r="Y16" s="119" t="str">
        <f t="shared" si="0"/>
        <v>40%</v>
      </c>
      <c r="Z16" s="118" t="s">
        <v>19</v>
      </c>
      <c r="AA16" s="118" t="s">
        <v>22</v>
      </c>
      <c r="AB16" s="118" t="s">
        <v>118</v>
      </c>
      <c r="AC16" s="153">
        <f>IFERROR(IF(AND(V15="Probabilidad",V16="Probabilidad"),(AE15-(+AE15*Y16)),IF(V16="Probabilidad",(N15-(+N15*Y16)),IF(V16="Impacto",AE15,""))),"")</f>
        <v>0.216</v>
      </c>
      <c r="AD16" s="121" t="str">
        <f t="shared" si="2"/>
        <v>Baja</v>
      </c>
      <c r="AE16" s="122">
        <f t="shared" si="3"/>
        <v>0.216</v>
      </c>
      <c r="AF16" s="121" t="str">
        <f t="shared" si="4"/>
        <v>Moderado</v>
      </c>
      <c r="AG16" s="159">
        <f>IFERROR(IF(AND(V15="Impacto",V16="Impacto"),(AG15-(+AG15*Y16)),IF(V16="Impacto",($M$10-(+$M$10*Y16)),IF(V16="Probabilidad",AG15,""))),"")</f>
        <v>0.6</v>
      </c>
      <c r="AH16" s="155" t="str">
        <f t="shared" si="6"/>
        <v>Moderado</v>
      </c>
      <c r="AI16" s="215"/>
      <c r="AJ16" s="202"/>
      <c r="AK16" s="202"/>
      <c r="AL16" s="202"/>
      <c r="AM16" s="205"/>
      <c r="AN16" s="223"/>
      <c r="AO16" s="200"/>
      <c r="AP16" s="202"/>
      <c r="AQ16" s="154" t="s">
        <v>284</v>
      </c>
      <c r="AR16" s="200"/>
      <c r="AS16" s="202"/>
      <c r="AT16" s="207"/>
      <c r="AU16" s="200"/>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row>
    <row r="17" spans="1:73" ht="72.75" customHeight="1" x14ac:dyDescent="0.3">
      <c r="A17" s="216">
        <v>3</v>
      </c>
      <c r="B17" s="216" t="s">
        <v>229</v>
      </c>
      <c r="C17" s="216" t="s">
        <v>237</v>
      </c>
      <c r="D17" s="201" t="s">
        <v>131</v>
      </c>
      <c r="E17" s="201" t="s">
        <v>269</v>
      </c>
      <c r="F17" s="201" t="s">
        <v>270</v>
      </c>
      <c r="G17" s="221" t="s">
        <v>282</v>
      </c>
      <c r="H17" s="201" t="s">
        <v>122</v>
      </c>
      <c r="I17" s="201" t="s">
        <v>244</v>
      </c>
      <c r="J17" s="201" t="s">
        <v>248</v>
      </c>
      <c r="K17" s="199">
        <v>20</v>
      </c>
      <c r="L17" s="208" t="str">
        <f>IF(K17&lt;=0,"",IF(K17&lt;=2,"Muy Baja",IF(K17&lt;=24,"Baja",IF(K17&lt;=500,"Media",IF(K17&lt;=5000,"Alta","Muy Alta")))))</f>
        <v>Baja</v>
      </c>
      <c r="M17" s="210">
        <f>IF(L17="","",IF(L17="Muy Baja",0.2,IF(L17="Baja",0.4,IF(L17="Media",0.6,IF(L17="Alta",0.8,IF(L17="Muy Alta",1,))))))</f>
        <v>0.4</v>
      </c>
      <c r="N17" s="212" t="s">
        <v>152</v>
      </c>
      <c r="O17" s="224" t="str">
        <f>IF(NOT(ISERROR(MATCH(N17,'Tabla Impacto'!$B$221:$B$223,0))),'Tabla Impacto'!$F$223&amp;"Por favor no seleccionar los criterios de impacto(Afectación Económica o presupuestal y Pérdida Reputacional)",N17)</f>
        <v xml:space="preserve">     El riesgo afecta la imagen de la entidad con algunos usuarios de relevancia frente al logro de los objetivos</v>
      </c>
      <c r="P17" s="208" t="str">
        <f>IF(OR(O17='Tabla Impacto'!$C$11,O17='Tabla Impacto'!$D$11),"Leve",IF(OR(O17='Tabla Impacto'!$C$12,O17='Tabla Impacto'!$D$12),"Menor",IF(OR(O17='Tabla Impacto'!$C$13,O17='Tabla Impacto'!$D$13),"Moderado",IF(OR(O17='Tabla Impacto'!$C$14,O17='Tabla Impacto'!$D$14),"Mayor",IF(OR(O17='Tabla Impacto'!$C$15,O17='Tabla Impacto'!$D$15),"Catastrófico","")))))</f>
        <v>Moderado</v>
      </c>
      <c r="Q17" s="210">
        <f>IF(P17="","",IF(P17="Leve",0.2,IF(P17="Menor",0.4,IF(P17="Moderado",0.6,IF(P17="Mayor",0.8,IF(P17="Catastrófico",1,))))))</f>
        <v>0.6</v>
      </c>
      <c r="R17" s="225" t="str">
        <f>IF(OR(AND(L17="Muy Baja",P17="Leve"),AND(L17="Muy Baja",P17="Menor"),AND(L17="Baja",P17="Leve")),"Bajo",IF(OR(AND(L17="Muy baja",P17="Moderado"),AND(L17="Baja",P17="Menor"),AND(L17="Baja",P17="Moderado"),AND(L17="Media",P17="Leve"),AND(L17="Media",P17="Menor"),AND(L17="Media",P17="Moderado"),AND(L17="Alta",P17="Leve"),AND(L17="Alta",P17="Menor")),"Moderado",IF(OR(AND(L17="Muy Baja",P17="Mayor"),AND(L17="Baja",P17="Mayor"),AND(L17="Media",P17="Mayor"),AND(L17="Alta",P17="Moderado"),AND(L17="Alta",P17="Mayor"),AND(L17="Muy Alta",P17="Leve"),AND(L17="Muy Alta",P17="Menor"),AND(L17="Muy Alta",P17="Moderado"),AND(L17="Muy Alta",P17="Mayor")),"Alto",IF(OR(AND(L17="Muy Baja",P17="Catastrófico"),AND(L17="Baja",P17="Catastrófico"),AND(L17="Media",P17="Catastrófico"),AND(L17="Alta",P17="Catastrófico"),AND(L17="Muy Alta",P17="Catastrófico")),"Extremo",""))))</f>
        <v>Moderado</v>
      </c>
      <c r="S17" s="116">
        <v>3</v>
      </c>
      <c r="T17" s="146" t="s">
        <v>271</v>
      </c>
      <c r="U17" s="147" t="s">
        <v>273</v>
      </c>
      <c r="V17" s="117" t="s">
        <v>4</v>
      </c>
      <c r="W17" s="118" t="s">
        <v>14</v>
      </c>
      <c r="X17" s="118" t="s">
        <v>9</v>
      </c>
      <c r="Y17" s="119" t="str">
        <f t="shared" si="0"/>
        <v>40%</v>
      </c>
      <c r="Z17" s="118" t="s">
        <v>19</v>
      </c>
      <c r="AA17" s="118" t="s">
        <v>22</v>
      </c>
      <c r="AB17" s="118" t="s">
        <v>118</v>
      </c>
      <c r="AC17" s="120">
        <f t="shared" si="1"/>
        <v>0.24</v>
      </c>
      <c r="AD17" s="121" t="str">
        <f t="shared" si="2"/>
        <v>Baja</v>
      </c>
      <c r="AE17" s="122">
        <f t="shared" si="3"/>
        <v>0.24</v>
      </c>
      <c r="AF17" s="121" t="str">
        <f t="shared" si="4"/>
        <v>Moderado</v>
      </c>
      <c r="AG17" s="158">
        <f t="shared" si="5"/>
        <v>0.6</v>
      </c>
      <c r="AH17" s="155" t="str">
        <f t="shared" si="6"/>
        <v>Moderado</v>
      </c>
      <c r="AI17" s="214" t="s">
        <v>135</v>
      </c>
      <c r="AJ17" s="201" t="s">
        <v>275</v>
      </c>
      <c r="AK17" s="201" t="s">
        <v>276</v>
      </c>
      <c r="AL17" s="203">
        <v>44865</v>
      </c>
      <c r="AM17" s="204">
        <v>44694</v>
      </c>
      <c r="AN17" s="223"/>
      <c r="AO17" s="199" t="s">
        <v>40</v>
      </c>
      <c r="AP17" s="203">
        <v>44796</v>
      </c>
      <c r="AQ17" s="219" t="s">
        <v>283</v>
      </c>
      <c r="AR17" s="199" t="s">
        <v>40</v>
      </c>
      <c r="AS17" s="203">
        <v>44854</v>
      </c>
      <c r="AT17" s="227" t="s">
        <v>292</v>
      </c>
      <c r="AU17" s="199" t="s">
        <v>40</v>
      </c>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ht="98.25" customHeight="1" x14ac:dyDescent="0.3">
      <c r="A18" s="217"/>
      <c r="B18" s="217"/>
      <c r="C18" s="217"/>
      <c r="D18" s="202"/>
      <c r="E18" s="202"/>
      <c r="F18" s="202"/>
      <c r="G18" s="222"/>
      <c r="H18" s="202"/>
      <c r="I18" s="202"/>
      <c r="J18" s="202"/>
      <c r="K18" s="200"/>
      <c r="L18" s="209"/>
      <c r="M18" s="211"/>
      <c r="N18" s="213"/>
      <c r="O18" s="224">
        <f>IF(NOT(ISERROR(MATCH(N18,_xlfn.ANCHORARRAY(#REF!),0))),#REF!&amp;"Por favor no seleccionar los criterios de impacto",N18)</f>
        <v>0</v>
      </c>
      <c r="P18" s="209"/>
      <c r="Q18" s="211"/>
      <c r="R18" s="226"/>
      <c r="S18" s="116">
        <v>4</v>
      </c>
      <c r="T18" s="146" t="s">
        <v>272</v>
      </c>
      <c r="U18" s="147" t="s">
        <v>274</v>
      </c>
      <c r="V18" s="117" t="s">
        <v>4</v>
      </c>
      <c r="W18" s="118" t="s">
        <v>14</v>
      </c>
      <c r="X18" s="118" t="s">
        <v>9</v>
      </c>
      <c r="Y18" s="119" t="str">
        <f t="shared" si="0"/>
        <v>40%</v>
      </c>
      <c r="Z18" s="118" t="s">
        <v>19</v>
      </c>
      <c r="AA18" s="118" t="s">
        <v>23</v>
      </c>
      <c r="AB18" s="118" t="s">
        <v>119</v>
      </c>
      <c r="AC18" s="153">
        <f>IFERROR(IF(AND(V17="Probabilidad",V18="Probabilidad"),(AE17-(+AE17*Y18)),IF(V18="Probabilidad",(N17-(+N17*Y18)),IF(V18="Impacto",AE17,""))),"")</f>
        <v>0.14399999999999999</v>
      </c>
      <c r="AD18" s="121" t="str">
        <f t="shared" si="2"/>
        <v>Muy Baja</v>
      </c>
      <c r="AE18" s="122">
        <f t="shared" si="3"/>
        <v>0.14399999999999999</v>
      </c>
      <c r="AF18" s="121" t="str">
        <f t="shared" si="4"/>
        <v>Moderado</v>
      </c>
      <c r="AG18" s="159">
        <f>IFERROR(IF(AND(V17="Impacto",V18="Impacto"),(AG17-(+AG17*Y18)),IF(V18="Impacto",($M$10-(+$M$10*Y18)),IF(V18="Probabilidad",AG17,""))),"")</f>
        <v>0.6</v>
      </c>
      <c r="AH18" s="155" t="str">
        <f t="shared" si="6"/>
        <v>Moderado</v>
      </c>
      <c r="AI18" s="215"/>
      <c r="AJ18" s="202"/>
      <c r="AK18" s="202"/>
      <c r="AL18" s="202"/>
      <c r="AM18" s="205"/>
      <c r="AN18" s="202"/>
      <c r="AO18" s="200"/>
      <c r="AP18" s="202"/>
      <c r="AQ18" s="220"/>
      <c r="AR18" s="200"/>
      <c r="AS18" s="202"/>
      <c r="AT18" s="228"/>
      <c r="AU18" s="200"/>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ht="47.25" customHeight="1" x14ac:dyDescent="0.3">
      <c r="A19" s="115"/>
      <c r="B19" s="138"/>
      <c r="C19" s="138"/>
      <c r="D19" s="240" t="s">
        <v>130</v>
      </c>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2"/>
    </row>
    <row r="21" spans="1:73" x14ac:dyDescent="0.3">
      <c r="A21" s="124"/>
      <c r="B21" s="125"/>
      <c r="C21" s="125"/>
      <c r="D21" s="125"/>
      <c r="E21" s="125"/>
      <c r="F21" s="125"/>
      <c r="G21" s="125"/>
      <c r="H21" s="1"/>
      <c r="I21" s="1"/>
      <c r="J21" s="1"/>
      <c r="L21" s="128"/>
      <c r="M21" s="125"/>
      <c r="N21" s="125"/>
      <c r="O21" s="125"/>
      <c r="P21" s="125"/>
      <c r="Q21" s="125"/>
      <c r="R21" s="125"/>
      <c r="S21" s="125"/>
      <c r="T21" s="125"/>
      <c r="U21" s="129"/>
      <c r="V21" s="129"/>
      <c r="W21" s="129"/>
      <c r="X21" s="125"/>
      <c r="Y21" s="125"/>
      <c r="Z21" s="125"/>
      <c r="AA21" s="125"/>
      <c r="AB21" s="125"/>
      <c r="AC21" s="129"/>
      <c r="AD21" s="125"/>
      <c r="AE21" s="125"/>
      <c r="AF21" s="125"/>
      <c r="AG21" s="125"/>
      <c r="AH21" s="125"/>
      <c r="AI21" s="130"/>
      <c r="AJ21" s="130"/>
      <c r="AK21" s="125"/>
      <c r="AL21" s="125"/>
      <c r="AM21" s="125"/>
      <c r="AN21" s="125"/>
      <c r="AO21" s="125"/>
      <c r="AP21" s="125"/>
      <c r="AQ21" s="125"/>
    </row>
    <row r="22" spans="1:73" ht="18" x14ac:dyDescent="0.3">
      <c r="A22" s="243" t="s">
        <v>288</v>
      </c>
      <c r="B22" s="243"/>
      <c r="C22" s="243"/>
      <c r="D22" s="243"/>
      <c r="E22" s="243"/>
      <c r="F22" s="243"/>
      <c r="G22" s="243"/>
      <c r="H22" s="1"/>
      <c r="I22" s="1"/>
      <c r="J22" s="1"/>
      <c r="K22" s="247" t="s">
        <v>289</v>
      </c>
      <c r="L22" s="248"/>
      <c r="M22" s="248"/>
      <c r="N22" s="249"/>
      <c r="O22" s="125"/>
      <c r="P22" s="125"/>
      <c r="Q22" s="125"/>
      <c r="R22" s="125"/>
      <c r="S22" s="125"/>
      <c r="T22" s="125"/>
      <c r="U22" s="129"/>
      <c r="V22" s="129"/>
      <c r="W22" s="129"/>
      <c r="X22" s="125"/>
      <c r="Y22" s="129"/>
      <c r="Z22" s="129"/>
      <c r="AA22" s="125"/>
      <c r="AB22" s="125"/>
      <c r="AC22" s="129"/>
      <c r="AD22" s="125"/>
      <c r="AE22" s="125"/>
      <c r="AF22" s="125"/>
      <c r="AG22" s="125"/>
      <c r="AH22" s="125"/>
      <c r="AI22" s="125"/>
      <c r="AJ22" s="125"/>
      <c r="AK22" s="125"/>
      <c r="AL22" s="125"/>
      <c r="AM22" s="125"/>
      <c r="AN22" s="125"/>
      <c r="AO22" s="125"/>
      <c r="AP22" s="125"/>
      <c r="AQ22" s="125"/>
    </row>
    <row r="23" spans="1:73" ht="17.25" thickBot="1" x14ac:dyDescent="0.35">
      <c r="A23"/>
      <c r="B23"/>
      <c r="C23"/>
      <c r="D23"/>
      <c r="E23"/>
      <c r="F23"/>
      <c r="G23"/>
      <c r="H23" s="1"/>
      <c r="I23" s="1"/>
      <c r="J23" s="1"/>
      <c r="L23" s="126" t="str">
        <f>+IFERROR(VLOOKUP(H23,$H$178:$L$182,3,FALSE)*VLOOKUP(K23,$K$178:$L$182,3,FALSE),"")</f>
        <v/>
      </c>
      <c r="M23"/>
      <c r="N23"/>
      <c r="O23"/>
      <c r="P23"/>
      <c r="Q23"/>
      <c r="R23"/>
      <c r="S23"/>
      <c r="T23"/>
      <c r="U23" s="148"/>
      <c r="V23" s="126"/>
      <c r="W23" s="127"/>
      <c r="X23"/>
      <c r="Y23" s="127"/>
      <c r="Z23" s="127"/>
      <c r="AA23" s="133"/>
      <c r="AB23" s="133"/>
      <c r="AC23" s="127"/>
      <c r="AD23" s="133"/>
      <c r="AE23" s="131"/>
      <c r="AF23" s="131"/>
      <c r="AG23" s="133"/>
      <c r="AH23" s="134"/>
      <c r="AI23"/>
      <c r="AJ23"/>
      <c r="AK23"/>
      <c r="AL23" s="133"/>
      <c r="AM23"/>
      <c r="AN23" s="133"/>
      <c r="AO23"/>
      <c r="AP23" s="133"/>
      <c r="AQ23" s="133"/>
    </row>
    <row r="24" spans="1:73" ht="17.45" customHeight="1" thickTop="1" thickBot="1" x14ac:dyDescent="0.35">
      <c r="A24" s="245" t="s">
        <v>216</v>
      </c>
      <c r="B24" s="245"/>
      <c r="C24" s="245"/>
      <c r="D24" s="245"/>
      <c r="E24" s="245"/>
      <c r="F24" s="245"/>
      <c r="G24" s="136" t="s">
        <v>217</v>
      </c>
      <c r="H24" s="245" t="s">
        <v>218</v>
      </c>
      <c r="I24" s="245"/>
      <c r="J24" s="245"/>
      <c r="K24" s="245"/>
      <c r="L24" s="245"/>
      <c r="M24" s="245"/>
      <c r="N24" s="245"/>
      <c r="O24" s="137"/>
      <c r="P24" s="246" t="s">
        <v>219</v>
      </c>
      <c r="Q24" s="246"/>
      <c r="R24" s="246"/>
      <c r="S24" s="245" t="s">
        <v>220</v>
      </c>
      <c r="T24" s="245"/>
      <c r="U24" s="245"/>
      <c r="V24" s="245"/>
      <c r="W24" s="246">
        <v>1</v>
      </c>
      <c r="X24" s="246"/>
      <c r="Y24" s="246"/>
      <c r="Z24" s="246"/>
      <c r="AA24" s="135"/>
      <c r="AB24" s="135"/>
      <c r="AC24" s="132"/>
      <c r="AD24" s="135"/>
      <c r="AE24" s="135"/>
      <c r="AF24" s="135"/>
      <c r="AG24" s="135"/>
      <c r="AH24" s="135"/>
      <c r="AI24" s="135"/>
      <c r="AJ24" s="135"/>
      <c r="AK24" s="135"/>
      <c r="AL24" s="135"/>
      <c r="AM24" s="135"/>
      <c r="AN24" s="135"/>
      <c r="AO24" s="135"/>
      <c r="AP24" s="135"/>
      <c r="AQ24" s="135"/>
    </row>
    <row r="25" spans="1:73" ht="17.25" thickTop="1" x14ac:dyDescent="0.3"/>
  </sheetData>
  <dataConsolidate/>
  <mergeCells count="157">
    <mergeCell ref="AU17:AU18"/>
    <mergeCell ref="S24:V24"/>
    <mergeCell ref="W24:Z24"/>
    <mergeCell ref="A24:F24"/>
    <mergeCell ref="K22:N22"/>
    <mergeCell ref="H24:N24"/>
    <mergeCell ref="P24:R24"/>
    <mergeCell ref="AJ9:AU9"/>
    <mergeCell ref="AR10:AR11"/>
    <mergeCell ref="AS10:AS11"/>
    <mergeCell ref="AT10:AT11"/>
    <mergeCell ref="A9:K9"/>
    <mergeCell ref="L9:R9"/>
    <mergeCell ref="S9:AB9"/>
    <mergeCell ref="S10:S11"/>
    <mergeCell ref="T10:T11"/>
    <mergeCell ref="B10:B11"/>
    <mergeCell ref="V10:V11"/>
    <mergeCell ref="L10:L11"/>
    <mergeCell ref="M10:M11"/>
    <mergeCell ref="P10:P11"/>
    <mergeCell ref="Q10:Q11"/>
    <mergeCell ref="W10:AB10"/>
    <mergeCell ref="AC9:AI9"/>
    <mergeCell ref="A10:A11"/>
    <mergeCell ref="D19:AO19"/>
    <mergeCell ref="A22:G22"/>
    <mergeCell ref="O13:O14"/>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AE10:AE11"/>
    <mergeCell ref="K10:K11"/>
    <mergeCell ref="Q13:Q14"/>
    <mergeCell ref="R13:R14"/>
    <mergeCell ref="AI13:AI14"/>
    <mergeCell ref="AJ13:AJ14"/>
    <mergeCell ref="O15:O16"/>
    <mergeCell ref="A13:A14"/>
    <mergeCell ref="AT1:AU1"/>
    <mergeCell ref="AT2:AU2"/>
    <mergeCell ref="AT3:AU3"/>
    <mergeCell ref="AT4:AU4"/>
    <mergeCell ref="AJ10:AJ11"/>
    <mergeCell ref="C8:AU8"/>
    <mergeCell ref="C7:AU7"/>
    <mergeCell ref="C6:AU6"/>
    <mergeCell ref="I10:I11"/>
    <mergeCell ref="J10:J11"/>
    <mergeCell ref="AI10:AI11"/>
    <mergeCell ref="AH10:AH11"/>
    <mergeCell ref="AG10:AG11"/>
    <mergeCell ref="AC10:AC11"/>
    <mergeCell ref="U10:U11"/>
    <mergeCell ref="AU10:AU11"/>
    <mergeCell ref="A1:D4"/>
    <mergeCell ref="AF10:AF11"/>
    <mergeCell ref="E1:AS4"/>
    <mergeCell ref="AP10:AP11"/>
    <mergeCell ref="A6:B6"/>
    <mergeCell ref="A7:B7"/>
    <mergeCell ref="A8:B8"/>
    <mergeCell ref="AS17:AS18"/>
    <mergeCell ref="AD10:AD11"/>
    <mergeCell ref="B13:B14"/>
    <mergeCell ref="C13:C14"/>
    <mergeCell ref="D13:D14"/>
    <mergeCell ref="E13:E14"/>
    <mergeCell ref="F13:F14"/>
    <mergeCell ref="G13:G14"/>
    <mergeCell ref="H13:H14"/>
    <mergeCell ref="I13:I14"/>
    <mergeCell ref="H10:H11"/>
    <mergeCell ref="J13:J14"/>
    <mergeCell ref="K13:K14"/>
    <mergeCell ref="L13:L14"/>
    <mergeCell ref="M13:M14"/>
    <mergeCell ref="N13:N14"/>
    <mergeCell ref="K15:K16"/>
    <mergeCell ref="L15:L16"/>
    <mergeCell ref="M15:M16"/>
    <mergeCell ref="N15:N16"/>
    <mergeCell ref="P15:P16"/>
    <mergeCell ref="P13:P14"/>
    <mergeCell ref="AQ13:AQ14"/>
    <mergeCell ref="AS13:AS14"/>
    <mergeCell ref="AT13:AT14"/>
    <mergeCell ref="AK13:AK14"/>
    <mergeCell ref="AL13:AL14"/>
    <mergeCell ref="AM13:AM14"/>
    <mergeCell ref="AO13:AO14"/>
    <mergeCell ref="AN13:AN18"/>
    <mergeCell ref="AR13:AR14"/>
    <mergeCell ref="O17:O18"/>
    <mergeCell ref="P17:P18"/>
    <mergeCell ref="Q17:Q18"/>
    <mergeCell ref="R17:R18"/>
    <mergeCell ref="AI17:AI18"/>
    <mergeCell ref="Q15:Q16"/>
    <mergeCell ref="R15:R16"/>
    <mergeCell ref="AT17:AT18"/>
    <mergeCell ref="AR17:AR18"/>
    <mergeCell ref="I17:I18"/>
    <mergeCell ref="C15:C16"/>
    <mergeCell ref="D15:D16"/>
    <mergeCell ref="E15:E16"/>
    <mergeCell ref="F15:F16"/>
    <mergeCell ref="G15:G16"/>
    <mergeCell ref="H15:H16"/>
    <mergeCell ref="I15:I16"/>
    <mergeCell ref="J15:J16"/>
    <mergeCell ref="J17:J18"/>
    <mergeCell ref="K17:K18"/>
    <mergeCell ref="L17:L18"/>
    <mergeCell ref="M17:M18"/>
    <mergeCell ref="N17:N18"/>
    <mergeCell ref="AI15:AI16"/>
    <mergeCell ref="A15:A16"/>
    <mergeCell ref="B15:B16"/>
    <mergeCell ref="AQ10:AQ11"/>
    <mergeCell ref="AO17:AO18"/>
    <mergeCell ref="AP17:AP18"/>
    <mergeCell ref="AJ17:AJ18"/>
    <mergeCell ref="AK17:AK18"/>
    <mergeCell ref="AL17:AL18"/>
    <mergeCell ref="AM17:AM18"/>
    <mergeCell ref="AQ17:AQ18"/>
    <mergeCell ref="A17:A18"/>
    <mergeCell ref="B17:B18"/>
    <mergeCell ref="C17:C18"/>
    <mergeCell ref="D17:D18"/>
    <mergeCell ref="E17:E18"/>
    <mergeCell ref="F17:F18"/>
    <mergeCell ref="G17:G18"/>
    <mergeCell ref="H17:H18"/>
    <mergeCell ref="AU13:AU14"/>
    <mergeCell ref="AJ15:AJ16"/>
    <mergeCell ref="AK15:AK16"/>
    <mergeCell ref="AL15:AL16"/>
    <mergeCell ref="AM15:AM16"/>
    <mergeCell ref="AO15:AO16"/>
    <mergeCell ref="AP15:AP16"/>
    <mergeCell ref="AR15:AR16"/>
    <mergeCell ref="AS15:AS16"/>
    <mergeCell ref="AT15:AT16"/>
    <mergeCell ref="AP13:AP14"/>
    <mergeCell ref="AU15:AU16"/>
  </mergeCells>
  <conditionalFormatting sqref="L13">
    <cfRule type="cellIs" dxfId="73" priority="394" operator="equal">
      <formula>"Muy Alta"</formula>
    </cfRule>
    <cfRule type="cellIs" dxfId="72" priority="395" operator="equal">
      <formula>"Alta"</formula>
    </cfRule>
    <cfRule type="cellIs" dxfId="71" priority="396" operator="equal">
      <formula>"Media"</formula>
    </cfRule>
    <cfRule type="cellIs" dxfId="70" priority="397" operator="equal">
      <formula>"Baja"</formula>
    </cfRule>
    <cfRule type="cellIs" dxfId="69" priority="398" operator="equal">
      <formula>"Muy Baja"</formula>
    </cfRule>
  </conditionalFormatting>
  <conditionalFormatting sqref="P13">
    <cfRule type="cellIs" dxfId="68" priority="389" operator="equal">
      <formula>"Catastrófico"</formula>
    </cfRule>
    <cfRule type="cellIs" dxfId="67" priority="390" operator="equal">
      <formula>"Mayor"</formula>
    </cfRule>
    <cfRule type="cellIs" dxfId="66" priority="391" operator="equal">
      <formula>"Moderado"</formula>
    </cfRule>
    <cfRule type="cellIs" dxfId="65" priority="392" operator="equal">
      <formula>"Menor"</formula>
    </cfRule>
    <cfRule type="cellIs" dxfId="64" priority="393" operator="equal">
      <formula>"Leve"</formula>
    </cfRule>
  </conditionalFormatting>
  <conditionalFormatting sqref="R13">
    <cfRule type="cellIs" dxfId="63" priority="315" operator="equal">
      <formula>"Extremo"</formula>
    </cfRule>
    <cfRule type="cellIs" dxfId="62" priority="316" operator="equal">
      <formula>"Alto"</formula>
    </cfRule>
    <cfRule type="cellIs" dxfId="61" priority="317" operator="equal">
      <formula>"Moderado"</formula>
    </cfRule>
    <cfRule type="cellIs" dxfId="60" priority="318" operator="equal">
      <formula>"Bajo"</formula>
    </cfRule>
  </conditionalFormatting>
  <conditionalFormatting sqref="AD13:AD14">
    <cfRule type="cellIs" dxfId="59" priority="310" operator="equal">
      <formula>"Muy Alta"</formula>
    </cfRule>
    <cfRule type="cellIs" dxfId="58" priority="311" operator="equal">
      <formula>"Alta"</formula>
    </cfRule>
    <cfRule type="cellIs" dxfId="57" priority="312" operator="equal">
      <formula>"Media"</formula>
    </cfRule>
    <cfRule type="cellIs" dxfId="56" priority="313" operator="equal">
      <formula>"Baja"</formula>
    </cfRule>
    <cfRule type="cellIs" dxfId="55" priority="314" operator="equal">
      <formula>"Muy Baja"</formula>
    </cfRule>
  </conditionalFormatting>
  <conditionalFormatting sqref="AF13">
    <cfRule type="cellIs" dxfId="54" priority="305" operator="equal">
      <formula>"Catastrófico"</formula>
    </cfRule>
    <cfRule type="cellIs" dxfId="53" priority="306" operator="equal">
      <formula>"Mayor"</formula>
    </cfRule>
    <cfRule type="cellIs" dxfId="52" priority="307" operator="equal">
      <formula>"Moderado"</formula>
    </cfRule>
    <cfRule type="cellIs" dxfId="51" priority="308" operator="equal">
      <formula>"Menor"</formula>
    </cfRule>
    <cfRule type="cellIs" dxfId="50" priority="309" operator="equal">
      <formula>"Leve"</formula>
    </cfRule>
  </conditionalFormatting>
  <conditionalFormatting sqref="AH13:AH14">
    <cfRule type="cellIs" dxfId="49" priority="301" operator="equal">
      <formula>"Extremo"</formula>
    </cfRule>
    <cfRule type="cellIs" dxfId="48" priority="302" operator="equal">
      <formula>"Alto"</formula>
    </cfRule>
    <cfRule type="cellIs" dxfId="47" priority="303" operator="equal">
      <formula>"Moderado"</formula>
    </cfRule>
    <cfRule type="cellIs" dxfId="46" priority="304" operator="equal">
      <formula>"Bajo"</formula>
    </cfRule>
  </conditionalFormatting>
  <conditionalFormatting sqref="O13">
    <cfRule type="containsText" dxfId="45" priority="76" operator="containsText" text="❌">
      <formula>NOT(ISERROR(SEARCH("❌",O13)))</formula>
    </cfRule>
  </conditionalFormatting>
  <conditionalFormatting sqref="AF14 AF16 AF18">
    <cfRule type="cellIs" dxfId="44" priority="47" operator="equal">
      <formula>"Catastrófico"</formula>
    </cfRule>
    <cfRule type="cellIs" dxfId="43" priority="48" operator="equal">
      <formula>"Mayor"</formula>
    </cfRule>
    <cfRule type="cellIs" dxfId="42" priority="49" operator="equal">
      <formula>"Moderado"</formula>
    </cfRule>
    <cfRule type="cellIs" dxfId="41" priority="50" operator="equal">
      <formula>"Menor"</formula>
    </cfRule>
    <cfRule type="cellIs" dxfId="40" priority="51" operator="equal">
      <formula>"Leve"</formula>
    </cfRule>
  </conditionalFormatting>
  <conditionalFormatting sqref="O14 O16 O18">
    <cfRule type="containsText" dxfId="39" priority="42" operator="containsText" text="❌">
      <formula>NOT(ISERROR(SEARCH("❌",O14)))</formula>
    </cfRule>
  </conditionalFormatting>
  <conditionalFormatting sqref="AE21:AE23">
    <cfRule type="cellIs" dxfId="38" priority="30" stopIfTrue="1" operator="equal">
      <formula>#REF!</formula>
    </cfRule>
    <cfRule type="cellIs" dxfId="37" priority="31" operator="equal">
      <formula>#REF!</formula>
    </cfRule>
    <cfRule type="cellIs" dxfId="36" priority="32" operator="equal">
      <formula>#REF!</formula>
    </cfRule>
  </conditionalFormatting>
  <conditionalFormatting sqref="AF21:AF23">
    <cfRule type="cellIs" dxfId="35" priority="33" stopIfTrue="1" operator="equal">
      <formula>#REF!</formula>
    </cfRule>
    <cfRule type="cellIs" dxfId="34" priority="34" stopIfTrue="1" operator="equal">
      <formula>#REF!</formula>
    </cfRule>
    <cfRule type="cellIs" dxfId="33" priority="35" stopIfTrue="1" operator="equal">
      <formula>#REF!</formula>
    </cfRule>
  </conditionalFormatting>
  <conditionalFormatting sqref="L15 L17">
    <cfRule type="cellIs" dxfId="32" priority="25" operator="equal">
      <formula>"Muy Alta"</formula>
    </cfRule>
    <cfRule type="cellIs" dxfId="31" priority="26" operator="equal">
      <formula>"Alta"</formula>
    </cfRule>
    <cfRule type="cellIs" dxfId="30" priority="27" operator="equal">
      <formula>"Media"</formula>
    </cfRule>
    <cfRule type="cellIs" dxfId="29" priority="28" operator="equal">
      <formula>"Baja"</formula>
    </cfRule>
    <cfRule type="cellIs" dxfId="28" priority="29" operator="equal">
      <formula>"Muy Baja"</formula>
    </cfRule>
  </conditionalFormatting>
  <conditionalFormatting sqref="P15 P17">
    <cfRule type="cellIs" dxfId="27" priority="20" operator="equal">
      <formula>"Catastrófico"</formula>
    </cfRule>
    <cfRule type="cellIs" dxfId="26" priority="21" operator="equal">
      <formula>"Mayor"</formula>
    </cfRule>
    <cfRule type="cellIs" dxfId="25" priority="22" operator="equal">
      <formula>"Moderado"</formula>
    </cfRule>
    <cfRule type="cellIs" dxfId="24" priority="23" operator="equal">
      <formula>"Menor"</formula>
    </cfRule>
    <cfRule type="cellIs" dxfId="23" priority="24" operator="equal">
      <formula>"Leve"</formula>
    </cfRule>
  </conditionalFormatting>
  <conditionalFormatting sqref="R15 R17">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AD15:AD18">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F15 AF17">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H15:AH18">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O15 O17">
    <cfRule type="containsText" dxfId="4" priority="1" operator="containsText" text="❌">
      <formula>NOT(ISERROR(SEARCH("❌",O15)))</formula>
    </cfRule>
  </conditionalFormatting>
  <dataValidations count="6">
    <dataValidation type="list" allowBlank="1" showInputMessage="1" showErrorMessage="1" sqref="G21" xr:uid="{8C24721A-79A5-4420-836D-B9064C5BE1AB}">
      <formula1>$G$178:$G$187</formula1>
    </dataValidation>
    <dataValidation type="list" allowBlank="1" showInputMessage="1" showErrorMessage="1" sqref="G23 AE23:AF23" xr:uid="{12F9D35B-567B-458D-9C8E-1FE0C6DAD7E8}">
      <formula1>#REF!</formula1>
    </dataValidation>
    <dataValidation type="list" allowBlank="1" showInputMessage="1" showErrorMessage="1" sqref="V23" xr:uid="{89174DC1-896D-478C-833E-E5226A748EEB}">
      <formula1>$N$178:$N$179</formula1>
    </dataValidation>
    <dataValidation type="list" allowBlank="1" showInputMessage="1" showErrorMessage="1" sqref="K23" xr:uid="{0C89D39F-B995-4041-B865-BE4391073458}">
      <formula1>$K$178:$K$182</formula1>
    </dataValidation>
    <dataValidation type="list" allowBlank="1" showInputMessage="1" showErrorMessage="1" sqref="H23:J23" xr:uid="{6471CBA9-162D-4E9C-931A-0D7D808A18A6}">
      <formula1>$H$178:$H$182</formula1>
    </dataValidation>
    <dataValidation type="list" allowBlank="1" showInputMessage="1" showErrorMessage="1" sqref="AP23:AQ23 AN23 AL23 W23 Y23:AD23" xr:uid="{CC7834F8-D80D-4ADE-9F27-925A145865E0}">
      <formula1>$AL$178:$AL$185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D3CCF9B8-AD1F-419A-B3B6-16C3D5D735AA}">
          <x14:formula1>
            <xm:f>'Tabla Valoración controles'!$D$4:$D$6</xm:f>
          </x14:formula1>
          <xm:sqref>W13:W18</xm:sqref>
        </x14:dataValidation>
        <x14:dataValidation type="list" allowBlank="1" showInputMessage="1" showErrorMessage="1" xr:uid="{0FCA8283-1CF8-496A-90CD-7B83F11DA371}">
          <x14:formula1>
            <xm:f>'Tabla Valoración controles'!$D$7:$D$8</xm:f>
          </x14:formula1>
          <xm:sqref>X13:X18</xm:sqref>
        </x14:dataValidation>
        <x14:dataValidation type="list" allowBlank="1" showInputMessage="1" showErrorMessage="1" xr:uid="{7CC68681-FF0D-4EFD-A749-5E94158C02C9}">
          <x14:formula1>
            <xm:f>'Tabla Valoración controles'!$D$9:$D$10</xm:f>
          </x14:formula1>
          <xm:sqref>Z13:Z18</xm:sqref>
        </x14:dataValidation>
        <x14:dataValidation type="list" allowBlank="1" showInputMessage="1" showErrorMessage="1" xr:uid="{B88CF1AF-978C-40FD-828B-7F56B1EB5532}">
          <x14:formula1>
            <xm:f>'Tabla Valoración controles'!$D$11:$D$12</xm:f>
          </x14:formula1>
          <xm:sqref>AA13:AA18</xm:sqref>
        </x14:dataValidation>
        <x14:dataValidation type="list" allowBlank="1" showInputMessage="1" showErrorMessage="1" xr:uid="{0C45EB31-43B2-4337-A248-9E6173B113C6}">
          <x14:formula1>
            <xm:f>'Tabla Valoración controles'!$D$13:$D$14</xm:f>
          </x14:formula1>
          <xm:sqref>AB13:AB18</xm:sqref>
        </x14:dataValidation>
        <x14:dataValidation type="list" allowBlank="1" showInputMessage="1" showErrorMessage="1" xr:uid="{72A47C3F-0781-4B55-8B55-FD0F70657025}">
          <x14:formula1>
            <xm:f>'Opciones Tratamiento'!$B$13:$B$19</xm:f>
          </x14:formula1>
          <xm:sqref>H13 H15 H17</xm:sqref>
        </x14:dataValidation>
        <x14:dataValidation type="list" allowBlank="1" showInputMessage="1" showErrorMessage="1" xr:uid="{78A97891-00B4-433C-B2DD-29BF47574C53}">
          <x14:formula1>
            <xm:f>'Opciones Tratamiento'!$E$2:$E$4</xm:f>
          </x14:formula1>
          <xm:sqref>D13 D15 D17</xm:sqref>
        </x14:dataValidation>
        <x14:dataValidation type="list" allowBlank="1" showInputMessage="1" showErrorMessage="1" xr:uid="{02373E05-81CD-4418-AE7F-277257DC3920}">
          <x14:formula1>
            <xm:f>'Opciones Tratamiento'!$B$2:$B$5</xm:f>
          </x14:formula1>
          <xm:sqref>AI13 AI15 AI17</xm:sqref>
        </x14:dataValidation>
        <x14:dataValidation type="list" allowBlank="1" showInputMessage="1" showErrorMessage="1" xr:uid="{E1517EA7-E164-4D80-9954-CB2EDCE5D8B6}">
          <x14:formula1>
            <xm:f>'Tabla Impacto'!$F$210:$F$221</xm:f>
          </x14:formula1>
          <xm:sqref>N13 N15 N17</xm:sqref>
        </x14:dataValidation>
        <x14:dataValidation type="custom" allowBlank="1" showInputMessage="1" showErrorMessage="1" error="Recuerde que las acciones se generan bajo la medida de mitigar el riesgo" xr:uid="{E5C076E9-8C5E-4F07-B06C-0FD560E32570}">
          <x14:formula1>
            <xm:f>IF(OR(AI13='Opciones Tratamiento'!$B$2,AI13='Opciones Tratamiento'!$B$3,AI13='Opciones Tratamiento'!$B$4),ISBLANK(AI13),ISTEXT(AI13))</xm:f>
          </x14:formula1>
          <xm:sqref>AJ13 AQ15 AK15:AL15 AK17:AL17 AS15 AS17</xm:sqref>
        </x14:dataValidation>
        <x14:dataValidation type="custom" allowBlank="1" showInputMessage="1" showErrorMessage="1" error="Recuerde que las acciones se generan bajo la medida de mitigar el riesgo" xr:uid="{483CAA31-C1A1-4313-9875-97DE97A0FE10}">
          <x14:formula1>
            <xm:f>IF(OR(AI13='Opciones Tratamiento'!$B$2,AI13='Opciones Tratamiento'!$B$3,AI13='Opciones Tratamiento'!$B$4),ISBLANK(AI13),ISTEXT(AI13))</xm:f>
          </x14:formula1>
          <xm:sqref>AK13</xm:sqref>
        </x14:dataValidation>
        <x14:dataValidation type="custom" allowBlank="1" showInputMessage="1" showErrorMessage="1" error="Recuerde que las acciones se generan bajo la medida de mitigar el riesgo" xr:uid="{9C958F8F-7C0D-4929-A32E-11A7B8ACF3F3}">
          <x14:formula1>
            <xm:f>IF(OR(AI13='Opciones Tratamiento'!$B$2,AI13='Opciones Tratamiento'!$B$3,AI13='Opciones Tratamiento'!$B$4),ISBLANK(AI13),ISTEXT(AI13))</xm:f>
          </x14:formula1>
          <xm:sqref>AL13</xm:sqref>
        </x14:dataValidation>
        <x14:dataValidation type="custom" allowBlank="1" showInputMessage="1" showErrorMessage="1" error="Recuerde que las acciones se generan bajo la medida de mitigar el riesgo" xr:uid="{CA47849F-8AE8-450B-BE46-BE9DDA967A91}">
          <x14:formula1>
            <xm:f>IF(OR(AI13='Opciones Tratamiento'!$B$2,AI13='Opciones Tratamiento'!$B$3,AI13='Opciones Tratamiento'!$B$4),ISBLANK(AI13),ISTEXT(AI13))</xm:f>
          </x14:formula1>
          <xm:sqref>AM13 AM15 AM17</xm:sqref>
        </x14:dataValidation>
        <x14:dataValidation type="list" allowBlank="1" showInputMessage="1" showErrorMessage="1" xr:uid="{394B75AA-45E6-4883-92D9-B6A1BBDD9099}">
          <x14:formula1>
            <xm:f>Listas!$A$2:$A$9</xm:f>
          </x14:formula1>
          <xm:sqref>B13 B15 B17</xm:sqref>
        </x14:dataValidation>
        <x14:dataValidation type="list" allowBlank="1" showInputMessage="1" showErrorMessage="1" xr:uid="{85B8724B-4E4F-431E-A01E-1635B15661D4}">
          <x14:formula1>
            <xm:f>Listas!$B$2:$B$7</xm:f>
          </x14:formula1>
          <xm:sqref>C13 C15 C17</xm:sqref>
        </x14:dataValidation>
        <x14:dataValidation type="list" allowBlank="1" showInputMessage="1" showErrorMessage="1" xr:uid="{60D602D0-4034-4C6D-8B64-5B66EA56DA70}">
          <x14:formula1>
            <xm:f>Listas!$C$2:$C$6</xm:f>
          </x14:formula1>
          <xm:sqref>I13 I15 I17</xm:sqref>
        </x14:dataValidation>
        <x14:dataValidation type="list" allowBlank="1" showInputMessage="1" showErrorMessage="1" xr:uid="{BBF10665-8F96-4436-81E5-DFC6545A00EC}">
          <x14:formula1>
            <xm:f>Listas!$D$2:$D$5</xm:f>
          </x14:formula1>
          <xm:sqref>J13 J15 J17</xm:sqref>
        </x14:dataValidation>
        <x14:dataValidation type="custom" allowBlank="1" showInputMessage="1" showErrorMessage="1" error="Recuerde que las acciones se generan bajo la medida de mitigar el riesgo" xr:uid="{787709DD-10A0-4934-BE13-C4AFA5AFEF50}">
          <x14:formula1>
            <xm:f>IF(OR(AI13='Opciones Tratamiento'!$B$2,AI13='Opciones Tratamiento'!$B$3,AI13='Opciones Tratamiento'!$B$4),ISBLANK(AI13),ISTEXT(AI13))</xm:f>
          </x14:formula1>
          <xm:sqref>AP17 AP15 AP13 AN13 AS13:AT13</xm:sqref>
        </x14:dataValidation>
        <x14:dataValidation type="list" allowBlank="1" showInputMessage="1" showErrorMessage="1" xr:uid="{B9EEE960-F138-4B33-9AD2-ADF803BFCA69}">
          <x14:formula1>
            <xm:f>'C:\Users\plandeaccion\OneDrive - Escuela Tecnologica Instituto Tecnico Central\A. Vigencia 2022\PAAC 2022\2º LÌNEA DE DEFENCSA\[GESTIÒN AMBIENTAL.xlsx]Opciones Tratamiento'!#REF!</xm:f>
          </x14:formula1>
          <xm:sqref>AR13 AR15 AR17 AO13 AO15 AO17 AU13 AU17 AU15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225</v>
      </c>
      <c r="B1" t="s">
        <v>234</v>
      </c>
      <c r="C1" t="s">
        <v>240</v>
      </c>
      <c r="D1" t="s">
        <v>249</v>
      </c>
    </row>
    <row r="2" spans="1:4" x14ac:dyDescent="0.25">
      <c r="A2" t="s">
        <v>233</v>
      </c>
      <c r="B2" t="s">
        <v>235</v>
      </c>
      <c r="C2" t="s">
        <v>241</v>
      </c>
      <c r="D2" t="s">
        <v>246</v>
      </c>
    </row>
    <row r="3" spans="1:4" x14ac:dyDescent="0.25">
      <c r="A3" t="s">
        <v>226</v>
      </c>
      <c r="B3" t="s">
        <v>228</v>
      </c>
      <c r="C3" t="s">
        <v>242</v>
      </c>
      <c r="D3" t="s">
        <v>247</v>
      </c>
    </row>
    <row r="4" spans="1:4" x14ac:dyDescent="0.25">
      <c r="A4" t="s">
        <v>227</v>
      </c>
      <c r="B4" t="s">
        <v>236</v>
      </c>
      <c r="C4" t="s">
        <v>243</v>
      </c>
      <c r="D4" t="s">
        <v>248</v>
      </c>
    </row>
    <row r="5" spans="1:4" x14ac:dyDescent="0.25">
      <c r="A5" t="s">
        <v>228</v>
      </c>
      <c r="B5" t="s">
        <v>237</v>
      </c>
      <c r="C5" t="s">
        <v>244</v>
      </c>
      <c r="D5" t="s">
        <v>245</v>
      </c>
    </row>
    <row r="6" spans="1:4" x14ac:dyDescent="0.25">
      <c r="A6" t="s">
        <v>229</v>
      </c>
      <c r="B6" t="s">
        <v>238</v>
      </c>
      <c r="C6" t="s">
        <v>245</v>
      </c>
    </row>
    <row r="7" spans="1:4" x14ac:dyDescent="0.25">
      <c r="A7" t="s">
        <v>230</v>
      </c>
      <c r="B7" t="s">
        <v>239</v>
      </c>
    </row>
    <row r="8" spans="1:4" x14ac:dyDescent="0.25">
      <c r="A8" t="s">
        <v>231</v>
      </c>
    </row>
    <row r="9" spans="1:4" x14ac:dyDescent="0.25">
      <c r="A9" t="s">
        <v>232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c r="CN1" s="75"/>
      <c r="CO1" s="75"/>
      <c r="CP1" s="75"/>
      <c r="CQ1" s="75"/>
      <c r="CR1" s="75"/>
      <c r="CS1" s="75"/>
      <c r="CT1" s="75"/>
      <c r="CU1" s="75"/>
    </row>
    <row r="2" spans="1:99" ht="18" customHeight="1" x14ac:dyDescent="0.25">
      <c r="A2" s="75"/>
      <c r="B2" s="253" t="s">
        <v>158</v>
      </c>
      <c r="C2" s="253"/>
      <c r="D2" s="253"/>
      <c r="E2" s="253"/>
      <c r="F2" s="253"/>
      <c r="G2" s="253"/>
      <c r="H2" s="253"/>
      <c r="I2" s="253"/>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row>
    <row r="3" spans="1:99" ht="18.75" customHeight="1" x14ac:dyDescent="0.25">
      <c r="A3" s="75"/>
      <c r="B3" s="253"/>
      <c r="C3" s="253"/>
      <c r="D3" s="253"/>
      <c r="E3" s="253"/>
      <c r="F3" s="253"/>
      <c r="G3" s="253"/>
      <c r="H3" s="253"/>
      <c r="I3" s="253"/>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row>
    <row r="4" spans="1:99" ht="15" customHeight="1" x14ac:dyDescent="0.25">
      <c r="A4" s="75"/>
      <c r="B4" s="253"/>
      <c r="C4" s="253"/>
      <c r="D4" s="253"/>
      <c r="E4" s="253"/>
      <c r="F4" s="253"/>
      <c r="G4" s="253"/>
      <c r="H4" s="253"/>
      <c r="I4" s="253"/>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row>
    <row r="5" spans="1:99"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row>
    <row r="6" spans="1:99" ht="15" customHeight="1" x14ac:dyDescent="0.25">
      <c r="A6" s="75"/>
      <c r="B6" s="301" t="s">
        <v>4</v>
      </c>
      <c r="C6" s="301"/>
      <c r="D6" s="302"/>
      <c r="E6" s="291" t="s">
        <v>115</v>
      </c>
      <c r="F6" s="292"/>
      <c r="G6" s="292"/>
      <c r="H6" s="292"/>
      <c r="I6" s="293"/>
      <c r="J6" s="287" t="e">
        <f>IF(AND('Mapa final'!#REF!="Muy Alta",'Mapa final'!#REF!="Leve"),CONCATENATE("R",'Mapa final'!#REF!),"")</f>
        <v>#REF!</v>
      </c>
      <c r="K6" s="288"/>
      <c r="L6" s="288" t="str">
        <f>IF(AND('Mapa final'!$L$13="Muy Alta",'Mapa final'!$P$13="Leve"),CONCATENATE("R",'Mapa final'!$A$13),"")</f>
        <v/>
      </c>
      <c r="M6" s="288"/>
      <c r="N6" s="288" t="e">
        <f>IF(AND('Mapa final'!#REF!="Muy Alta",'Mapa final'!#REF!="Leve"),CONCATENATE("R",'Mapa final'!#REF!),"")</f>
        <v>#REF!</v>
      </c>
      <c r="O6" s="289"/>
      <c r="P6" s="287" t="e">
        <f>IF(AND('Mapa final'!#REF!="Muy Alta",'Mapa final'!#REF!="Menor"),CONCATENATE("R",'Mapa final'!#REF!),"")</f>
        <v>#REF!</v>
      </c>
      <c r="Q6" s="288"/>
      <c r="R6" s="288" t="str">
        <f>IF(AND('Mapa final'!$L$13="Muy Alta",'Mapa final'!$P$13="Menor"),CONCATENATE("R",'Mapa final'!$A$13),"")</f>
        <v/>
      </c>
      <c r="S6" s="288"/>
      <c r="T6" s="288" t="e">
        <f>IF(AND('Mapa final'!#REF!="Muy Alta",'Mapa final'!#REF!="Menor"),CONCATENATE("R",'Mapa final'!#REF!),"")</f>
        <v>#REF!</v>
      </c>
      <c r="U6" s="289"/>
      <c r="V6" s="287" t="e">
        <f>IF(AND('Mapa final'!#REF!="Muy Alta",'Mapa final'!#REF!="Moderado"),CONCATENATE("R",'Mapa final'!#REF!),"")</f>
        <v>#REF!</v>
      </c>
      <c r="W6" s="288"/>
      <c r="X6" s="288" t="str">
        <f>IF(AND('Mapa final'!$L$13="Muy Alta",'Mapa final'!$P$13="Moderado"),CONCATENATE("R",'Mapa final'!$A$13),"")</f>
        <v/>
      </c>
      <c r="Y6" s="288"/>
      <c r="Z6" s="288" t="e">
        <f>IF(AND('Mapa final'!#REF!="Muy Alta",'Mapa final'!#REF!="Moderado"),CONCATENATE("R",'Mapa final'!#REF!),"")</f>
        <v>#REF!</v>
      </c>
      <c r="AA6" s="289"/>
      <c r="AB6" s="287" t="e">
        <f>IF(AND('Mapa final'!#REF!="Muy Alta",'Mapa final'!#REF!="Mayor"),CONCATENATE("R",'Mapa final'!#REF!),"")</f>
        <v>#REF!</v>
      </c>
      <c r="AC6" s="288"/>
      <c r="AD6" s="288" t="str">
        <f>IF(AND('Mapa final'!$L$13="Muy Alta",'Mapa final'!$P$13="Mayor"),CONCATENATE("R",'Mapa final'!$A$13),"")</f>
        <v/>
      </c>
      <c r="AE6" s="288"/>
      <c r="AF6" s="288" t="e">
        <f>IF(AND('Mapa final'!#REF!="Muy Alta",'Mapa final'!#REF!="Mayor"),CONCATENATE("R",'Mapa final'!#REF!),"")</f>
        <v>#REF!</v>
      </c>
      <c r="AG6" s="289"/>
      <c r="AH6" s="278" t="e">
        <f>IF(AND('Mapa final'!#REF!="Muy Alta",'Mapa final'!#REF!="Catastrófico"),CONCATENATE("R",'Mapa final'!#REF!),"")</f>
        <v>#REF!</v>
      </c>
      <c r="AI6" s="279"/>
      <c r="AJ6" s="279" t="str">
        <f>IF(AND('Mapa final'!$L$13="Muy Alta",'Mapa final'!$P$13="Catastrófico"),CONCATENATE("R",'Mapa final'!$A$13),"")</f>
        <v/>
      </c>
      <c r="AK6" s="279"/>
      <c r="AL6" s="279" t="e">
        <f>IF(AND('Mapa final'!#REF!="Muy Alta",'Mapa final'!#REF!="Catastrófico"),CONCATENATE("R",'Mapa final'!#REF!),"")</f>
        <v>#REF!</v>
      </c>
      <c r="AM6" s="280"/>
      <c r="AO6" s="303" t="s">
        <v>78</v>
      </c>
      <c r="AP6" s="304"/>
      <c r="AQ6" s="304"/>
      <c r="AR6" s="304"/>
      <c r="AS6" s="304"/>
      <c r="AT6" s="30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row>
    <row r="7" spans="1:99" ht="15" customHeight="1" x14ac:dyDescent="0.25">
      <c r="A7" s="75"/>
      <c r="B7" s="301"/>
      <c r="C7" s="301"/>
      <c r="D7" s="302"/>
      <c r="E7" s="294"/>
      <c r="F7" s="295"/>
      <c r="G7" s="295"/>
      <c r="H7" s="295"/>
      <c r="I7" s="296"/>
      <c r="J7" s="281"/>
      <c r="K7" s="282"/>
      <c r="L7" s="282"/>
      <c r="M7" s="282"/>
      <c r="N7" s="282"/>
      <c r="O7" s="283"/>
      <c r="P7" s="281"/>
      <c r="Q7" s="282"/>
      <c r="R7" s="282"/>
      <c r="S7" s="282"/>
      <c r="T7" s="282"/>
      <c r="U7" s="283"/>
      <c r="V7" s="281"/>
      <c r="W7" s="282"/>
      <c r="X7" s="282"/>
      <c r="Y7" s="282"/>
      <c r="Z7" s="282"/>
      <c r="AA7" s="283"/>
      <c r="AB7" s="281"/>
      <c r="AC7" s="282"/>
      <c r="AD7" s="282"/>
      <c r="AE7" s="282"/>
      <c r="AF7" s="282"/>
      <c r="AG7" s="283"/>
      <c r="AH7" s="272"/>
      <c r="AI7" s="273"/>
      <c r="AJ7" s="273"/>
      <c r="AK7" s="273"/>
      <c r="AL7" s="273"/>
      <c r="AM7" s="274"/>
      <c r="AN7" s="75"/>
      <c r="AO7" s="306"/>
      <c r="AP7" s="307"/>
      <c r="AQ7" s="307"/>
      <c r="AR7" s="307"/>
      <c r="AS7" s="307"/>
      <c r="AT7" s="308"/>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row>
    <row r="8" spans="1:99" ht="15" customHeight="1" x14ac:dyDescent="0.25">
      <c r="A8" s="75"/>
      <c r="B8" s="301"/>
      <c r="C8" s="301"/>
      <c r="D8" s="302"/>
      <c r="E8" s="294"/>
      <c r="F8" s="295"/>
      <c r="G8" s="295"/>
      <c r="H8" s="295"/>
      <c r="I8" s="296"/>
      <c r="J8" s="281" t="e">
        <f>IF(AND('Mapa final'!#REF!="Muy Alta",'Mapa final'!#REF!="Leve"),CONCATENATE("R",'Mapa final'!#REF!),"")</f>
        <v>#REF!</v>
      </c>
      <c r="K8" s="282"/>
      <c r="L8" s="282" t="e">
        <f>IF(AND('Mapa final'!#REF!="Muy Alta",'Mapa final'!#REF!="Leve"),CONCATENATE("R",'Mapa final'!#REF!),"")</f>
        <v>#REF!</v>
      </c>
      <c r="M8" s="282"/>
      <c r="N8" s="282" t="e">
        <f>IF(AND('Mapa final'!#REF!="Muy Alta",'Mapa final'!#REF!="Leve"),CONCATENATE("R",'Mapa final'!#REF!),"")</f>
        <v>#REF!</v>
      </c>
      <c r="O8" s="283"/>
      <c r="P8" s="281" t="e">
        <f>IF(AND('Mapa final'!#REF!="Muy Alta",'Mapa final'!#REF!="Menor"),CONCATENATE("R",'Mapa final'!#REF!),"")</f>
        <v>#REF!</v>
      </c>
      <c r="Q8" s="282"/>
      <c r="R8" s="282" t="e">
        <f>IF(AND('Mapa final'!#REF!="Muy Alta",'Mapa final'!#REF!="Menor"),CONCATENATE("R",'Mapa final'!#REF!),"")</f>
        <v>#REF!</v>
      </c>
      <c r="S8" s="282"/>
      <c r="T8" s="282" t="e">
        <f>IF(AND('Mapa final'!#REF!="Muy Alta",'Mapa final'!#REF!="Menor"),CONCATENATE("R",'Mapa final'!#REF!),"")</f>
        <v>#REF!</v>
      </c>
      <c r="U8" s="283"/>
      <c r="V8" s="281" t="e">
        <f>IF(AND('Mapa final'!#REF!="Muy Alta",'Mapa final'!#REF!="Moderado"),CONCATENATE("R",'Mapa final'!#REF!),"")</f>
        <v>#REF!</v>
      </c>
      <c r="W8" s="282"/>
      <c r="X8" s="282" t="e">
        <f>IF(AND('Mapa final'!#REF!="Muy Alta",'Mapa final'!#REF!="Moderado"),CONCATENATE("R",'Mapa final'!#REF!),"")</f>
        <v>#REF!</v>
      </c>
      <c r="Y8" s="282"/>
      <c r="Z8" s="282" t="e">
        <f>IF(AND('Mapa final'!#REF!="Muy Alta",'Mapa final'!#REF!="Moderado"),CONCATENATE("R",'Mapa final'!#REF!),"")</f>
        <v>#REF!</v>
      </c>
      <c r="AA8" s="283"/>
      <c r="AB8" s="281" t="e">
        <f>IF(AND('Mapa final'!#REF!="Muy Alta",'Mapa final'!#REF!="Mayor"),CONCATENATE("R",'Mapa final'!#REF!),"")</f>
        <v>#REF!</v>
      </c>
      <c r="AC8" s="282"/>
      <c r="AD8" s="282" t="e">
        <f>IF(AND('Mapa final'!#REF!="Muy Alta",'Mapa final'!#REF!="Mayor"),CONCATENATE("R",'Mapa final'!#REF!),"")</f>
        <v>#REF!</v>
      </c>
      <c r="AE8" s="282"/>
      <c r="AF8" s="282" t="e">
        <f>IF(AND('Mapa final'!#REF!="Muy Alta",'Mapa final'!#REF!="Mayor"),CONCATENATE("R",'Mapa final'!#REF!),"")</f>
        <v>#REF!</v>
      </c>
      <c r="AG8" s="283"/>
      <c r="AH8" s="272" t="e">
        <f>IF(AND('Mapa final'!#REF!="Muy Alta",'Mapa final'!#REF!="Catastrófico"),CONCATENATE("R",'Mapa final'!#REF!),"")</f>
        <v>#REF!</v>
      </c>
      <c r="AI8" s="273"/>
      <c r="AJ8" s="273" t="e">
        <f>IF(AND('Mapa final'!#REF!="Muy Alta",'Mapa final'!#REF!="Catastrófico"),CONCATENATE("R",'Mapa final'!#REF!),"")</f>
        <v>#REF!</v>
      </c>
      <c r="AK8" s="273"/>
      <c r="AL8" s="273" t="e">
        <f>IF(AND('Mapa final'!#REF!="Muy Alta",'Mapa final'!#REF!="Catastrófico"),CONCATENATE("R",'Mapa final'!#REF!),"")</f>
        <v>#REF!</v>
      </c>
      <c r="AM8" s="274"/>
      <c r="AN8" s="75"/>
      <c r="AO8" s="306"/>
      <c r="AP8" s="307"/>
      <c r="AQ8" s="307"/>
      <c r="AR8" s="307"/>
      <c r="AS8" s="307"/>
      <c r="AT8" s="308"/>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row>
    <row r="9" spans="1:99" ht="15" customHeight="1" x14ac:dyDescent="0.25">
      <c r="A9" s="75"/>
      <c r="B9" s="301"/>
      <c r="C9" s="301"/>
      <c r="D9" s="302"/>
      <c r="E9" s="294"/>
      <c r="F9" s="295"/>
      <c r="G9" s="295"/>
      <c r="H9" s="295"/>
      <c r="I9" s="296"/>
      <c r="J9" s="281"/>
      <c r="K9" s="282"/>
      <c r="L9" s="282"/>
      <c r="M9" s="282"/>
      <c r="N9" s="282"/>
      <c r="O9" s="283"/>
      <c r="P9" s="281"/>
      <c r="Q9" s="282"/>
      <c r="R9" s="282"/>
      <c r="S9" s="282"/>
      <c r="T9" s="282"/>
      <c r="U9" s="283"/>
      <c r="V9" s="281"/>
      <c r="W9" s="282"/>
      <c r="X9" s="282"/>
      <c r="Y9" s="282"/>
      <c r="Z9" s="282"/>
      <c r="AA9" s="283"/>
      <c r="AB9" s="281"/>
      <c r="AC9" s="282"/>
      <c r="AD9" s="282"/>
      <c r="AE9" s="282"/>
      <c r="AF9" s="282"/>
      <c r="AG9" s="283"/>
      <c r="AH9" s="272"/>
      <c r="AI9" s="273"/>
      <c r="AJ9" s="273"/>
      <c r="AK9" s="273"/>
      <c r="AL9" s="273"/>
      <c r="AM9" s="274"/>
      <c r="AN9" s="75"/>
      <c r="AO9" s="306"/>
      <c r="AP9" s="307"/>
      <c r="AQ9" s="307"/>
      <c r="AR9" s="307"/>
      <c r="AS9" s="307"/>
      <c r="AT9" s="308"/>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row>
    <row r="10" spans="1:99" ht="15" customHeight="1" x14ac:dyDescent="0.25">
      <c r="A10" s="75"/>
      <c r="B10" s="301"/>
      <c r="C10" s="301"/>
      <c r="D10" s="302"/>
      <c r="E10" s="294"/>
      <c r="F10" s="295"/>
      <c r="G10" s="295"/>
      <c r="H10" s="295"/>
      <c r="I10" s="296"/>
      <c r="J10" s="281" t="e">
        <f>IF(AND('Mapa final'!#REF!="Muy Alta",'Mapa final'!#REF!="Leve"),CONCATENATE("R",'Mapa final'!#REF!),"")</f>
        <v>#REF!</v>
      </c>
      <c r="K10" s="282"/>
      <c r="L10" s="282" t="e">
        <f>IF(AND('Mapa final'!#REF!="Muy Alta",'Mapa final'!#REF!="Leve"),CONCATENATE("R",'Mapa final'!#REF!),"")</f>
        <v>#REF!</v>
      </c>
      <c r="M10" s="282"/>
      <c r="N10" s="282" t="e">
        <f>IF(AND('Mapa final'!#REF!="Muy Alta",'Mapa final'!#REF!="Leve"),CONCATENATE("R",'Mapa final'!#REF!),"")</f>
        <v>#REF!</v>
      </c>
      <c r="O10" s="283"/>
      <c r="P10" s="281" t="e">
        <f>IF(AND('Mapa final'!#REF!="Muy Alta",'Mapa final'!#REF!="Menor"),CONCATENATE("R",'Mapa final'!#REF!),"")</f>
        <v>#REF!</v>
      </c>
      <c r="Q10" s="282"/>
      <c r="R10" s="282" t="e">
        <f>IF(AND('Mapa final'!#REF!="Muy Alta",'Mapa final'!#REF!="Menor"),CONCATENATE("R",'Mapa final'!#REF!),"")</f>
        <v>#REF!</v>
      </c>
      <c r="S10" s="282"/>
      <c r="T10" s="282" t="e">
        <f>IF(AND('Mapa final'!#REF!="Muy Alta",'Mapa final'!#REF!="Menor"),CONCATENATE("R",'Mapa final'!#REF!),"")</f>
        <v>#REF!</v>
      </c>
      <c r="U10" s="283"/>
      <c r="V10" s="281" t="e">
        <f>IF(AND('Mapa final'!#REF!="Muy Alta",'Mapa final'!#REF!="Moderado"),CONCATENATE("R",'Mapa final'!#REF!),"")</f>
        <v>#REF!</v>
      </c>
      <c r="W10" s="282"/>
      <c r="X10" s="282" t="e">
        <f>IF(AND('Mapa final'!#REF!="Muy Alta",'Mapa final'!#REF!="Moderado"),CONCATENATE("R",'Mapa final'!#REF!),"")</f>
        <v>#REF!</v>
      </c>
      <c r="Y10" s="282"/>
      <c r="Z10" s="282" t="e">
        <f>IF(AND('Mapa final'!#REF!="Muy Alta",'Mapa final'!#REF!="Moderado"),CONCATENATE("R",'Mapa final'!#REF!),"")</f>
        <v>#REF!</v>
      </c>
      <c r="AA10" s="283"/>
      <c r="AB10" s="281" t="e">
        <f>IF(AND('Mapa final'!#REF!="Muy Alta",'Mapa final'!#REF!="Mayor"),CONCATENATE("R",'Mapa final'!#REF!),"")</f>
        <v>#REF!</v>
      </c>
      <c r="AC10" s="282"/>
      <c r="AD10" s="282" t="e">
        <f>IF(AND('Mapa final'!#REF!="Muy Alta",'Mapa final'!#REF!="Mayor"),CONCATENATE("R",'Mapa final'!#REF!),"")</f>
        <v>#REF!</v>
      </c>
      <c r="AE10" s="282"/>
      <c r="AF10" s="282" t="e">
        <f>IF(AND('Mapa final'!#REF!="Muy Alta",'Mapa final'!#REF!="Mayor"),CONCATENATE("R",'Mapa final'!#REF!),"")</f>
        <v>#REF!</v>
      </c>
      <c r="AG10" s="283"/>
      <c r="AH10" s="272" t="e">
        <f>IF(AND('Mapa final'!#REF!="Muy Alta",'Mapa final'!#REF!="Catastrófico"),CONCATENATE("R",'Mapa final'!#REF!),"")</f>
        <v>#REF!</v>
      </c>
      <c r="AI10" s="273"/>
      <c r="AJ10" s="273" t="e">
        <f>IF(AND('Mapa final'!#REF!="Muy Alta",'Mapa final'!#REF!="Catastrófico"),CONCATENATE("R",'Mapa final'!#REF!),"")</f>
        <v>#REF!</v>
      </c>
      <c r="AK10" s="273"/>
      <c r="AL10" s="273" t="e">
        <f>IF(AND('Mapa final'!#REF!="Muy Alta",'Mapa final'!#REF!="Catastrófico"),CONCATENATE("R",'Mapa final'!#REF!),"")</f>
        <v>#REF!</v>
      </c>
      <c r="AM10" s="274"/>
      <c r="AN10" s="75"/>
      <c r="AO10" s="306"/>
      <c r="AP10" s="307"/>
      <c r="AQ10" s="307"/>
      <c r="AR10" s="307"/>
      <c r="AS10" s="307"/>
      <c r="AT10" s="308"/>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row>
    <row r="11" spans="1:99" ht="15" customHeight="1" x14ac:dyDescent="0.25">
      <c r="A11" s="75"/>
      <c r="B11" s="301"/>
      <c r="C11" s="301"/>
      <c r="D11" s="302"/>
      <c r="E11" s="294"/>
      <c r="F11" s="295"/>
      <c r="G11" s="295"/>
      <c r="H11" s="295"/>
      <c r="I11" s="296"/>
      <c r="J11" s="281"/>
      <c r="K11" s="282"/>
      <c r="L11" s="282"/>
      <c r="M11" s="282"/>
      <c r="N11" s="282"/>
      <c r="O11" s="283"/>
      <c r="P11" s="281"/>
      <c r="Q11" s="282"/>
      <c r="R11" s="282"/>
      <c r="S11" s="282"/>
      <c r="T11" s="282"/>
      <c r="U11" s="283"/>
      <c r="V11" s="281"/>
      <c r="W11" s="282"/>
      <c r="X11" s="282"/>
      <c r="Y11" s="282"/>
      <c r="Z11" s="282"/>
      <c r="AA11" s="283"/>
      <c r="AB11" s="281"/>
      <c r="AC11" s="282"/>
      <c r="AD11" s="282"/>
      <c r="AE11" s="282"/>
      <c r="AF11" s="282"/>
      <c r="AG11" s="283"/>
      <c r="AH11" s="272"/>
      <c r="AI11" s="273"/>
      <c r="AJ11" s="273"/>
      <c r="AK11" s="273"/>
      <c r="AL11" s="273"/>
      <c r="AM11" s="274"/>
      <c r="AN11" s="75"/>
      <c r="AO11" s="306"/>
      <c r="AP11" s="307"/>
      <c r="AQ11" s="307"/>
      <c r="AR11" s="307"/>
      <c r="AS11" s="307"/>
      <c r="AT11" s="308"/>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row>
    <row r="12" spans="1:99" ht="15" customHeight="1" x14ac:dyDescent="0.25">
      <c r="A12" s="75"/>
      <c r="B12" s="301"/>
      <c r="C12" s="301"/>
      <c r="D12" s="302"/>
      <c r="E12" s="294"/>
      <c r="F12" s="295"/>
      <c r="G12" s="295"/>
      <c r="H12" s="295"/>
      <c r="I12" s="296"/>
      <c r="J12" s="281" t="e">
        <f>IF(AND('Mapa final'!#REF!="Muy Alta",'Mapa final'!#REF!="Leve"),CONCATENATE("R",'Mapa final'!#REF!),"")</f>
        <v>#REF!</v>
      </c>
      <c r="K12" s="282"/>
      <c r="L12" s="282" t="str">
        <f>IF(AND('Mapa final'!$L$19="Muy Alta",'Mapa final'!$P$19="Leve"),CONCATENATE("R",'Mapa final'!$A$19),"")</f>
        <v/>
      </c>
      <c r="M12" s="282"/>
      <c r="N12" s="282" t="str">
        <f>IF(AND('Mapa final'!$L$21="Muy Alta",'Mapa final'!$P$21="Leve"),CONCATENATE("R",'Mapa final'!$A$21),"")</f>
        <v/>
      </c>
      <c r="O12" s="283"/>
      <c r="P12" s="281" t="e">
        <f>IF(AND('Mapa final'!#REF!="Muy Alta",'Mapa final'!#REF!="Menor"),CONCATENATE("R",'Mapa final'!#REF!),"")</f>
        <v>#REF!</v>
      </c>
      <c r="Q12" s="282"/>
      <c r="R12" s="282" t="str">
        <f>IF(AND('Mapa final'!$L$19="Muy Alta",'Mapa final'!$P$19="Menor"),CONCATENATE("R",'Mapa final'!$A$19),"")</f>
        <v/>
      </c>
      <c r="S12" s="282"/>
      <c r="T12" s="282" t="str">
        <f>IF(AND('Mapa final'!$L$21="Muy Alta",'Mapa final'!$P$21="Menor"),CONCATENATE("R",'Mapa final'!$A$21),"")</f>
        <v/>
      </c>
      <c r="U12" s="283"/>
      <c r="V12" s="281" t="e">
        <f>IF(AND('Mapa final'!#REF!="Muy Alta",'Mapa final'!#REF!="Moderado"),CONCATENATE("R",'Mapa final'!#REF!),"")</f>
        <v>#REF!</v>
      </c>
      <c r="W12" s="282"/>
      <c r="X12" s="282" t="str">
        <f>IF(AND('Mapa final'!$L$19="Muy Alta",'Mapa final'!$P$19="Moderado"),CONCATENATE("R",'Mapa final'!$A$19),"")</f>
        <v/>
      </c>
      <c r="Y12" s="282"/>
      <c r="Z12" s="282" t="str">
        <f>IF(AND('Mapa final'!$L$21="Muy Alta",'Mapa final'!$P$21="Moderado"),CONCATENATE("R",'Mapa final'!$A$21),"")</f>
        <v/>
      </c>
      <c r="AA12" s="283"/>
      <c r="AB12" s="281" t="e">
        <f>IF(AND('Mapa final'!#REF!="Muy Alta",'Mapa final'!#REF!="Mayor"),CONCATENATE("R",'Mapa final'!#REF!),"")</f>
        <v>#REF!</v>
      </c>
      <c r="AC12" s="282"/>
      <c r="AD12" s="282" t="str">
        <f>IF(AND('Mapa final'!$L$19="Muy Alta",'Mapa final'!$P$19="Mayor"),CONCATENATE("R",'Mapa final'!$A$19),"")</f>
        <v/>
      </c>
      <c r="AE12" s="282"/>
      <c r="AF12" s="282" t="str">
        <f>IF(AND('Mapa final'!$L$21="Muy Alta",'Mapa final'!$P$21="Mayor"),CONCATENATE("R",'Mapa final'!$A$21),"")</f>
        <v/>
      </c>
      <c r="AG12" s="283"/>
      <c r="AH12" s="272" t="e">
        <f>IF(AND('Mapa final'!#REF!="Muy Alta",'Mapa final'!#REF!="Catastrófico"),CONCATENATE("R",'Mapa final'!#REF!),"")</f>
        <v>#REF!</v>
      </c>
      <c r="AI12" s="273"/>
      <c r="AJ12" s="273" t="str">
        <f>IF(AND('Mapa final'!$L$19="Muy Alta",'Mapa final'!$P$19="Catastrófico"),CONCATENATE("R",'Mapa final'!$A$19),"")</f>
        <v/>
      </c>
      <c r="AK12" s="273"/>
      <c r="AL12" s="273" t="str">
        <f>IF(AND('Mapa final'!$L$21="Muy Alta",'Mapa final'!$P$21="Catastrófico"),CONCATENATE("R",'Mapa final'!$A$21),"")</f>
        <v/>
      </c>
      <c r="AM12" s="274"/>
      <c r="AN12" s="75"/>
      <c r="AO12" s="306"/>
      <c r="AP12" s="307"/>
      <c r="AQ12" s="307"/>
      <c r="AR12" s="307"/>
      <c r="AS12" s="307"/>
      <c r="AT12" s="308"/>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row>
    <row r="13" spans="1:99" ht="15.75" customHeight="1" thickBot="1" x14ac:dyDescent="0.3">
      <c r="A13" s="75"/>
      <c r="B13" s="301"/>
      <c r="C13" s="301"/>
      <c r="D13" s="302"/>
      <c r="E13" s="297"/>
      <c r="F13" s="298"/>
      <c r="G13" s="298"/>
      <c r="H13" s="298"/>
      <c r="I13" s="299"/>
      <c r="J13" s="281"/>
      <c r="K13" s="282"/>
      <c r="L13" s="282"/>
      <c r="M13" s="282"/>
      <c r="N13" s="282"/>
      <c r="O13" s="283"/>
      <c r="P13" s="281"/>
      <c r="Q13" s="282"/>
      <c r="R13" s="282"/>
      <c r="S13" s="282"/>
      <c r="T13" s="282"/>
      <c r="U13" s="283"/>
      <c r="V13" s="281"/>
      <c r="W13" s="282"/>
      <c r="X13" s="282"/>
      <c r="Y13" s="282"/>
      <c r="Z13" s="282"/>
      <c r="AA13" s="283"/>
      <c r="AB13" s="281"/>
      <c r="AC13" s="282"/>
      <c r="AD13" s="282"/>
      <c r="AE13" s="282"/>
      <c r="AF13" s="282"/>
      <c r="AG13" s="283"/>
      <c r="AH13" s="275"/>
      <c r="AI13" s="276"/>
      <c r="AJ13" s="276"/>
      <c r="AK13" s="276"/>
      <c r="AL13" s="276"/>
      <c r="AM13" s="277"/>
      <c r="AN13" s="75"/>
      <c r="AO13" s="309"/>
      <c r="AP13" s="310"/>
      <c r="AQ13" s="310"/>
      <c r="AR13" s="310"/>
      <c r="AS13" s="310"/>
      <c r="AT13" s="311"/>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row>
    <row r="14" spans="1:99" ht="15" customHeight="1" x14ac:dyDescent="0.25">
      <c r="A14" s="75"/>
      <c r="B14" s="301"/>
      <c r="C14" s="301"/>
      <c r="D14" s="302"/>
      <c r="E14" s="291" t="s">
        <v>114</v>
      </c>
      <c r="F14" s="292"/>
      <c r="G14" s="292"/>
      <c r="H14" s="292"/>
      <c r="I14" s="292"/>
      <c r="J14" s="269" t="e">
        <f>IF(AND('Mapa final'!#REF!="Alta",'Mapa final'!#REF!="Leve"),CONCATENATE("R",'Mapa final'!#REF!),"")</f>
        <v>#REF!</v>
      </c>
      <c r="K14" s="270"/>
      <c r="L14" s="270" t="str">
        <f>IF(AND('Mapa final'!$L$13="Alta",'Mapa final'!$P$13="Leve"),CONCATENATE("R",'Mapa final'!$A$13),"")</f>
        <v/>
      </c>
      <c r="M14" s="270"/>
      <c r="N14" s="270" t="e">
        <f>IF(AND('Mapa final'!#REF!="Alta",'Mapa final'!#REF!="Leve"),CONCATENATE("R",'Mapa final'!#REF!),"")</f>
        <v>#REF!</v>
      </c>
      <c r="O14" s="271"/>
      <c r="P14" s="269" t="e">
        <f>IF(AND('Mapa final'!#REF!="Alta",'Mapa final'!#REF!="Menor"),CONCATENATE("R",'Mapa final'!#REF!),"")</f>
        <v>#REF!</v>
      </c>
      <c r="Q14" s="270"/>
      <c r="R14" s="270" t="str">
        <f>IF(AND('Mapa final'!$L$13="Alta",'Mapa final'!$P$13="Menor"),CONCATENATE("R",'Mapa final'!$A$13),"")</f>
        <v/>
      </c>
      <c r="S14" s="270"/>
      <c r="T14" s="270" t="e">
        <f>IF(AND('Mapa final'!#REF!="Alta",'Mapa final'!#REF!="Menor"),CONCATENATE("R",'Mapa final'!#REF!),"")</f>
        <v>#REF!</v>
      </c>
      <c r="U14" s="271"/>
      <c r="V14" s="287" t="e">
        <f>IF(AND('Mapa final'!#REF!="Alta",'Mapa final'!#REF!="Moderado"),CONCATENATE("R",'Mapa final'!#REF!),"")</f>
        <v>#REF!</v>
      </c>
      <c r="W14" s="288"/>
      <c r="X14" s="288" t="str">
        <f>IF(AND('Mapa final'!$L$13="Alta",'Mapa final'!$P$13="Moderado"),CONCATENATE("R",'Mapa final'!$A$13),"")</f>
        <v/>
      </c>
      <c r="Y14" s="288"/>
      <c r="Z14" s="288" t="e">
        <f>IF(AND('Mapa final'!#REF!="Alta",'Mapa final'!#REF!="Moderado"),CONCATENATE("R",'Mapa final'!#REF!),"")</f>
        <v>#REF!</v>
      </c>
      <c r="AA14" s="289"/>
      <c r="AB14" s="287" t="e">
        <f>IF(AND('Mapa final'!#REF!="Alta",'Mapa final'!#REF!="Mayor"),CONCATENATE("R",'Mapa final'!#REF!),"")</f>
        <v>#REF!</v>
      </c>
      <c r="AC14" s="288"/>
      <c r="AD14" s="288" t="str">
        <f>IF(AND('Mapa final'!$L$13="Alta",'Mapa final'!$P$13="Mayor"),CONCATENATE("R",'Mapa final'!$A$13),"")</f>
        <v/>
      </c>
      <c r="AE14" s="288"/>
      <c r="AF14" s="288" t="e">
        <f>IF(AND('Mapa final'!#REF!="Alta",'Mapa final'!#REF!="Mayor"),CONCATENATE("R",'Mapa final'!#REF!),"")</f>
        <v>#REF!</v>
      </c>
      <c r="AG14" s="289"/>
      <c r="AH14" s="278" t="e">
        <f>IF(AND('Mapa final'!#REF!="Alta",'Mapa final'!#REF!="Catastrófico"),CONCATENATE("R",'Mapa final'!#REF!),"")</f>
        <v>#REF!</v>
      </c>
      <c r="AI14" s="279"/>
      <c r="AJ14" s="279" t="str">
        <f>IF(AND('Mapa final'!$L$13="Alta",'Mapa final'!$P$13="Catastrófico"),CONCATENATE("R",'Mapa final'!$A$13),"")</f>
        <v/>
      </c>
      <c r="AK14" s="279"/>
      <c r="AL14" s="279" t="e">
        <f>IF(AND('Mapa final'!#REF!="Alta",'Mapa final'!#REF!="Catastrófico"),CONCATENATE("R",'Mapa final'!#REF!),"")</f>
        <v>#REF!</v>
      </c>
      <c r="AM14" s="280"/>
      <c r="AN14" s="75"/>
      <c r="AO14" s="312" t="s">
        <v>79</v>
      </c>
      <c r="AP14" s="313"/>
      <c r="AQ14" s="313"/>
      <c r="AR14" s="313"/>
      <c r="AS14" s="313"/>
      <c r="AT14" s="314"/>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row>
    <row r="15" spans="1:99" ht="15" customHeight="1" x14ac:dyDescent="0.25">
      <c r="A15" s="75"/>
      <c r="B15" s="301"/>
      <c r="C15" s="301"/>
      <c r="D15" s="302"/>
      <c r="E15" s="294"/>
      <c r="F15" s="295"/>
      <c r="G15" s="295"/>
      <c r="H15" s="295"/>
      <c r="I15" s="295"/>
      <c r="J15" s="263"/>
      <c r="K15" s="264"/>
      <c r="L15" s="264"/>
      <c r="M15" s="264"/>
      <c r="N15" s="264"/>
      <c r="O15" s="265"/>
      <c r="P15" s="263"/>
      <c r="Q15" s="264"/>
      <c r="R15" s="264"/>
      <c r="S15" s="264"/>
      <c r="T15" s="264"/>
      <c r="U15" s="265"/>
      <c r="V15" s="281"/>
      <c r="W15" s="282"/>
      <c r="X15" s="282"/>
      <c r="Y15" s="282"/>
      <c r="Z15" s="282"/>
      <c r="AA15" s="283"/>
      <c r="AB15" s="281"/>
      <c r="AC15" s="282"/>
      <c r="AD15" s="282"/>
      <c r="AE15" s="282"/>
      <c r="AF15" s="282"/>
      <c r="AG15" s="283"/>
      <c r="AH15" s="272"/>
      <c r="AI15" s="273"/>
      <c r="AJ15" s="273"/>
      <c r="AK15" s="273"/>
      <c r="AL15" s="273"/>
      <c r="AM15" s="274"/>
      <c r="AN15" s="75"/>
      <c r="AO15" s="315"/>
      <c r="AP15" s="316"/>
      <c r="AQ15" s="316"/>
      <c r="AR15" s="316"/>
      <c r="AS15" s="316"/>
      <c r="AT15" s="317"/>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row>
    <row r="16" spans="1:99" ht="15" customHeight="1" x14ac:dyDescent="0.25">
      <c r="A16" s="75"/>
      <c r="B16" s="301"/>
      <c r="C16" s="301"/>
      <c r="D16" s="302"/>
      <c r="E16" s="294"/>
      <c r="F16" s="295"/>
      <c r="G16" s="295"/>
      <c r="H16" s="295"/>
      <c r="I16" s="295"/>
      <c r="J16" s="263" t="e">
        <f>IF(AND('Mapa final'!#REF!="Alta",'Mapa final'!#REF!="Leve"),CONCATENATE("R",'Mapa final'!#REF!),"")</f>
        <v>#REF!</v>
      </c>
      <c r="K16" s="264"/>
      <c r="L16" s="264" t="e">
        <f>IF(AND('Mapa final'!#REF!="Alta",'Mapa final'!#REF!="Leve"),CONCATENATE("R",'Mapa final'!#REF!),"")</f>
        <v>#REF!</v>
      </c>
      <c r="M16" s="264"/>
      <c r="N16" s="264" t="e">
        <f>IF(AND('Mapa final'!#REF!="Alta",'Mapa final'!#REF!="Leve"),CONCATENATE("R",'Mapa final'!#REF!),"")</f>
        <v>#REF!</v>
      </c>
      <c r="O16" s="265"/>
      <c r="P16" s="263" t="e">
        <f>IF(AND('Mapa final'!#REF!="Alta",'Mapa final'!#REF!="Menor"),CONCATENATE("R",'Mapa final'!#REF!),"")</f>
        <v>#REF!</v>
      </c>
      <c r="Q16" s="264"/>
      <c r="R16" s="264" t="e">
        <f>IF(AND('Mapa final'!#REF!="Alta",'Mapa final'!#REF!="Menor"),CONCATENATE("R",'Mapa final'!#REF!),"")</f>
        <v>#REF!</v>
      </c>
      <c r="S16" s="264"/>
      <c r="T16" s="264" t="e">
        <f>IF(AND('Mapa final'!#REF!="Alta",'Mapa final'!#REF!="Menor"),CONCATENATE("R",'Mapa final'!#REF!),"")</f>
        <v>#REF!</v>
      </c>
      <c r="U16" s="265"/>
      <c r="V16" s="281" t="e">
        <f>IF(AND('Mapa final'!#REF!="Alta",'Mapa final'!#REF!="Moderado"),CONCATENATE("R",'Mapa final'!#REF!),"")</f>
        <v>#REF!</v>
      </c>
      <c r="W16" s="282"/>
      <c r="X16" s="282" t="e">
        <f>IF(AND('Mapa final'!#REF!="Alta",'Mapa final'!#REF!="Moderado"),CONCATENATE("R",'Mapa final'!#REF!),"")</f>
        <v>#REF!</v>
      </c>
      <c r="Y16" s="282"/>
      <c r="Z16" s="282" t="e">
        <f>IF(AND('Mapa final'!#REF!="Alta",'Mapa final'!#REF!="Moderado"),CONCATENATE("R",'Mapa final'!#REF!),"")</f>
        <v>#REF!</v>
      </c>
      <c r="AA16" s="283"/>
      <c r="AB16" s="281" t="e">
        <f>IF(AND('Mapa final'!#REF!="Alta",'Mapa final'!#REF!="Mayor"),CONCATENATE("R",'Mapa final'!#REF!),"")</f>
        <v>#REF!</v>
      </c>
      <c r="AC16" s="282"/>
      <c r="AD16" s="282" t="e">
        <f>IF(AND('Mapa final'!#REF!="Alta",'Mapa final'!#REF!="Mayor"),CONCATENATE("R",'Mapa final'!#REF!),"")</f>
        <v>#REF!</v>
      </c>
      <c r="AE16" s="282"/>
      <c r="AF16" s="282" t="e">
        <f>IF(AND('Mapa final'!#REF!="Alta",'Mapa final'!#REF!="Mayor"),CONCATENATE("R",'Mapa final'!#REF!),"")</f>
        <v>#REF!</v>
      </c>
      <c r="AG16" s="283"/>
      <c r="AH16" s="272" t="e">
        <f>IF(AND('Mapa final'!#REF!="Alta",'Mapa final'!#REF!="Catastrófico"),CONCATENATE("R",'Mapa final'!#REF!),"")</f>
        <v>#REF!</v>
      </c>
      <c r="AI16" s="273"/>
      <c r="AJ16" s="273" t="e">
        <f>IF(AND('Mapa final'!#REF!="Alta",'Mapa final'!#REF!="Catastrófico"),CONCATENATE("R",'Mapa final'!#REF!),"")</f>
        <v>#REF!</v>
      </c>
      <c r="AK16" s="273"/>
      <c r="AL16" s="273" t="e">
        <f>IF(AND('Mapa final'!#REF!="Alta",'Mapa final'!#REF!="Catastrófico"),CONCATENATE("R",'Mapa final'!#REF!),"")</f>
        <v>#REF!</v>
      </c>
      <c r="AM16" s="274"/>
      <c r="AN16" s="75"/>
      <c r="AO16" s="315"/>
      <c r="AP16" s="316"/>
      <c r="AQ16" s="316"/>
      <c r="AR16" s="316"/>
      <c r="AS16" s="316"/>
      <c r="AT16" s="317"/>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row>
    <row r="17" spans="1:80" ht="15" customHeight="1" x14ac:dyDescent="0.25">
      <c r="A17" s="75"/>
      <c r="B17" s="301"/>
      <c r="C17" s="301"/>
      <c r="D17" s="302"/>
      <c r="E17" s="294"/>
      <c r="F17" s="295"/>
      <c r="G17" s="295"/>
      <c r="H17" s="295"/>
      <c r="I17" s="295"/>
      <c r="J17" s="263"/>
      <c r="K17" s="264"/>
      <c r="L17" s="264"/>
      <c r="M17" s="264"/>
      <c r="N17" s="264"/>
      <c r="O17" s="265"/>
      <c r="P17" s="263"/>
      <c r="Q17" s="264"/>
      <c r="R17" s="264"/>
      <c r="S17" s="264"/>
      <c r="T17" s="264"/>
      <c r="U17" s="265"/>
      <c r="V17" s="281"/>
      <c r="W17" s="282"/>
      <c r="X17" s="282"/>
      <c r="Y17" s="282"/>
      <c r="Z17" s="282"/>
      <c r="AA17" s="283"/>
      <c r="AB17" s="281"/>
      <c r="AC17" s="282"/>
      <c r="AD17" s="282"/>
      <c r="AE17" s="282"/>
      <c r="AF17" s="282"/>
      <c r="AG17" s="283"/>
      <c r="AH17" s="272"/>
      <c r="AI17" s="273"/>
      <c r="AJ17" s="273"/>
      <c r="AK17" s="273"/>
      <c r="AL17" s="273"/>
      <c r="AM17" s="274"/>
      <c r="AN17" s="75"/>
      <c r="AO17" s="315"/>
      <c r="AP17" s="316"/>
      <c r="AQ17" s="316"/>
      <c r="AR17" s="316"/>
      <c r="AS17" s="316"/>
      <c r="AT17" s="317"/>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row>
    <row r="18" spans="1:80" ht="15" customHeight="1" x14ac:dyDescent="0.25">
      <c r="A18" s="75"/>
      <c r="B18" s="301"/>
      <c r="C18" s="301"/>
      <c r="D18" s="302"/>
      <c r="E18" s="294"/>
      <c r="F18" s="295"/>
      <c r="G18" s="295"/>
      <c r="H18" s="295"/>
      <c r="I18" s="295"/>
      <c r="J18" s="263" t="e">
        <f>IF(AND('Mapa final'!#REF!="Alta",'Mapa final'!#REF!="Leve"),CONCATENATE("R",'Mapa final'!#REF!),"")</f>
        <v>#REF!</v>
      </c>
      <c r="K18" s="264"/>
      <c r="L18" s="264" t="e">
        <f>IF(AND('Mapa final'!#REF!="Alta",'Mapa final'!#REF!="Leve"),CONCATENATE("R",'Mapa final'!#REF!),"")</f>
        <v>#REF!</v>
      </c>
      <c r="M18" s="264"/>
      <c r="N18" s="264" t="e">
        <f>IF(AND('Mapa final'!#REF!="Alta",'Mapa final'!#REF!="Leve"),CONCATENATE("R",'Mapa final'!#REF!),"")</f>
        <v>#REF!</v>
      </c>
      <c r="O18" s="265"/>
      <c r="P18" s="263" t="e">
        <f>IF(AND('Mapa final'!#REF!="Alta",'Mapa final'!#REF!="Menor"),CONCATENATE("R",'Mapa final'!#REF!),"")</f>
        <v>#REF!</v>
      </c>
      <c r="Q18" s="264"/>
      <c r="R18" s="264" t="e">
        <f>IF(AND('Mapa final'!#REF!="Alta",'Mapa final'!#REF!="Menor"),CONCATENATE("R",'Mapa final'!#REF!),"")</f>
        <v>#REF!</v>
      </c>
      <c r="S18" s="264"/>
      <c r="T18" s="264" t="e">
        <f>IF(AND('Mapa final'!#REF!="Alta",'Mapa final'!#REF!="Menor"),CONCATENATE("R",'Mapa final'!#REF!),"")</f>
        <v>#REF!</v>
      </c>
      <c r="U18" s="265"/>
      <c r="V18" s="281" t="e">
        <f>IF(AND('Mapa final'!#REF!="Alta",'Mapa final'!#REF!="Moderado"),CONCATENATE("R",'Mapa final'!#REF!),"")</f>
        <v>#REF!</v>
      </c>
      <c r="W18" s="282"/>
      <c r="X18" s="282" t="e">
        <f>IF(AND('Mapa final'!#REF!="Alta",'Mapa final'!#REF!="Moderado"),CONCATENATE("R",'Mapa final'!#REF!),"")</f>
        <v>#REF!</v>
      </c>
      <c r="Y18" s="282"/>
      <c r="Z18" s="282" t="e">
        <f>IF(AND('Mapa final'!#REF!="Alta",'Mapa final'!#REF!="Moderado"),CONCATENATE("R",'Mapa final'!#REF!),"")</f>
        <v>#REF!</v>
      </c>
      <c r="AA18" s="283"/>
      <c r="AB18" s="281" t="e">
        <f>IF(AND('Mapa final'!#REF!="Alta",'Mapa final'!#REF!="Mayor"),CONCATENATE("R",'Mapa final'!#REF!),"")</f>
        <v>#REF!</v>
      </c>
      <c r="AC18" s="282"/>
      <c r="AD18" s="282" t="e">
        <f>IF(AND('Mapa final'!#REF!="Alta",'Mapa final'!#REF!="Mayor"),CONCATENATE("R",'Mapa final'!#REF!),"")</f>
        <v>#REF!</v>
      </c>
      <c r="AE18" s="282"/>
      <c r="AF18" s="282" t="e">
        <f>IF(AND('Mapa final'!#REF!="Alta",'Mapa final'!#REF!="Mayor"),CONCATENATE("R",'Mapa final'!#REF!),"")</f>
        <v>#REF!</v>
      </c>
      <c r="AG18" s="283"/>
      <c r="AH18" s="272" t="e">
        <f>IF(AND('Mapa final'!#REF!="Alta",'Mapa final'!#REF!="Catastrófico"),CONCATENATE("R",'Mapa final'!#REF!),"")</f>
        <v>#REF!</v>
      </c>
      <c r="AI18" s="273"/>
      <c r="AJ18" s="273" t="e">
        <f>IF(AND('Mapa final'!#REF!="Alta",'Mapa final'!#REF!="Catastrófico"),CONCATENATE("R",'Mapa final'!#REF!),"")</f>
        <v>#REF!</v>
      </c>
      <c r="AK18" s="273"/>
      <c r="AL18" s="273" t="e">
        <f>IF(AND('Mapa final'!#REF!="Alta",'Mapa final'!#REF!="Catastrófico"),CONCATENATE("R",'Mapa final'!#REF!),"")</f>
        <v>#REF!</v>
      </c>
      <c r="AM18" s="274"/>
      <c r="AN18" s="75"/>
      <c r="AO18" s="315"/>
      <c r="AP18" s="316"/>
      <c r="AQ18" s="316"/>
      <c r="AR18" s="316"/>
      <c r="AS18" s="316"/>
      <c r="AT18" s="317"/>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row>
    <row r="19" spans="1:80" ht="15" customHeight="1" x14ac:dyDescent="0.25">
      <c r="A19" s="75"/>
      <c r="B19" s="301"/>
      <c r="C19" s="301"/>
      <c r="D19" s="302"/>
      <c r="E19" s="294"/>
      <c r="F19" s="295"/>
      <c r="G19" s="295"/>
      <c r="H19" s="295"/>
      <c r="I19" s="295"/>
      <c r="J19" s="263"/>
      <c r="K19" s="264"/>
      <c r="L19" s="264"/>
      <c r="M19" s="264"/>
      <c r="N19" s="264"/>
      <c r="O19" s="265"/>
      <c r="P19" s="263"/>
      <c r="Q19" s="264"/>
      <c r="R19" s="264"/>
      <c r="S19" s="264"/>
      <c r="T19" s="264"/>
      <c r="U19" s="265"/>
      <c r="V19" s="281"/>
      <c r="W19" s="282"/>
      <c r="X19" s="282"/>
      <c r="Y19" s="282"/>
      <c r="Z19" s="282"/>
      <c r="AA19" s="283"/>
      <c r="AB19" s="281"/>
      <c r="AC19" s="282"/>
      <c r="AD19" s="282"/>
      <c r="AE19" s="282"/>
      <c r="AF19" s="282"/>
      <c r="AG19" s="283"/>
      <c r="AH19" s="272"/>
      <c r="AI19" s="273"/>
      <c r="AJ19" s="273"/>
      <c r="AK19" s="273"/>
      <c r="AL19" s="273"/>
      <c r="AM19" s="274"/>
      <c r="AN19" s="75"/>
      <c r="AO19" s="315"/>
      <c r="AP19" s="316"/>
      <c r="AQ19" s="316"/>
      <c r="AR19" s="316"/>
      <c r="AS19" s="316"/>
      <c r="AT19" s="317"/>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row>
    <row r="20" spans="1:80" ht="15" customHeight="1" x14ac:dyDescent="0.25">
      <c r="A20" s="75"/>
      <c r="B20" s="301"/>
      <c r="C20" s="301"/>
      <c r="D20" s="302"/>
      <c r="E20" s="294"/>
      <c r="F20" s="295"/>
      <c r="G20" s="295"/>
      <c r="H20" s="295"/>
      <c r="I20" s="295"/>
      <c r="J20" s="263" t="e">
        <f>IF(AND('Mapa final'!#REF!="Alta",'Mapa final'!#REF!="Leve"),CONCATENATE("R",'Mapa final'!#REF!),"")</f>
        <v>#REF!</v>
      </c>
      <c r="K20" s="264"/>
      <c r="L20" s="264" t="str">
        <f>IF(AND('Mapa final'!$L$19="Alta",'Mapa final'!$P$19="Leve"),CONCATENATE("R",'Mapa final'!$A$19),"")</f>
        <v/>
      </c>
      <c r="M20" s="264"/>
      <c r="N20" s="264" t="str">
        <f>IF(AND('Mapa final'!$L$21="Alta",'Mapa final'!$P$21="Leve"),CONCATENATE("R",'Mapa final'!$A$21),"")</f>
        <v/>
      </c>
      <c r="O20" s="265"/>
      <c r="P20" s="263" t="e">
        <f>IF(AND('Mapa final'!#REF!="Alta",'Mapa final'!#REF!="Menor"),CONCATENATE("R",'Mapa final'!#REF!),"")</f>
        <v>#REF!</v>
      </c>
      <c r="Q20" s="264"/>
      <c r="R20" s="264" t="str">
        <f>IF(AND('Mapa final'!$L$19="Alta",'Mapa final'!$P$19="Menor"),CONCATENATE("R",'Mapa final'!$A$19),"")</f>
        <v/>
      </c>
      <c r="S20" s="264"/>
      <c r="T20" s="264" t="str">
        <f>IF(AND('Mapa final'!$L$21="Alta",'Mapa final'!$P$21="Menor"),CONCATENATE("R",'Mapa final'!$A$21),"")</f>
        <v/>
      </c>
      <c r="U20" s="265"/>
      <c r="V20" s="281" t="e">
        <f>IF(AND('Mapa final'!#REF!="Alta",'Mapa final'!#REF!="Moderado"),CONCATENATE("R",'Mapa final'!#REF!),"")</f>
        <v>#REF!</v>
      </c>
      <c r="W20" s="282"/>
      <c r="X20" s="282" t="str">
        <f>IF(AND('Mapa final'!$L$19="Alta",'Mapa final'!$P$19="Moderado"),CONCATENATE("R",'Mapa final'!$A$19),"")</f>
        <v/>
      </c>
      <c r="Y20" s="282"/>
      <c r="Z20" s="282" t="str">
        <f>IF(AND('Mapa final'!$L$21="Alta",'Mapa final'!$P$21="Moderado"),CONCATENATE("R",'Mapa final'!$A$21),"")</f>
        <v/>
      </c>
      <c r="AA20" s="283"/>
      <c r="AB20" s="281" t="e">
        <f>IF(AND('Mapa final'!#REF!="Alta",'Mapa final'!#REF!="Mayor"),CONCATENATE("R",'Mapa final'!#REF!),"")</f>
        <v>#REF!</v>
      </c>
      <c r="AC20" s="282"/>
      <c r="AD20" s="282" t="str">
        <f>IF(AND('Mapa final'!$L$19="Alta",'Mapa final'!$P$19="Mayor"),CONCATENATE("R",'Mapa final'!$A$19),"")</f>
        <v/>
      </c>
      <c r="AE20" s="282"/>
      <c r="AF20" s="282" t="str">
        <f>IF(AND('Mapa final'!$L$21="Alta",'Mapa final'!$P$21="Mayor"),CONCATENATE("R",'Mapa final'!$A$21),"")</f>
        <v/>
      </c>
      <c r="AG20" s="283"/>
      <c r="AH20" s="272" t="e">
        <f>IF(AND('Mapa final'!#REF!="Alta",'Mapa final'!#REF!="Catastrófico"),CONCATENATE("R",'Mapa final'!#REF!),"")</f>
        <v>#REF!</v>
      </c>
      <c r="AI20" s="273"/>
      <c r="AJ20" s="273" t="str">
        <f>IF(AND('Mapa final'!$L$19="Alta",'Mapa final'!$P$19="Catastrófico"),CONCATENATE("R",'Mapa final'!$A$19),"")</f>
        <v/>
      </c>
      <c r="AK20" s="273"/>
      <c r="AL20" s="273" t="str">
        <f>IF(AND('Mapa final'!$L$21="Alta",'Mapa final'!$P$21="Catastrófico"),CONCATENATE("R",'Mapa final'!$A$21),"")</f>
        <v/>
      </c>
      <c r="AM20" s="274"/>
      <c r="AN20" s="75"/>
      <c r="AO20" s="315"/>
      <c r="AP20" s="316"/>
      <c r="AQ20" s="316"/>
      <c r="AR20" s="316"/>
      <c r="AS20" s="316"/>
      <c r="AT20" s="317"/>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row>
    <row r="21" spans="1:80" ht="15.75" customHeight="1" thickBot="1" x14ac:dyDescent="0.3">
      <c r="A21" s="75"/>
      <c r="B21" s="301"/>
      <c r="C21" s="301"/>
      <c r="D21" s="302"/>
      <c r="E21" s="297"/>
      <c r="F21" s="298"/>
      <c r="G21" s="298"/>
      <c r="H21" s="298"/>
      <c r="I21" s="298"/>
      <c r="J21" s="266"/>
      <c r="K21" s="267"/>
      <c r="L21" s="267"/>
      <c r="M21" s="267"/>
      <c r="N21" s="267"/>
      <c r="O21" s="268"/>
      <c r="P21" s="266"/>
      <c r="Q21" s="267"/>
      <c r="R21" s="267"/>
      <c r="S21" s="267"/>
      <c r="T21" s="267"/>
      <c r="U21" s="268"/>
      <c r="V21" s="284"/>
      <c r="W21" s="285"/>
      <c r="X21" s="285"/>
      <c r="Y21" s="285"/>
      <c r="Z21" s="285"/>
      <c r="AA21" s="286"/>
      <c r="AB21" s="284"/>
      <c r="AC21" s="285"/>
      <c r="AD21" s="285"/>
      <c r="AE21" s="285"/>
      <c r="AF21" s="285"/>
      <c r="AG21" s="286"/>
      <c r="AH21" s="275"/>
      <c r="AI21" s="276"/>
      <c r="AJ21" s="276"/>
      <c r="AK21" s="276"/>
      <c r="AL21" s="276"/>
      <c r="AM21" s="277"/>
      <c r="AN21" s="75"/>
      <c r="AO21" s="318"/>
      <c r="AP21" s="319"/>
      <c r="AQ21" s="319"/>
      <c r="AR21" s="319"/>
      <c r="AS21" s="319"/>
      <c r="AT21" s="320"/>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row>
    <row r="22" spans="1:80" x14ac:dyDescent="0.25">
      <c r="A22" s="75"/>
      <c r="B22" s="301"/>
      <c r="C22" s="301"/>
      <c r="D22" s="302"/>
      <c r="E22" s="291" t="s">
        <v>116</v>
      </c>
      <c r="F22" s="292"/>
      <c r="G22" s="292"/>
      <c r="H22" s="292"/>
      <c r="I22" s="293"/>
      <c r="J22" s="269" t="e">
        <f>IF(AND('Mapa final'!#REF!="Media",'Mapa final'!#REF!="Leve"),CONCATENATE("R",'Mapa final'!#REF!),"")</f>
        <v>#REF!</v>
      </c>
      <c r="K22" s="270"/>
      <c r="L22" s="270" t="str">
        <f>IF(AND('Mapa final'!$L$13="Media",'Mapa final'!$P$13="Leve"),CONCATENATE("R",'Mapa final'!$A$13),"")</f>
        <v/>
      </c>
      <c r="M22" s="270"/>
      <c r="N22" s="270" t="e">
        <f>IF(AND('Mapa final'!#REF!="Media",'Mapa final'!#REF!="Leve"),CONCATENATE("R",'Mapa final'!#REF!),"")</f>
        <v>#REF!</v>
      </c>
      <c r="O22" s="271"/>
      <c r="P22" s="269" t="e">
        <f>IF(AND('Mapa final'!#REF!="Media",'Mapa final'!#REF!="Menor"),CONCATENATE("R",'Mapa final'!#REF!),"")</f>
        <v>#REF!</v>
      </c>
      <c r="Q22" s="270"/>
      <c r="R22" s="270" t="str">
        <f>IF(AND('Mapa final'!$L$13="Media",'Mapa final'!$P$13="Menor"),CONCATENATE("R",'Mapa final'!$A$13),"")</f>
        <v/>
      </c>
      <c r="S22" s="270"/>
      <c r="T22" s="270" t="e">
        <f>IF(AND('Mapa final'!#REF!="Media",'Mapa final'!#REF!="Menor"),CONCATENATE("R",'Mapa final'!#REF!),"")</f>
        <v>#REF!</v>
      </c>
      <c r="U22" s="271"/>
      <c r="V22" s="269" t="e">
        <f>IF(AND('Mapa final'!#REF!="Media",'Mapa final'!#REF!="Moderado"),CONCATENATE("R",'Mapa final'!#REF!),"")</f>
        <v>#REF!</v>
      </c>
      <c r="W22" s="270"/>
      <c r="X22" s="270" t="str">
        <f>IF(AND('Mapa final'!$L$13="Media",'Mapa final'!$P$13="Moderado"),CONCATENATE("R",'Mapa final'!$A$13),"")</f>
        <v>R1</v>
      </c>
      <c r="Y22" s="270"/>
      <c r="Z22" s="270" t="e">
        <f>IF(AND('Mapa final'!#REF!="Media",'Mapa final'!#REF!="Moderado"),CONCATENATE("R",'Mapa final'!#REF!),"")</f>
        <v>#REF!</v>
      </c>
      <c r="AA22" s="271"/>
      <c r="AB22" s="287" t="e">
        <f>IF(AND('Mapa final'!#REF!="Media",'Mapa final'!#REF!="Mayor"),CONCATENATE("R",'Mapa final'!#REF!),"")</f>
        <v>#REF!</v>
      </c>
      <c r="AC22" s="288"/>
      <c r="AD22" s="288" t="str">
        <f>IF(AND('Mapa final'!$L$13="Media",'Mapa final'!$P$13="Mayor"),CONCATENATE("R",'Mapa final'!$A$13),"")</f>
        <v/>
      </c>
      <c r="AE22" s="288"/>
      <c r="AF22" s="288" t="e">
        <f>IF(AND('Mapa final'!#REF!="Media",'Mapa final'!#REF!="Mayor"),CONCATENATE("R",'Mapa final'!#REF!),"")</f>
        <v>#REF!</v>
      </c>
      <c r="AG22" s="289"/>
      <c r="AH22" s="278" t="e">
        <f>IF(AND('Mapa final'!#REF!="Media",'Mapa final'!#REF!="Catastrófico"),CONCATENATE("R",'Mapa final'!#REF!),"")</f>
        <v>#REF!</v>
      </c>
      <c r="AI22" s="279"/>
      <c r="AJ22" s="279" t="str">
        <f>IF(AND('Mapa final'!$L$13="Media",'Mapa final'!$P$13="Catastrófico"),CONCATENATE("R",'Mapa final'!$A$13),"")</f>
        <v/>
      </c>
      <c r="AK22" s="279"/>
      <c r="AL22" s="279" t="e">
        <f>IF(AND('Mapa final'!#REF!="Media",'Mapa final'!#REF!="Catastrófico"),CONCATENATE("R",'Mapa final'!#REF!),"")</f>
        <v>#REF!</v>
      </c>
      <c r="AM22" s="280"/>
      <c r="AN22" s="75"/>
      <c r="AO22" s="321" t="s">
        <v>80</v>
      </c>
      <c r="AP22" s="322"/>
      <c r="AQ22" s="322"/>
      <c r="AR22" s="322"/>
      <c r="AS22" s="322"/>
      <c r="AT22" s="323"/>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row>
    <row r="23" spans="1:80" x14ac:dyDescent="0.25">
      <c r="A23" s="75"/>
      <c r="B23" s="301"/>
      <c r="C23" s="301"/>
      <c r="D23" s="302"/>
      <c r="E23" s="294"/>
      <c r="F23" s="295"/>
      <c r="G23" s="295"/>
      <c r="H23" s="295"/>
      <c r="I23" s="296"/>
      <c r="J23" s="263"/>
      <c r="K23" s="264"/>
      <c r="L23" s="264"/>
      <c r="M23" s="264"/>
      <c r="N23" s="264"/>
      <c r="O23" s="265"/>
      <c r="P23" s="263"/>
      <c r="Q23" s="264"/>
      <c r="R23" s="264"/>
      <c r="S23" s="264"/>
      <c r="T23" s="264"/>
      <c r="U23" s="265"/>
      <c r="V23" s="263"/>
      <c r="W23" s="264"/>
      <c r="X23" s="264"/>
      <c r="Y23" s="264"/>
      <c r="Z23" s="264"/>
      <c r="AA23" s="265"/>
      <c r="AB23" s="281"/>
      <c r="AC23" s="282"/>
      <c r="AD23" s="282"/>
      <c r="AE23" s="282"/>
      <c r="AF23" s="282"/>
      <c r="AG23" s="283"/>
      <c r="AH23" s="272"/>
      <c r="AI23" s="273"/>
      <c r="AJ23" s="273"/>
      <c r="AK23" s="273"/>
      <c r="AL23" s="273"/>
      <c r="AM23" s="274"/>
      <c r="AN23" s="75"/>
      <c r="AO23" s="324"/>
      <c r="AP23" s="325"/>
      <c r="AQ23" s="325"/>
      <c r="AR23" s="325"/>
      <c r="AS23" s="325"/>
      <c r="AT23" s="326"/>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row>
    <row r="24" spans="1:80" x14ac:dyDescent="0.25">
      <c r="A24" s="75"/>
      <c r="B24" s="301"/>
      <c r="C24" s="301"/>
      <c r="D24" s="302"/>
      <c r="E24" s="294"/>
      <c r="F24" s="295"/>
      <c r="G24" s="295"/>
      <c r="H24" s="295"/>
      <c r="I24" s="296"/>
      <c r="J24" s="263" t="e">
        <f>IF(AND('Mapa final'!#REF!="Media",'Mapa final'!#REF!="Leve"),CONCATENATE("R",'Mapa final'!#REF!),"")</f>
        <v>#REF!</v>
      </c>
      <c r="K24" s="264"/>
      <c r="L24" s="264" t="e">
        <f>IF(AND('Mapa final'!#REF!="Media",'Mapa final'!#REF!="Leve"),CONCATENATE("R",'Mapa final'!#REF!),"")</f>
        <v>#REF!</v>
      </c>
      <c r="M24" s="264"/>
      <c r="N24" s="264" t="e">
        <f>IF(AND('Mapa final'!#REF!="Media",'Mapa final'!#REF!="Leve"),CONCATENATE("R",'Mapa final'!#REF!),"")</f>
        <v>#REF!</v>
      </c>
      <c r="O24" s="265"/>
      <c r="P24" s="263" t="e">
        <f>IF(AND('Mapa final'!#REF!="Media",'Mapa final'!#REF!="Menor"),CONCATENATE("R",'Mapa final'!#REF!),"")</f>
        <v>#REF!</v>
      </c>
      <c r="Q24" s="264"/>
      <c r="R24" s="264" t="e">
        <f>IF(AND('Mapa final'!#REF!="Media",'Mapa final'!#REF!="Menor"),CONCATENATE("R",'Mapa final'!#REF!),"")</f>
        <v>#REF!</v>
      </c>
      <c r="S24" s="264"/>
      <c r="T24" s="264" t="e">
        <f>IF(AND('Mapa final'!#REF!="Media",'Mapa final'!#REF!="Menor"),CONCATENATE("R",'Mapa final'!#REF!),"")</f>
        <v>#REF!</v>
      </c>
      <c r="U24" s="265"/>
      <c r="V24" s="263" t="e">
        <f>IF(AND('Mapa final'!#REF!="Media",'Mapa final'!#REF!="Moderado"),CONCATENATE("R",'Mapa final'!#REF!),"")</f>
        <v>#REF!</v>
      </c>
      <c r="W24" s="264"/>
      <c r="X24" s="264" t="e">
        <f>IF(AND('Mapa final'!#REF!="Media",'Mapa final'!#REF!="Moderado"),CONCATENATE("R",'Mapa final'!#REF!),"")</f>
        <v>#REF!</v>
      </c>
      <c r="Y24" s="264"/>
      <c r="Z24" s="264" t="e">
        <f>IF(AND('Mapa final'!#REF!="Media",'Mapa final'!#REF!="Moderado"),CONCATENATE("R",'Mapa final'!#REF!),"")</f>
        <v>#REF!</v>
      </c>
      <c r="AA24" s="265"/>
      <c r="AB24" s="281" t="e">
        <f>IF(AND('Mapa final'!#REF!="Media",'Mapa final'!#REF!="Mayor"),CONCATENATE("R",'Mapa final'!#REF!),"")</f>
        <v>#REF!</v>
      </c>
      <c r="AC24" s="282"/>
      <c r="AD24" s="282" t="e">
        <f>IF(AND('Mapa final'!#REF!="Media",'Mapa final'!#REF!="Mayor"),CONCATENATE("R",'Mapa final'!#REF!),"")</f>
        <v>#REF!</v>
      </c>
      <c r="AE24" s="282"/>
      <c r="AF24" s="282" t="e">
        <f>IF(AND('Mapa final'!#REF!="Media",'Mapa final'!#REF!="Mayor"),CONCATENATE("R",'Mapa final'!#REF!),"")</f>
        <v>#REF!</v>
      </c>
      <c r="AG24" s="283"/>
      <c r="AH24" s="272" t="e">
        <f>IF(AND('Mapa final'!#REF!="Media",'Mapa final'!#REF!="Catastrófico"),CONCATENATE("R",'Mapa final'!#REF!),"")</f>
        <v>#REF!</v>
      </c>
      <c r="AI24" s="273"/>
      <c r="AJ24" s="273" t="e">
        <f>IF(AND('Mapa final'!#REF!="Media",'Mapa final'!#REF!="Catastrófico"),CONCATENATE("R",'Mapa final'!#REF!),"")</f>
        <v>#REF!</v>
      </c>
      <c r="AK24" s="273"/>
      <c r="AL24" s="273" t="e">
        <f>IF(AND('Mapa final'!#REF!="Media",'Mapa final'!#REF!="Catastrófico"),CONCATENATE("R",'Mapa final'!#REF!),"")</f>
        <v>#REF!</v>
      </c>
      <c r="AM24" s="274"/>
      <c r="AN24" s="75"/>
      <c r="AO24" s="324"/>
      <c r="AP24" s="325"/>
      <c r="AQ24" s="325"/>
      <c r="AR24" s="325"/>
      <c r="AS24" s="325"/>
      <c r="AT24" s="326"/>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row>
    <row r="25" spans="1:80" x14ac:dyDescent="0.25">
      <c r="A25" s="75"/>
      <c r="B25" s="301"/>
      <c r="C25" s="301"/>
      <c r="D25" s="302"/>
      <c r="E25" s="294"/>
      <c r="F25" s="295"/>
      <c r="G25" s="295"/>
      <c r="H25" s="295"/>
      <c r="I25" s="296"/>
      <c r="J25" s="263"/>
      <c r="K25" s="264"/>
      <c r="L25" s="264"/>
      <c r="M25" s="264"/>
      <c r="N25" s="264"/>
      <c r="O25" s="265"/>
      <c r="P25" s="263"/>
      <c r="Q25" s="264"/>
      <c r="R25" s="264"/>
      <c r="S25" s="264"/>
      <c r="T25" s="264"/>
      <c r="U25" s="265"/>
      <c r="V25" s="263"/>
      <c r="W25" s="264"/>
      <c r="X25" s="264"/>
      <c r="Y25" s="264"/>
      <c r="Z25" s="264"/>
      <c r="AA25" s="265"/>
      <c r="AB25" s="281"/>
      <c r="AC25" s="282"/>
      <c r="AD25" s="282"/>
      <c r="AE25" s="282"/>
      <c r="AF25" s="282"/>
      <c r="AG25" s="283"/>
      <c r="AH25" s="272"/>
      <c r="AI25" s="273"/>
      <c r="AJ25" s="273"/>
      <c r="AK25" s="273"/>
      <c r="AL25" s="273"/>
      <c r="AM25" s="274"/>
      <c r="AN25" s="75"/>
      <c r="AO25" s="324"/>
      <c r="AP25" s="325"/>
      <c r="AQ25" s="325"/>
      <c r="AR25" s="325"/>
      <c r="AS25" s="325"/>
      <c r="AT25" s="326"/>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row>
    <row r="26" spans="1:80" x14ac:dyDescent="0.25">
      <c r="A26" s="75"/>
      <c r="B26" s="301"/>
      <c r="C26" s="301"/>
      <c r="D26" s="302"/>
      <c r="E26" s="294"/>
      <c r="F26" s="295"/>
      <c r="G26" s="295"/>
      <c r="H26" s="295"/>
      <c r="I26" s="296"/>
      <c r="J26" s="263" t="e">
        <f>IF(AND('Mapa final'!#REF!="Media",'Mapa final'!#REF!="Leve"),CONCATENATE("R",'Mapa final'!#REF!),"")</f>
        <v>#REF!</v>
      </c>
      <c r="K26" s="264"/>
      <c r="L26" s="264" t="e">
        <f>IF(AND('Mapa final'!#REF!="Media",'Mapa final'!#REF!="Leve"),CONCATENATE("R",'Mapa final'!#REF!),"")</f>
        <v>#REF!</v>
      </c>
      <c r="M26" s="264"/>
      <c r="N26" s="264" t="e">
        <f>IF(AND('Mapa final'!#REF!="Media",'Mapa final'!#REF!="Leve"),CONCATENATE("R",'Mapa final'!#REF!),"")</f>
        <v>#REF!</v>
      </c>
      <c r="O26" s="265"/>
      <c r="P26" s="263" t="e">
        <f>IF(AND('Mapa final'!#REF!="Media",'Mapa final'!#REF!="Menor"),CONCATENATE("R",'Mapa final'!#REF!),"")</f>
        <v>#REF!</v>
      </c>
      <c r="Q26" s="264"/>
      <c r="R26" s="264" t="e">
        <f>IF(AND('Mapa final'!#REF!="Media",'Mapa final'!#REF!="Menor"),CONCATENATE("R",'Mapa final'!#REF!),"")</f>
        <v>#REF!</v>
      </c>
      <c r="S26" s="264"/>
      <c r="T26" s="264" t="e">
        <f>IF(AND('Mapa final'!#REF!="Media",'Mapa final'!#REF!="Menor"),CONCATENATE("R",'Mapa final'!#REF!),"")</f>
        <v>#REF!</v>
      </c>
      <c r="U26" s="265"/>
      <c r="V26" s="263" t="e">
        <f>IF(AND('Mapa final'!#REF!="Media",'Mapa final'!#REF!="Moderado"),CONCATENATE("R",'Mapa final'!#REF!),"")</f>
        <v>#REF!</v>
      </c>
      <c r="W26" s="264"/>
      <c r="X26" s="264" t="e">
        <f>IF(AND('Mapa final'!#REF!="Media",'Mapa final'!#REF!="Moderado"),CONCATENATE("R",'Mapa final'!#REF!),"")</f>
        <v>#REF!</v>
      </c>
      <c r="Y26" s="264"/>
      <c r="Z26" s="264" t="e">
        <f>IF(AND('Mapa final'!#REF!="Media",'Mapa final'!#REF!="Moderado"),CONCATENATE("R",'Mapa final'!#REF!),"")</f>
        <v>#REF!</v>
      </c>
      <c r="AA26" s="265"/>
      <c r="AB26" s="281" t="e">
        <f>IF(AND('Mapa final'!#REF!="Media",'Mapa final'!#REF!="Mayor"),CONCATENATE("R",'Mapa final'!#REF!),"")</f>
        <v>#REF!</v>
      </c>
      <c r="AC26" s="282"/>
      <c r="AD26" s="282" t="e">
        <f>IF(AND('Mapa final'!#REF!="Media",'Mapa final'!#REF!="Mayor"),CONCATENATE("R",'Mapa final'!#REF!),"")</f>
        <v>#REF!</v>
      </c>
      <c r="AE26" s="282"/>
      <c r="AF26" s="282" t="e">
        <f>IF(AND('Mapa final'!#REF!="Media",'Mapa final'!#REF!="Mayor"),CONCATENATE("R",'Mapa final'!#REF!),"")</f>
        <v>#REF!</v>
      </c>
      <c r="AG26" s="283"/>
      <c r="AH26" s="272" t="e">
        <f>IF(AND('Mapa final'!#REF!="Media",'Mapa final'!#REF!="Catastrófico"),CONCATENATE("R",'Mapa final'!#REF!),"")</f>
        <v>#REF!</v>
      </c>
      <c r="AI26" s="273"/>
      <c r="AJ26" s="273" t="e">
        <f>IF(AND('Mapa final'!#REF!="Media",'Mapa final'!#REF!="Catastrófico"),CONCATENATE("R",'Mapa final'!#REF!),"")</f>
        <v>#REF!</v>
      </c>
      <c r="AK26" s="273"/>
      <c r="AL26" s="273" t="e">
        <f>IF(AND('Mapa final'!#REF!="Media",'Mapa final'!#REF!="Catastrófico"),CONCATENATE("R",'Mapa final'!#REF!),"")</f>
        <v>#REF!</v>
      </c>
      <c r="AM26" s="274"/>
      <c r="AN26" s="75"/>
      <c r="AO26" s="324"/>
      <c r="AP26" s="325"/>
      <c r="AQ26" s="325"/>
      <c r="AR26" s="325"/>
      <c r="AS26" s="325"/>
      <c r="AT26" s="326"/>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row>
    <row r="27" spans="1:80" x14ac:dyDescent="0.25">
      <c r="A27" s="75"/>
      <c r="B27" s="301"/>
      <c r="C27" s="301"/>
      <c r="D27" s="302"/>
      <c r="E27" s="294"/>
      <c r="F27" s="295"/>
      <c r="G27" s="295"/>
      <c r="H27" s="295"/>
      <c r="I27" s="296"/>
      <c r="J27" s="263"/>
      <c r="K27" s="264"/>
      <c r="L27" s="264"/>
      <c r="M27" s="264"/>
      <c r="N27" s="264"/>
      <c r="O27" s="265"/>
      <c r="P27" s="263"/>
      <c r="Q27" s="264"/>
      <c r="R27" s="264"/>
      <c r="S27" s="264"/>
      <c r="T27" s="264"/>
      <c r="U27" s="265"/>
      <c r="V27" s="263"/>
      <c r="W27" s="264"/>
      <c r="X27" s="264"/>
      <c r="Y27" s="264"/>
      <c r="Z27" s="264"/>
      <c r="AA27" s="265"/>
      <c r="AB27" s="281"/>
      <c r="AC27" s="282"/>
      <c r="AD27" s="282"/>
      <c r="AE27" s="282"/>
      <c r="AF27" s="282"/>
      <c r="AG27" s="283"/>
      <c r="AH27" s="272"/>
      <c r="AI27" s="273"/>
      <c r="AJ27" s="273"/>
      <c r="AK27" s="273"/>
      <c r="AL27" s="273"/>
      <c r="AM27" s="274"/>
      <c r="AN27" s="75"/>
      <c r="AO27" s="324"/>
      <c r="AP27" s="325"/>
      <c r="AQ27" s="325"/>
      <c r="AR27" s="325"/>
      <c r="AS27" s="325"/>
      <c r="AT27" s="326"/>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row>
    <row r="28" spans="1:80" x14ac:dyDescent="0.25">
      <c r="A28" s="75"/>
      <c r="B28" s="301"/>
      <c r="C28" s="301"/>
      <c r="D28" s="302"/>
      <c r="E28" s="294"/>
      <c r="F28" s="295"/>
      <c r="G28" s="295"/>
      <c r="H28" s="295"/>
      <c r="I28" s="296"/>
      <c r="J28" s="263" t="e">
        <f>IF(AND('Mapa final'!#REF!="Media",'Mapa final'!#REF!="Leve"),CONCATENATE("R",'Mapa final'!#REF!),"")</f>
        <v>#REF!</v>
      </c>
      <c r="K28" s="264"/>
      <c r="L28" s="264" t="str">
        <f>IF(AND('Mapa final'!$L$19="Media",'Mapa final'!$P$19="Leve"),CONCATENATE("R",'Mapa final'!$A$19),"")</f>
        <v/>
      </c>
      <c r="M28" s="264"/>
      <c r="N28" s="264" t="str">
        <f>IF(AND('Mapa final'!$L$21="Media",'Mapa final'!$P$21="Leve"),CONCATENATE("R",'Mapa final'!$A$21),"")</f>
        <v/>
      </c>
      <c r="O28" s="265"/>
      <c r="P28" s="263" t="e">
        <f>IF(AND('Mapa final'!#REF!="Media",'Mapa final'!#REF!="Menor"),CONCATENATE("R",'Mapa final'!#REF!),"")</f>
        <v>#REF!</v>
      </c>
      <c r="Q28" s="264"/>
      <c r="R28" s="264" t="str">
        <f>IF(AND('Mapa final'!$L$19="Media",'Mapa final'!$P$19="Menor"),CONCATENATE("R",'Mapa final'!$A$19),"")</f>
        <v/>
      </c>
      <c r="S28" s="264"/>
      <c r="T28" s="264" t="str">
        <f>IF(AND('Mapa final'!$L$21="Media",'Mapa final'!$P$21="Menor"),CONCATENATE("R",'Mapa final'!$A$21),"")</f>
        <v/>
      </c>
      <c r="U28" s="265"/>
      <c r="V28" s="263" t="e">
        <f>IF(AND('Mapa final'!#REF!="Media",'Mapa final'!#REF!="Moderado"),CONCATENATE("R",'Mapa final'!#REF!),"")</f>
        <v>#REF!</v>
      </c>
      <c r="W28" s="264"/>
      <c r="X28" s="264" t="str">
        <f>IF(AND('Mapa final'!$L$19="Media",'Mapa final'!$P$19="Moderado"),CONCATENATE("R",'Mapa final'!$A$19),"")</f>
        <v/>
      </c>
      <c r="Y28" s="264"/>
      <c r="Z28" s="264" t="str">
        <f>IF(AND('Mapa final'!$L$21="Media",'Mapa final'!$P$21="Moderado"),CONCATENATE("R",'Mapa final'!$A$21),"")</f>
        <v/>
      </c>
      <c r="AA28" s="265"/>
      <c r="AB28" s="281" t="e">
        <f>IF(AND('Mapa final'!#REF!="Media",'Mapa final'!#REF!="Mayor"),CONCATENATE("R",'Mapa final'!#REF!),"")</f>
        <v>#REF!</v>
      </c>
      <c r="AC28" s="282"/>
      <c r="AD28" s="282" t="str">
        <f>IF(AND('Mapa final'!$L$19="Media",'Mapa final'!$P$19="Mayor"),CONCATENATE("R",'Mapa final'!$A$19),"")</f>
        <v/>
      </c>
      <c r="AE28" s="282"/>
      <c r="AF28" s="282" t="str">
        <f>IF(AND('Mapa final'!$L$21="Media",'Mapa final'!$P$21="Mayor"),CONCATENATE("R",'Mapa final'!$A$21),"")</f>
        <v/>
      </c>
      <c r="AG28" s="283"/>
      <c r="AH28" s="272" t="e">
        <f>IF(AND('Mapa final'!#REF!="Media",'Mapa final'!#REF!="Catastrófico"),CONCATENATE("R",'Mapa final'!#REF!),"")</f>
        <v>#REF!</v>
      </c>
      <c r="AI28" s="273"/>
      <c r="AJ28" s="273" t="str">
        <f>IF(AND('Mapa final'!$L$19="Media",'Mapa final'!$P$19="Catastrófico"),CONCATENATE("R",'Mapa final'!$A$19),"")</f>
        <v/>
      </c>
      <c r="AK28" s="273"/>
      <c r="AL28" s="273" t="str">
        <f>IF(AND('Mapa final'!$L$21="Media",'Mapa final'!$P$21="Catastrófico"),CONCATENATE("R",'Mapa final'!$A$21),"")</f>
        <v/>
      </c>
      <c r="AM28" s="274"/>
      <c r="AN28" s="75"/>
      <c r="AO28" s="324"/>
      <c r="AP28" s="325"/>
      <c r="AQ28" s="325"/>
      <c r="AR28" s="325"/>
      <c r="AS28" s="325"/>
      <c r="AT28" s="326"/>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row>
    <row r="29" spans="1:80" ht="15.75" thickBot="1" x14ac:dyDescent="0.3">
      <c r="A29" s="75"/>
      <c r="B29" s="301"/>
      <c r="C29" s="301"/>
      <c r="D29" s="302"/>
      <c r="E29" s="297"/>
      <c r="F29" s="298"/>
      <c r="G29" s="298"/>
      <c r="H29" s="298"/>
      <c r="I29" s="299"/>
      <c r="J29" s="263"/>
      <c r="K29" s="264"/>
      <c r="L29" s="264"/>
      <c r="M29" s="264"/>
      <c r="N29" s="264"/>
      <c r="O29" s="265"/>
      <c r="P29" s="266"/>
      <c r="Q29" s="267"/>
      <c r="R29" s="267"/>
      <c r="S29" s="267"/>
      <c r="T29" s="267"/>
      <c r="U29" s="268"/>
      <c r="V29" s="266"/>
      <c r="W29" s="267"/>
      <c r="X29" s="267"/>
      <c r="Y29" s="267"/>
      <c r="Z29" s="267"/>
      <c r="AA29" s="268"/>
      <c r="AB29" s="284"/>
      <c r="AC29" s="285"/>
      <c r="AD29" s="285"/>
      <c r="AE29" s="285"/>
      <c r="AF29" s="285"/>
      <c r="AG29" s="286"/>
      <c r="AH29" s="275"/>
      <c r="AI29" s="276"/>
      <c r="AJ29" s="276"/>
      <c r="AK29" s="276"/>
      <c r="AL29" s="276"/>
      <c r="AM29" s="277"/>
      <c r="AN29" s="75"/>
      <c r="AO29" s="327"/>
      <c r="AP29" s="328"/>
      <c r="AQ29" s="328"/>
      <c r="AR29" s="328"/>
      <c r="AS29" s="328"/>
      <c r="AT29" s="329"/>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row>
    <row r="30" spans="1:80" x14ac:dyDescent="0.25">
      <c r="A30" s="75"/>
      <c r="B30" s="301"/>
      <c r="C30" s="301"/>
      <c r="D30" s="302"/>
      <c r="E30" s="291" t="s">
        <v>113</v>
      </c>
      <c r="F30" s="292"/>
      <c r="G30" s="292"/>
      <c r="H30" s="292"/>
      <c r="I30" s="292"/>
      <c r="J30" s="260" t="e">
        <f>IF(AND('Mapa final'!#REF!="Baja",'Mapa final'!#REF!="Leve"),CONCATENATE("R",'Mapa final'!#REF!),"")</f>
        <v>#REF!</v>
      </c>
      <c r="K30" s="261"/>
      <c r="L30" s="261" t="str">
        <f>IF(AND('Mapa final'!$L$13="Baja",'Mapa final'!$P$13="Leve"),CONCATENATE("R",'Mapa final'!$A$13),"")</f>
        <v/>
      </c>
      <c r="M30" s="261"/>
      <c r="N30" s="261" t="e">
        <f>IF(AND('Mapa final'!#REF!="Baja",'Mapa final'!#REF!="Leve"),CONCATENATE("R",'Mapa final'!#REF!),"")</f>
        <v>#REF!</v>
      </c>
      <c r="O30" s="262"/>
      <c r="P30" s="270" t="e">
        <f>IF(AND('Mapa final'!#REF!="Baja",'Mapa final'!#REF!="Menor"),CONCATENATE("R",'Mapa final'!#REF!),"")</f>
        <v>#REF!</v>
      </c>
      <c r="Q30" s="270"/>
      <c r="R30" s="270" t="str">
        <f>IF(AND('Mapa final'!$L$13="Baja",'Mapa final'!$P$13="Menor"),CONCATENATE("R",'Mapa final'!$A$13),"")</f>
        <v/>
      </c>
      <c r="S30" s="270"/>
      <c r="T30" s="270" t="e">
        <f>IF(AND('Mapa final'!#REF!="Baja",'Mapa final'!#REF!="Menor"),CONCATENATE("R",'Mapa final'!#REF!),"")</f>
        <v>#REF!</v>
      </c>
      <c r="U30" s="271"/>
      <c r="V30" s="269" t="e">
        <f>IF(AND('Mapa final'!#REF!="Baja",'Mapa final'!#REF!="Moderado"),CONCATENATE("R",'Mapa final'!#REF!),"")</f>
        <v>#REF!</v>
      </c>
      <c r="W30" s="270"/>
      <c r="X30" s="270" t="str">
        <f>IF(AND('Mapa final'!$L$13="Baja",'Mapa final'!$P$13="Moderado"),CONCATENATE("R",'Mapa final'!$A$13),"")</f>
        <v/>
      </c>
      <c r="Y30" s="270"/>
      <c r="Z30" s="270" t="e">
        <f>IF(AND('Mapa final'!#REF!="Baja",'Mapa final'!#REF!="Moderado"),CONCATENATE("R",'Mapa final'!#REF!),"")</f>
        <v>#REF!</v>
      </c>
      <c r="AA30" s="271"/>
      <c r="AB30" s="287" t="e">
        <f>IF(AND('Mapa final'!#REF!="Baja",'Mapa final'!#REF!="Mayor"),CONCATENATE("R",'Mapa final'!#REF!),"")</f>
        <v>#REF!</v>
      </c>
      <c r="AC30" s="288"/>
      <c r="AD30" s="288" t="str">
        <f>IF(AND('Mapa final'!$L$13="Baja",'Mapa final'!$P$13="Mayor"),CONCATENATE("R",'Mapa final'!$A$13),"")</f>
        <v/>
      </c>
      <c r="AE30" s="288"/>
      <c r="AF30" s="288" t="e">
        <f>IF(AND('Mapa final'!#REF!="Baja",'Mapa final'!#REF!="Mayor"),CONCATENATE("R",'Mapa final'!#REF!),"")</f>
        <v>#REF!</v>
      </c>
      <c r="AG30" s="289"/>
      <c r="AH30" s="278" t="e">
        <f>IF(AND('Mapa final'!#REF!="Baja",'Mapa final'!#REF!="Catastrófico"),CONCATENATE("R",'Mapa final'!#REF!),"")</f>
        <v>#REF!</v>
      </c>
      <c r="AI30" s="279"/>
      <c r="AJ30" s="279" t="str">
        <f>IF(AND('Mapa final'!$L$13="Baja",'Mapa final'!$P$13="Catastrófico"),CONCATENATE("R",'Mapa final'!$A$13),"")</f>
        <v/>
      </c>
      <c r="AK30" s="279"/>
      <c r="AL30" s="279" t="e">
        <f>IF(AND('Mapa final'!#REF!="Baja",'Mapa final'!#REF!="Catastrófico"),CONCATENATE("R",'Mapa final'!#REF!),"")</f>
        <v>#REF!</v>
      </c>
      <c r="AM30" s="280"/>
      <c r="AN30" s="75"/>
      <c r="AO30" s="330" t="s">
        <v>81</v>
      </c>
      <c r="AP30" s="331"/>
      <c r="AQ30" s="331"/>
      <c r="AR30" s="331"/>
      <c r="AS30" s="331"/>
      <c r="AT30" s="332"/>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row>
    <row r="31" spans="1:80" x14ac:dyDescent="0.25">
      <c r="A31" s="75"/>
      <c r="B31" s="301"/>
      <c r="C31" s="301"/>
      <c r="D31" s="302"/>
      <c r="E31" s="294"/>
      <c r="F31" s="295"/>
      <c r="G31" s="295"/>
      <c r="H31" s="295"/>
      <c r="I31" s="295"/>
      <c r="J31" s="254"/>
      <c r="K31" s="255"/>
      <c r="L31" s="255"/>
      <c r="M31" s="255"/>
      <c r="N31" s="255"/>
      <c r="O31" s="256"/>
      <c r="P31" s="264"/>
      <c r="Q31" s="264"/>
      <c r="R31" s="264"/>
      <c r="S31" s="264"/>
      <c r="T31" s="264"/>
      <c r="U31" s="265"/>
      <c r="V31" s="263"/>
      <c r="W31" s="264"/>
      <c r="X31" s="264"/>
      <c r="Y31" s="264"/>
      <c r="Z31" s="264"/>
      <c r="AA31" s="265"/>
      <c r="AB31" s="281"/>
      <c r="AC31" s="282"/>
      <c r="AD31" s="282"/>
      <c r="AE31" s="282"/>
      <c r="AF31" s="282"/>
      <c r="AG31" s="283"/>
      <c r="AH31" s="272"/>
      <c r="AI31" s="273"/>
      <c r="AJ31" s="273"/>
      <c r="AK31" s="273"/>
      <c r="AL31" s="273"/>
      <c r="AM31" s="274"/>
      <c r="AN31" s="75"/>
      <c r="AO31" s="333"/>
      <c r="AP31" s="334"/>
      <c r="AQ31" s="334"/>
      <c r="AR31" s="334"/>
      <c r="AS31" s="334"/>
      <c r="AT31" s="33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row>
    <row r="32" spans="1:80" x14ac:dyDescent="0.25">
      <c r="A32" s="75"/>
      <c r="B32" s="301"/>
      <c r="C32" s="301"/>
      <c r="D32" s="302"/>
      <c r="E32" s="294"/>
      <c r="F32" s="295"/>
      <c r="G32" s="295"/>
      <c r="H32" s="295"/>
      <c r="I32" s="295"/>
      <c r="J32" s="254" t="e">
        <f>IF(AND('Mapa final'!#REF!="Baja",'Mapa final'!#REF!="Leve"),CONCATENATE("R",'Mapa final'!#REF!),"")</f>
        <v>#REF!</v>
      </c>
      <c r="K32" s="255"/>
      <c r="L32" s="255" t="e">
        <f>IF(AND('Mapa final'!#REF!="Baja",'Mapa final'!#REF!="Leve"),CONCATENATE("R",'Mapa final'!#REF!),"")</f>
        <v>#REF!</v>
      </c>
      <c r="M32" s="255"/>
      <c r="N32" s="255" t="e">
        <f>IF(AND('Mapa final'!#REF!="Baja",'Mapa final'!#REF!="Leve"),CONCATENATE("R",'Mapa final'!#REF!),"")</f>
        <v>#REF!</v>
      </c>
      <c r="O32" s="256"/>
      <c r="P32" s="264" t="e">
        <f>IF(AND('Mapa final'!#REF!="Baja",'Mapa final'!#REF!="Menor"),CONCATENATE("R",'Mapa final'!#REF!),"")</f>
        <v>#REF!</v>
      </c>
      <c r="Q32" s="264"/>
      <c r="R32" s="264" t="e">
        <f>IF(AND('Mapa final'!#REF!="Baja",'Mapa final'!#REF!="Menor"),CONCATENATE("R",'Mapa final'!#REF!),"")</f>
        <v>#REF!</v>
      </c>
      <c r="S32" s="264"/>
      <c r="T32" s="264" t="e">
        <f>IF(AND('Mapa final'!#REF!="Baja",'Mapa final'!#REF!="Menor"),CONCATENATE("R",'Mapa final'!#REF!),"")</f>
        <v>#REF!</v>
      </c>
      <c r="U32" s="265"/>
      <c r="V32" s="263" t="e">
        <f>IF(AND('Mapa final'!#REF!="Baja",'Mapa final'!#REF!="Moderado"),CONCATENATE("R",'Mapa final'!#REF!),"")</f>
        <v>#REF!</v>
      </c>
      <c r="W32" s="264"/>
      <c r="X32" s="264" t="e">
        <f>IF(AND('Mapa final'!#REF!="Baja",'Mapa final'!#REF!="Moderado"),CONCATENATE("R",'Mapa final'!#REF!),"")</f>
        <v>#REF!</v>
      </c>
      <c r="Y32" s="264"/>
      <c r="Z32" s="264" t="e">
        <f>IF(AND('Mapa final'!#REF!="Baja",'Mapa final'!#REF!="Moderado"),CONCATENATE("R",'Mapa final'!#REF!),"")</f>
        <v>#REF!</v>
      </c>
      <c r="AA32" s="265"/>
      <c r="AB32" s="281" t="e">
        <f>IF(AND('Mapa final'!#REF!="Baja",'Mapa final'!#REF!="Mayor"),CONCATENATE("R",'Mapa final'!#REF!),"")</f>
        <v>#REF!</v>
      </c>
      <c r="AC32" s="282"/>
      <c r="AD32" s="282" t="e">
        <f>IF(AND('Mapa final'!#REF!="Baja",'Mapa final'!#REF!="Mayor"),CONCATENATE("R",'Mapa final'!#REF!),"")</f>
        <v>#REF!</v>
      </c>
      <c r="AE32" s="282"/>
      <c r="AF32" s="282" t="e">
        <f>IF(AND('Mapa final'!#REF!="Baja",'Mapa final'!#REF!="Mayor"),CONCATENATE("R",'Mapa final'!#REF!),"")</f>
        <v>#REF!</v>
      </c>
      <c r="AG32" s="283"/>
      <c r="AH32" s="272" t="e">
        <f>IF(AND('Mapa final'!#REF!="Baja",'Mapa final'!#REF!="Catastrófico"),CONCATENATE("R",'Mapa final'!#REF!),"")</f>
        <v>#REF!</v>
      </c>
      <c r="AI32" s="273"/>
      <c r="AJ32" s="273" t="e">
        <f>IF(AND('Mapa final'!#REF!="Baja",'Mapa final'!#REF!="Catastrófico"),CONCATENATE("R",'Mapa final'!#REF!),"")</f>
        <v>#REF!</v>
      </c>
      <c r="AK32" s="273"/>
      <c r="AL32" s="273" t="e">
        <f>IF(AND('Mapa final'!#REF!="Baja",'Mapa final'!#REF!="Catastrófico"),CONCATENATE("R",'Mapa final'!#REF!),"")</f>
        <v>#REF!</v>
      </c>
      <c r="AM32" s="274"/>
      <c r="AN32" s="75"/>
      <c r="AO32" s="333"/>
      <c r="AP32" s="334"/>
      <c r="AQ32" s="334"/>
      <c r="AR32" s="334"/>
      <c r="AS32" s="334"/>
      <c r="AT32" s="33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row>
    <row r="33" spans="1:80" x14ac:dyDescent="0.25">
      <c r="A33" s="75"/>
      <c r="B33" s="301"/>
      <c r="C33" s="301"/>
      <c r="D33" s="302"/>
      <c r="E33" s="294"/>
      <c r="F33" s="295"/>
      <c r="G33" s="295"/>
      <c r="H33" s="295"/>
      <c r="I33" s="295"/>
      <c r="J33" s="254"/>
      <c r="K33" s="255"/>
      <c r="L33" s="255"/>
      <c r="M33" s="255"/>
      <c r="N33" s="255"/>
      <c r="O33" s="256"/>
      <c r="P33" s="264"/>
      <c r="Q33" s="264"/>
      <c r="R33" s="264"/>
      <c r="S33" s="264"/>
      <c r="T33" s="264"/>
      <c r="U33" s="265"/>
      <c r="V33" s="263"/>
      <c r="W33" s="264"/>
      <c r="X33" s="264"/>
      <c r="Y33" s="264"/>
      <c r="Z33" s="264"/>
      <c r="AA33" s="265"/>
      <c r="AB33" s="281"/>
      <c r="AC33" s="282"/>
      <c r="AD33" s="282"/>
      <c r="AE33" s="282"/>
      <c r="AF33" s="282"/>
      <c r="AG33" s="283"/>
      <c r="AH33" s="272"/>
      <c r="AI33" s="273"/>
      <c r="AJ33" s="273"/>
      <c r="AK33" s="273"/>
      <c r="AL33" s="273"/>
      <c r="AM33" s="274"/>
      <c r="AN33" s="75"/>
      <c r="AO33" s="333"/>
      <c r="AP33" s="334"/>
      <c r="AQ33" s="334"/>
      <c r="AR33" s="334"/>
      <c r="AS33" s="334"/>
      <c r="AT33" s="33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row>
    <row r="34" spans="1:80" x14ac:dyDescent="0.25">
      <c r="A34" s="75"/>
      <c r="B34" s="301"/>
      <c r="C34" s="301"/>
      <c r="D34" s="302"/>
      <c r="E34" s="294"/>
      <c r="F34" s="295"/>
      <c r="G34" s="295"/>
      <c r="H34" s="295"/>
      <c r="I34" s="295"/>
      <c r="J34" s="254" t="e">
        <f>IF(AND('Mapa final'!#REF!="Baja",'Mapa final'!#REF!="Leve"),CONCATENATE("R",'Mapa final'!#REF!),"")</f>
        <v>#REF!</v>
      </c>
      <c r="K34" s="255"/>
      <c r="L34" s="255" t="e">
        <f>IF(AND('Mapa final'!#REF!="Baja",'Mapa final'!#REF!="Leve"),CONCATENATE("R",'Mapa final'!#REF!),"")</f>
        <v>#REF!</v>
      </c>
      <c r="M34" s="255"/>
      <c r="N34" s="255" t="e">
        <f>IF(AND('Mapa final'!#REF!="Baja",'Mapa final'!#REF!="Leve"),CONCATENATE("R",'Mapa final'!#REF!),"")</f>
        <v>#REF!</v>
      </c>
      <c r="O34" s="256"/>
      <c r="P34" s="264" t="e">
        <f>IF(AND('Mapa final'!#REF!="Baja",'Mapa final'!#REF!="Menor"),CONCATENATE("R",'Mapa final'!#REF!),"")</f>
        <v>#REF!</v>
      </c>
      <c r="Q34" s="264"/>
      <c r="R34" s="264" t="e">
        <f>IF(AND('Mapa final'!#REF!="Baja",'Mapa final'!#REF!="Menor"),CONCATENATE("R",'Mapa final'!#REF!),"")</f>
        <v>#REF!</v>
      </c>
      <c r="S34" s="264"/>
      <c r="T34" s="264" t="e">
        <f>IF(AND('Mapa final'!#REF!="Baja",'Mapa final'!#REF!="Menor"),CONCATENATE("R",'Mapa final'!#REF!),"")</f>
        <v>#REF!</v>
      </c>
      <c r="U34" s="265"/>
      <c r="V34" s="263" t="e">
        <f>IF(AND('Mapa final'!#REF!="Baja",'Mapa final'!#REF!="Moderado"),CONCATENATE("R",'Mapa final'!#REF!),"")</f>
        <v>#REF!</v>
      </c>
      <c r="W34" s="264"/>
      <c r="X34" s="264" t="e">
        <f>IF(AND('Mapa final'!#REF!="Baja",'Mapa final'!#REF!="Moderado"),CONCATENATE("R",'Mapa final'!#REF!),"")</f>
        <v>#REF!</v>
      </c>
      <c r="Y34" s="264"/>
      <c r="Z34" s="264" t="e">
        <f>IF(AND('Mapa final'!#REF!="Baja",'Mapa final'!#REF!="Moderado"),CONCATENATE("R",'Mapa final'!#REF!),"")</f>
        <v>#REF!</v>
      </c>
      <c r="AA34" s="265"/>
      <c r="AB34" s="281" t="e">
        <f>IF(AND('Mapa final'!#REF!="Baja",'Mapa final'!#REF!="Mayor"),CONCATENATE("R",'Mapa final'!#REF!),"")</f>
        <v>#REF!</v>
      </c>
      <c r="AC34" s="282"/>
      <c r="AD34" s="282" t="e">
        <f>IF(AND('Mapa final'!#REF!="Baja",'Mapa final'!#REF!="Mayor"),CONCATENATE("R",'Mapa final'!#REF!),"")</f>
        <v>#REF!</v>
      </c>
      <c r="AE34" s="282"/>
      <c r="AF34" s="282" t="e">
        <f>IF(AND('Mapa final'!#REF!="Baja",'Mapa final'!#REF!="Mayor"),CONCATENATE("R",'Mapa final'!#REF!),"")</f>
        <v>#REF!</v>
      </c>
      <c r="AG34" s="283"/>
      <c r="AH34" s="272" t="e">
        <f>IF(AND('Mapa final'!#REF!="Baja",'Mapa final'!#REF!="Catastrófico"),CONCATENATE("R",'Mapa final'!#REF!),"")</f>
        <v>#REF!</v>
      </c>
      <c r="AI34" s="273"/>
      <c r="AJ34" s="273" t="e">
        <f>IF(AND('Mapa final'!#REF!="Baja",'Mapa final'!#REF!="Catastrófico"),CONCATENATE("R",'Mapa final'!#REF!),"")</f>
        <v>#REF!</v>
      </c>
      <c r="AK34" s="273"/>
      <c r="AL34" s="273" t="e">
        <f>IF(AND('Mapa final'!#REF!="Baja",'Mapa final'!#REF!="Catastrófico"),CONCATENATE("R",'Mapa final'!#REF!),"")</f>
        <v>#REF!</v>
      </c>
      <c r="AM34" s="274"/>
      <c r="AN34" s="75"/>
      <c r="AO34" s="333"/>
      <c r="AP34" s="334"/>
      <c r="AQ34" s="334"/>
      <c r="AR34" s="334"/>
      <c r="AS34" s="334"/>
      <c r="AT34" s="33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row>
    <row r="35" spans="1:80" x14ac:dyDescent="0.25">
      <c r="A35" s="75"/>
      <c r="B35" s="301"/>
      <c r="C35" s="301"/>
      <c r="D35" s="302"/>
      <c r="E35" s="294"/>
      <c r="F35" s="295"/>
      <c r="G35" s="295"/>
      <c r="H35" s="295"/>
      <c r="I35" s="295"/>
      <c r="J35" s="254"/>
      <c r="K35" s="255"/>
      <c r="L35" s="255"/>
      <c r="M35" s="255"/>
      <c r="N35" s="255"/>
      <c r="O35" s="256"/>
      <c r="P35" s="264"/>
      <c r="Q35" s="264"/>
      <c r="R35" s="264"/>
      <c r="S35" s="264"/>
      <c r="T35" s="264"/>
      <c r="U35" s="265"/>
      <c r="V35" s="263"/>
      <c r="W35" s="264"/>
      <c r="X35" s="264"/>
      <c r="Y35" s="264"/>
      <c r="Z35" s="264"/>
      <c r="AA35" s="265"/>
      <c r="AB35" s="281"/>
      <c r="AC35" s="282"/>
      <c r="AD35" s="282"/>
      <c r="AE35" s="282"/>
      <c r="AF35" s="282"/>
      <c r="AG35" s="283"/>
      <c r="AH35" s="272"/>
      <c r="AI35" s="273"/>
      <c r="AJ35" s="273"/>
      <c r="AK35" s="273"/>
      <c r="AL35" s="273"/>
      <c r="AM35" s="274"/>
      <c r="AN35" s="75"/>
      <c r="AO35" s="333"/>
      <c r="AP35" s="334"/>
      <c r="AQ35" s="334"/>
      <c r="AR35" s="334"/>
      <c r="AS35" s="334"/>
      <c r="AT35" s="33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row>
    <row r="36" spans="1:80" x14ac:dyDescent="0.25">
      <c r="A36" s="75"/>
      <c r="B36" s="301"/>
      <c r="C36" s="301"/>
      <c r="D36" s="302"/>
      <c r="E36" s="294"/>
      <c r="F36" s="295"/>
      <c r="G36" s="295"/>
      <c r="H36" s="295"/>
      <c r="I36" s="295"/>
      <c r="J36" s="254" t="e">
        <f>IF(AND('Mapa final'!#REF!="Baja",'Mapa final'!#REF!="Leve"),CONCATENATE("R",'Mapa final'!#REF!),"")</f>
        <v>#REF!</v>
      </c>
      <c r="K36" s="255"/>
      <c r="L36" s="255" t="str">
        <f>IF(AND('Mapa final'!$L$19="Baja",'Mapa final'!$P$19="Leve"),CONCATENATE("R",'Mapa final'!$A$19),"")</f>
        <v/>
      </c>
      <c r="M36" s="255"/>
      <c r="N36" s="255" t="str">
        <f>IF(AND('Mapa final'!$L$21="Baja",'Mapa final'!$P$21="Leve"),CONCATENATE("R",'Mapa final'!$A$21),"")</f>
        <v/>
      </c>
      <c r="O36" s="256"/>
      <c r="P36" s="264" t="e">
        <f>IF(AND('Mapa final'!#REF!="Baja",'Mapa final'!#REF!="Menor"),CONCATENATE("R",'Mapa final'!#REF!),"")</f>
        <v>#REF!</v>
      </c>
      <c r="Q36" s="264"/>
      <c r="R36" s="264" t="str">
        <f>IF(AND('Mapa final'!$L$19="Baja",'Mapa final'!$P$19="Menor"),CONCATENATE("R",'Mapa final'!$A$19),"")</f>
        <v/>
      </c>
      <c r="S36" s="264"/>
      <c r="T36" s="264" t="str">
        <f>IF(AND('Mapa final'!$L$21="Baja",'Mapa final'!$P$21="Menor"),CONCATENATE("R",'Mapa final'!$A$21),"")</f>
        <v/>
      </c>
      <c r="U36" s="265"/>
      <c r="V36" s="263" t="e">
        <f>IF(AND('Mapa final'!#REF!="Baja",'Mapa final'!#REF!="Moderado"),CONCATENATE("R",'Mapa final'!#REF!),"")</f>
        <v>#REF!</v>
      </c>
      <c r="W36" s="264"/>
      <c r="X36" s="264" t="str">
        <f>IF(AND('Mapa final'!$L$19="Baja",'Mapa final'!$P$19="Moderado"),CONCATENATE("R",'Mapa final'!$A$19),"")</f>
        <v/>
      </c>
      <c r="Y36" s="264"/>
      <c r="Z36" s="264" t="str">
        <f>IF(AND('Mapa final'!$L$21="Baja",'Mapa final'!$P$21="Moderado"),CONCATENATE("R",'Mapa final'!$A$21),"")</f>
        <v/>
      </c>
      <c r="AA36" s="265"/>
      <c r="AB36" s="281" t="e">
        <f>IF(AND('Mapa final'!#REF!="Baja",'Mapa final'!#REF!="Mayor"),CONCATENATE("R",'Mapa final'!#REF!),"")</f>
        <v>#REF!</v>
      </c>
      <c r="AC36" s="282"/>
      <c r="AD36" s="282" t="str">
        <f>IF(AND('Mapa final'!$L$19="Baja",'Mapa final'!$P$19="Mayor"),CONCATENATE("R",'Mapa final'!$A$19),"")</f>
        <v/>
      </c>
      <c r="AE36" s="282"/>
      <c r="AF36" s="282" t="str">
        <f>IF(AND('Mapa final'!$L$21="Baja",'Mapa final'!$P$21="Mayor"),CONCATENATE("R",'Mapa final'!$A$21),"")</f>
        <v/>
      </c>
      <c r="AG36" s="283"/>
      <c r="AH36" s="272" t="e">
        <f>IF(AND('Mapa final'!#REF!="Baja",'Mapa final'!#REF!="Catastrófico"),CONCATENATE("R",'Mapa final'!#REF!),"")</f>
        <v>#REF!</v>
      </c>
      <c r="AI36" s="273"/>
      <c r="AJ36" s="273" t="str">
        <f>IF(AND('Mapa final'!$L$19="Baja",'Mapa final'!$P$19="Catastrófico"),CONCATENATE("R",'Mapa final'!$A$19),"")</f>
        <v/>
      </c>
      <c r="AK36" s="273"/>
      <c r="AL36" s="273" t="str">
        <f>IF(AND('Mapa final'!$L$21="Baja",'Mapa final'!$P$21="Catastrófico"),CONCATENATE("R",'Mapa final'!$A$21),"")</f>
        <v/>
      </c>
      <c r="AM36" s="274"/>
      <c r="AN36" s="75"/>
      <c r="AO36" s="333"/>
      <c r="AP36" s="334"/>
      <c r="AQ36" s="334"/>
      <c r="AR36" s="334"/>
      <c r="AS36" s="334"/>
      <c r="AT36" s="33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row>
    <row r="37" spans="1:80" ht="15.75" thickBot="1" x14ac:dyDescent="0.3">
      <c r="A37" s="75"/>
      <c r="B37" s="301"/>
      <c r="C37" s="301"/>
      <c r="D37" s="302"/>
      <c r="E37" s="297"/>
      <c r="F37" s="298"/>
      <c r="G37" s="298"/>
      <c r="H37" s="298"/>
      <c r="I37" s="298"/>
      <c r="J37" s="257"/>
      <c r="K37" s="258"/>
      <c r="L37" s="258"/>
      <c r="M37" s="258"/>
      <c r="N37" s="258"/>
      <c r="O37" s="259"/>
      <c r="P37" s="267"/>
      <c r="Q37" s="267"/>
      <c r="R37" s="267"/>
      <c r="S37" s="267"/>
      <c r="T37" s="267"/>
      <c r="U37" s="268"/>
      <c r="V37" s="266"/>
      <c r="W37" s="267"/>
      <c r="X37" s="267"/>
      <c r="Y37" s="267"/>
      <c r="Z37" s="267"/>
      <c r="AA37" s="268"/>
      <c r="AB37" s="284"/>
      <c r="AC37" s="285"/>
      <c r="AD37" s="285"/>
      <c r="AE37" s="285"/>
      <c r="AF37" s="285"/>
      <c r="AG37" s="286"/>
      <c r="AH37" s="275"/>
      <c r="AI37" s="276"/>
      <c r="AJ37" s="276"/>
      <c r="AK37" s="276"/>
      <c r="AL37" s="276"/>
      <c r="AM37" s="277"/>
      <c r="AN37" s="75"/>
      <c r="AO37" s="336"/>
      <c r="AP37" s="337"/>
      <c r="AQ37" s="337"/>
      <c r="AR37" s="337"/>
      <c r="AS37" s="337"/>
      <c r="AT37" s="338"/>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row>
    <row r="38" spans="1:80" x14ac:dyDescent="0.25">
      <c r="A38" s="75"/>
      <c r="B38" s="301"/>
      <c r="C38" s="301"/>
      <c r="D38" s="302"/>
      <c r="E38" s="291" t="s">
        <v>112</v>
      </c>
      <c r="F38" s="292"/>
      <c r="G38" s="292"/>
      <c r="H38" s="292"/>
      <c r="I38" s="293"/>
      <c r="J38" s="260" t="e">
        <f>IF(AND('Mapa final'!#REF!="Muy Baja",'Mapa final'!#REF!="Leve"),CONCATENATE("R",'Mapa final'!#REF!),"")</f>
        <v>#REF!</v>
      </c>
      <c r="K38" s="261"/>
      <c r="L38" s="261" t="str">
        <f>IF(AND('Mapa final'!$L$13="Muy Baja",'Mapa final'!$P$13="Leve"),CONCATENATE("R",'Mapa final'!$A$13),"")</f>
        <v/>
      </c>
      <c r="M38" s="261"/>
      <c r="N38" s="261" t="e">
        <f>IF(AND('Mapa final'!#REF!="Muy Baja",'Mapa final'!#REF!="Leve"),CONCATENATE("R",'Mapa final'!#REF!),"")</f>
        <v>#REF!</v>
      </c>
      <c r="O38" s="262"/>
      <c r="P38" s="260" t="e">
        <f>IF(AND('Mapa final'!#REF!="Muy Baja",'Mapa final'!#REF!="Menor"),CONCATENATE("R",'Mapa final'!#REF!),"")</f>
        <v>#REF!</v>
      </c>
      <c r="Q38" s="261"/>
      <c r="R38" s="261" t="str">
        <f>IF(AND('Mapa final'!$L$13="Muy Baja",'Mapa final'!$P$13="Menor"),CONCATENATE("R",'Mapa final'!$A$13),"")</f>
        <v/>
      </c>
      <c r="S38" s="261"/>
      <c r="T38" s="261" t="e">
        <f>IF(AND('Mapa final'!#REF!="Muy Baja",'Mapa final'!#REF!="Menor"),CONCATENATE("R",'Mapa final'!#REF!),"")</f>
        <v>#REF!</v>
      </c>
      <c r="U38" s="262"/>
      <c r="V38" s="269" t="e">
        <f>IF(AND('Mapa final'!#REF!="Muy Baja",'Mapa final'!#REF!="Moderado"),CONCATENATE("R",'Mapa final'!#REF!),"")</f>
        <v>#REF!</v>
      </c>
      <c r="W38" s="270"/>
      <c r="X38" s="270" t="str">
        <f>IF(AND('Mapa final'!$L$13="Muy Baja",'Mapa final'!$P$13="Moderado"),CONCATENATE("R",'Mapa final'!$A$13),"")</f>
        <v/>
      </c>
      <c r="Y38" s="270"/>
      <c r="Z38" s="270" t="e">
        <f>IF(AND('Mapa final'!#REF!="Muy Baja",'Mapa final'!#REF!="Moderado"),CONCATENATE("R",'Mapa final'!#REF!),"")</f>
        <v>#REF!</v>
      </c>
      <c r="AA38" s="271"/>
      <c r="AB38" s="287" t="e">
        <f>IF(AND('Mapa final'!#REF!="Muy Baja",'Mapa final'!#REF!="Mayor"),CONCATENATE("R",'Mapa final'!#REF!),"")</f>
        <v>#REF!</v>
      </c>
      <c r="AC38" s="288"/>
      <c r="AD38" s="288" t="str">
        <f>IF(AND('Mapa final'!$L$13="Muy Baja",'Mapa final'!$P$13="Mayor"),CONCATENATE("R",'Mapa final'!$A$13),"")</f>
        <v/>
      </c>
      <c r="AE38" s="288"/>
      <c r="AF38" s="288" t="e">
        <f>IF(AND('Mapa final'!#REF!="Muy Baja",'Mapa final'!#REF!="Mayor"),CONCATENATE("R",'Mapa final'!#REF!),"")</f>
        <v>#REF!</v>
      </c>
      <c r="AG38" s="289"/>
      <c r="AH38" s="278" t="e">
        <f>IF(AND('Mapa final'!#REF!="Muy Baja",'Mapa final'!#REF!="Catastrófico"),CONCATENATE("R",'Mapa final'!#REF!),"")</f>
        <v>#REF!</v>
      </c>
      <c r="AI38" s="279"/>
      <c r="AJ38" s="279" t="str">
        <f>IF(AND('Mapa final'!$L$13="Muy Baja",'Mapa final'!$P$13="Catastrófico"),CONCATENATE("R",'Mapa final'!$A$13),"")</f>
        <v/>
      </c>
      <c r="AK38" s="279"/>
      <c r="AL38" s="279" t="e">
        <f>IF(AND('Mapa final'!#REF!="Muy Baja",'Mapa final'!#REF!="Catastrófico"),CONCATENATE("R",'Mapa final'!#REF!),"")</f>
        <v>#REF!</v>
      </c>
      <c r="AM38" s="280"/>
      <c r="AN38" s="75"/>
      <c r="AO38" s="75"/>
      <c r="AP38" s="75"/>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row>
    <row r="39" spans="1:80" x14ac:dyDescent="0.25">
      <c r="A39" s="75"/>
      <c r="B39" s="301"/>
      <c r="C39" s="301"/>
      <c r="D39" s="302"/>
      <c r="E39" s="294"/>
      <c r="F39" s="295"/>
      <c r="G39" s="295"/>
      <c r="H39" s="295"/>
      <c r="I39" s="296"/>
      <c r="J39" s="254"/>
      <c r="K39" s="255"/>
      <c r="L39" s="255"/>
      <c r="M39" s="255"/>
      <c r="N39" s="255"/>
      <c r="O39" s="256"/>
      <c r="P39" s="254"/>
      <c r="Q39" s="255"/>
      <c r="R39" s="255"/>
      <c r="S39" s="255"/>
      <c r="T39" s="255"/>
      <c r="U39" s="256"/>
      <c r="V39" s="263"/>
      <c r="W39" s="264"/>
      <c r="X39" s="264"/>
      <c r="Y39" s="264"/>
      <c r="Z39" s="264"/>
      <c r="AA39" s="265"/>
      <c r="AB39" s="281"/>
      <c r="AC39" s="282"/>
      <c r="AD39" s="282"/>
      <c r="AE39" s="282"/>
      <c r="AF39" s="282"/>
      <c r="AG39" s="283"/>
      <c r="AH39" s="272"/>
      <c r="AI39" s="273"/>
      <c r="AJ39" s="273"/>
      <c r="AK39" s="273"/>
      <c r="AL39" s="273"/>
      <c r="AM39" s="274"/>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row>
    <row r="40" spans="1:80" x14ac:dyDescent="0.25">
      <c r="A40" s="75"/>
      <c r="B40" s="301"/>
      <c r="C40" s="301"/>
      <c r="D40" s="302"/>
      <c r="E40" s="294"/>
      <c r="F40" s="295"/>
      <c r="G40" s="295"/>
      <c r="H40" s="295"/>
      <c r="I40" s="296"/>
      <c r="J40" s="254" t="e">
        <f>IF(AND('Mapa final'!#REF!="Muy Baja",'Mapa final'!#REF!="Leve"),CONCATENATE("R",'Mapa final'!#REF!),"")</f>
        <v>#REF!</v>
      </c>
      <c r="K40" s="255"/>
      <c r="L40" s="255" t="e">
        <f>IF(AND('Mapa final'!#REF!="Muy Baja",'Mapa final'!#REF!="Leve"),CONCATENATE("R",'Mapa final'!#REF!),"")</f>
        <v>#REF!</v>
      </c>
      <c r="M40" s="255"/>
      <c r="N40" s="255" t="e">
        <f>IF(AND('Mapa final'!#REF!="Muy Baja",'Mapa final'!#REF!="Leve"),CONCATENATE("R",'Mapa final'!#REF!),"")</f>
        <v>#REF!</v>
      </c>
      <c r="O40" s="256"/>
      <c r="P40" s="254" t="e">
        <f>IF(AND('Mapa final'!#REF!="Muy Baja",'Mapa final'!#REF!="Menor"),CONCATENATE("R",'Mapa final'!#REF!),"")</f>
        <v>#REF!</v>
      </c>
      <c r="Q40" s="255"/>
      <c r="R40" s="255" t="e">
        <f>IF(AND('Mapa final'!#REF!="Muy Baja",'Mapa final'!#REF!="Menor"),CONCATENATE("R",'Mapa final'!#REF!),"")</f>
        <v>#REF!</v>
      </c>
      <c r="S40" s="255"/>
      <c r="T40" s="255" t="e">
        <f>IF(AND('Mapa final'!#REF!="Muy Baja",'Mapa final'!#REF!="Menor"),CONCATENATE("R",'Mapa final'!#REF!),"")</f>
        <v>#REF!</v>
      </c>
      <c r="U40" s="256"/>
      <c r="V40" s="263" t="e">
        <f>IF(AND('Mapa final'!#REF!="Muy Baja",'Mapa final'!#REF!="Moderado"),CONCATENATE("R",'Mapa final'!#REF!),"")</f>
        <v>#REF!</v>
      </c>
      <c r="W40" s="264"/>
      <c r="X40" s="264" t="e">
        <f>IF(AND('Mapa final'!#REF!="Muy Baja",'Mapa final'!#REF!="Moderado"),CONCATENATE("R",'Mapa final'!#REF!),"")</f>
        <v>#REF!</v>
      </c>
      <c r="Y40" s="264"/>
      <c r="Z40" s="264" t="e">
        <f>IF(AND('Mapa final'!#REF!="Muy Baja",'Mapa final'!#REF!="Moderado"),CONCATENATE("R",'Mapa final'!#REF!),"")</f>
        <v>#REF!</v>
      </c>
      <c r="AA40" s="265"/>
      <c r="AB40" s="281" t="e">
        <f>IF(AND('Mapa final'!#REF!="Muy Baja",'Mapa final'!#REF!="Mayor"),CONCATENATE("R",'Mapa final'!#REF!),"")</f>
        <v>#REF!</v>
      </c>
      <c r="AC40" s="282"/>
      <c r="AD40" s="282" t="e">
        <f>IF(AND('Mapa final'!#REF!="Muy Baja",'Mapa final'!#REF!="Mayor"),CONCATENATE("R",'Mapa final'!#REF!),"")</f>
        <v>#REF!</v>
      </c>
      <c r="AE40" s="282"/>
      <c r="AF40" s="282" t="e">
        <f>IF(AND('Mapa final'!#REF!="Muy Baja",'Mapa final'!#REF!="Mayor"),CONCATENATE("R",'Mapa final'!#REF!),"")</f>
        <v>#REF!</v>
      </c>
      <c r="AG40" s="283"/>
      <c r="AH40" s="272" t="e">
        <f>IF(AND('Mapa final'!#REF!="Muy Baja",'Mapa final'!#REF!="Catastrófico"),CONCATENATE("R",'Mapa final'!#REF!),"")</f>
        <v>#REF!</v>
      </c>
      <c r="AI40" s="273"/>
      <c r="AJ40" s="273" t="e">
        <f>IF(AND('Mapa final'!#REF!="Muy Baja",'Mapa final'!#REF!="Catastrófico"),CONCATENATE("R",'Mapa final'!#REF!),"")</f>
        <v>#REF!</v>
      </c>
      <c r="AK40" s="273"/>
      <c r="AL40" s="273" t="e">
        <f>IF(AND('Mapa final'!#REF!="Muy Baja",'Mapa final'!#REF!="Catastrófico"),CONCATENATE("R",'Mapa final'!#REF!),"")</f>
        <v>#REF!</v>
      </c>
      <c r="AM40" s="274"/>
      <c r="AN40" s="75"/>
      <c r="AO40" s="75"/>
      <c r="AP40" s="75"/>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row>
    <row r="41" spans="1:80" x14ac:dyDescent="0.25">
      <c r="A41" s="75"/>
      <c r="B41" s="301"/>
      <c r="C41" s="301"/>
      <c r="D41" s="302"/>
      <c r="E41" s="294"/>
      <c r="F41" s="295"/>
      <c r="G41" s="295"/>
      <c r="H41" s="295"/>
      <c r="I41" s="296"/>
      <c r="J41" s="254"/>
      <c r="K41" s="255"/>
      <c r="L41" s="255"/>
      <c r="M41" s="255"/>
      <c r="N41" s="255"/>
      <c r="O41" s="256"/>
      <c r="P41" s="254"/>
      <c r="Q41" s="255"/>
      <c r="R41" s="255"/>
      <c r="S41" s="255"/>
      <c r="T41" s="255"/>
      <c r="U41" s="256"/>
      <c r="V41" s="263"/>
      <c r="W41" s="264"/>
      <c r="X41" s="264"/>
      <c r="Y41" s="264"/>
      <c r="Z41" s="264"/>
      <c r="AA41" s="265"/>
      <c r="AB41" s="281"/>
      <c r="AC41" s="282"/>
      <c r="AD41" s="282"/>
      <c r="AE41" s="282"/>
      <c r="AF41" s="282"/>
      <c r="AG41" s="283"/>
      <c r="AH41" s="272"/>
      <c r="AI41" s="273"/>
      <c r="AJ41" s="273"/>
      <c r="AK41" s="273"/>
      <c r="AL41" s="273"/>
      <c r="AM41" s="274"/>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row>
    <row r="42" spans="1:80" x14ac:dyDescent="0.25">
      <c r="A42" s="75"/>
      <c r="B42" s="301"/>
      <c r="C42" s="301"/>
      <c r="D42" s="302"/>
      <c r="E42" s="294"/>
      <c r="F42" s="295"/>
      <c r="G42" s="295"/>
      <c r="H42" s="295"/>
      <c r="I42" s="296"/>
      <c r="J42" s="254" t="e">
        <f>IF(AND('Mapa final'!#REF!="Muy Baja",'Mapa final'!#REF!="Leve"),CONCATENATE("R",'Mapa final'!#REF!),"")</f>
        <v>#REF!</v>
      </c>
      <c r="K42" s="255"/>
      <c r="L42" s="255" t="e">
        <f>IF(AND('Mapa final'!#REF!="Muy Baja",'Mapa final'!#REF!="Leve"),CONCATENATE("R",'Mapa final'!#REF!),"")</f>
        <v>#REF!</v>
      </c>
      <c r="M42" s="255"/>
      <c r="N42" s="255" t="e">
        <f>IF(AND('Mapa final'!#REF!="Muy Baja",'Mapa final'!#REF!="Leve"),CONCATENATE("R",'Mapa final'!#REF!),"")</f>
        <v>#REF!</v>
      </c>
      <c r="O42" s="256"/>
      <c r="P42" s="254" t="e">
        <f>IF(AND('Mapa final'!#REF!="Muy Baja",'Mapa final'!#REF!="Menor"),CONCATENATE("R",'Mapa final'!#REF!),"")</f>
        <v>#REF!</v>
      </c>
      <c r="Q42" s="255"/>
      <c r="R42" s="255" t="e">
        <f>IF(AND('Mapa final'!#REF!="Muy Baja",'Mapa final'!#REF!="Menor"),CONCATENATE("R",'Mapa final'!#REF!),"")</f>
        <v>#REF!</v>
      </c>
      <c r="S42" s="255"/>
      <c r="T42" s="255" t="e">
        <f>IF(AND('Mapa final'!#REF!="Muy Baja",'Mapa final'!#REF!="Menor"),CONCATENATE("R",'Mapa final'!#REF!),"")</f>
        <v>#REF!</v>
      </c>
      <c r="U42" s="256"/>
      <c r="V42" s="263" t="e">
        <f>IF(AND('Mapa final'!#REF!="Muy Baja",'Mapa final'!#REF!="Moderado"),CONCATENATE("R",'Mapa final'!#REF!),"")</f>
        <v>#REF!</v>
      </c>
      <c r="W42" s="264"/>
      <c r="X42" s="264" t="e">
        <f>IF(AND('Mapa final'!#REF!="Muy Baja",'Mapa final'!#REF!="Moderado"),CONCATENATE("R",'Mapa final'!#REF!),"")</f>
        <v>#REF!</v>
      </c>
      <c r="Y42" s="264"/>
      <c r="Z42" s="264" t="e">
        <f>IF(AND('Mapa final'!#REF!="Muy Baja",'Mapa final'!#REF!="Moderado"),CONCATENATE("R",'Mapa final'!#REF!),"")</f>
        <v>#REF!</v>
      </c>
      <c r="AA42" s="265"/>
      <c r="AB42" s="281" t="e">
        <f>IF(AND('Mapa final'!#REF!="Muy Baja",'Mapa final'!#REF!="Mayor"),CONCATENATE("R",'Mapa final'!#REF!),"")</f>
        <v>#REF!</v>
      </c>
      <c r="AC42" s="282"/>
      <c r="AD42" s="282" t="e">
        <f>IF(AND('Mapa final'!#REF!="Muy Baja",'Mapa final'!#REF!="Mayor"),CONCATENATE("R",'Mapa final'!#REF!),"")</f>
        <v>#REF!</v>
      </c>
      <c r="AE42" s="282"/>
      <c r="AF42" s="282" t="e">
        <f>IF(AND('Mapa final'!#REF!="Muy Baja",'Mapa final'!#REF!="Mayor"),CONCATENATE("R",'Mapa final'!#REF!),"")</f>
        <v>#REF!</v>
      </c>
      <c r="AG42" s="283"/>
      <c r="AH42" s="272" t="e">
        <f>IF(AND('Mapa final'!#REF!="Muy Baja",'Mapa final'!#REF!="Catastrófico"),CONCATENATE("R",'Mapa final'!#REF!),"")</f>
        <v>#REF!</v>
      </c>
      <c r="AI42" s="273"/>
      <c r="AJ42" s="273" t="e">
        <f>IF(AND('Mapa final'!#REF!="Muy Baja",'Mapa final'!#REF!="Catastrófico"),CONCATENATE("R",'Mapa final'!#REF!),"")</f>
        <v>#REF!</v>
      </c>
      <c r="AK42" s="273"/>
      <c r="AL42" s="273" t="e">
        <f>IF(AND('Mapa final'!#REF!="Muy Baja",'Mapa final'!#REF!="Catastrófico"),CONCATENATE("R",'Mapa final'!#REF!),"")</f>
        <v>#REF!</v>
      </c>
      <c r="AM42" s="274"/>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row>
    <row r="43" spans="1:80" x14ac:dyDescent="0.25">
      <c r="A43" s="75"/>
      <c r="B43" s="301"/>
      <c r="C43" s="301"/>
      <c r="D43" s="302"/>
      <c r="E43" s="294"/>
      <c r="F43" s="295"/>
      <c r="G43" s="295"/>
      <c r="H43" s="295"/>
      <c r="I43" s="296"/>
      <c r="J43" s="254"/>
      <c r="K43" s="255"/>
      <c r="L43" s="255"/>
      <c r="M43" s="255"/>
      <c r="N43" s="255"/>
      <c r="O43" s="256"/>
      <c r="P43" s="254"/>
      <c r="Q43" s="255"/>
      <c r="R43" s="255"/>
      <c r="S43" s="255"/>
      <c r="T43" s="255"/>
      <c r="U43" s="256"/>
      <c r="V43" s="263"/>
      <c r="W43" s="264"/>
      <c r="X43" s="264"/>
      <c r="Y43" s="264"/>
      <c r="Z43" s="264"/>
      <c r="AA43" s="265"/>
      <c r="AB43" s="281"/>
      <c r="AC43" s="282"/>
      <c r="AD43" s="282"/>
      <c r="AE43" s="282"/>
      <c r="AF43" s="282"/>
      <c r="AG43" s="283"/>
      <c r="AH43" s="272"/>
      <c r="AI43" s="273"/>
      <c r="AJ43" s="273"/>
      <c r="AK43" s="273"/>
      <c r="AL43" s="273"/>
      <c r="AM43" s="274"/>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row>
    <row r="44" spans="1:80" x14ac:dyDescent="0.25">
      <c r="A44" s="75"/>
      <c r="B44" s="301"/>
      <c r="C44" s="301"/>
      <c r="D44" s="302"/>
      <c r="E44" s="294"/>
      <c r="F44" s="295"/>
      <c r="G44" s="295"/>
      <c r="H44" s="295"/>
      <c r="I44" s="296"/>
      <c r="J44" s="254" t="e">
        <f>IF(AND('Mapa final'!#REF!="Muy Baja",'Mapa final'!#REF!="Leve"),CONCATENATE("R",'Mapa final'!#REF!),"")</f>
        <v>#REF!</v>
      </c>
      <c r="K44" s="255"/>
      <c r="L44" s="255" t="str">
        <f>IF(AND('Mapa final'!$L$19="Muy Baja",'Mapa final'!$P$19="Leve"),CONCATENATE("R",'Mapa final'!$A$19),"")</f>
        <v/>
      </c>
      <c r="M44" s="255"/>
      <c r="N44" s="255" t="str">
        <f>IF(AND('Mapa final'!$L$21="Muy Baja",'Mapa final'!$P$21="Leve"),CONCATENATE("R",'Mapa final'!$A$21),"")</f>
        <v/>
      </c>
      <c r="O44" s="256"/>
      <c r="P44" s="254" t="e">
        <f>IF(AND('Mapa final'!#REF!="Muy Baja",'Mapa final'!#REF!="Menor"),CONCATENATE("R",'Mapa final'!#REF!),"")</f>
        <v>#REF!</v>
      </c>
      <c r="Q44" s="255"/>
      <c r="R44" s="255" t="str">
        <f>IF(AND('Mapa final'!$L$19="Muy Baja",'Mapa final'!$P$19="Menor"),CONCATENATE("R",'Mapa final'!$A$19),"")</f>
        <v/>
      </c>
      <c r="S44" s="255"/>
      <c r="T44" s="255" t="str">
        <f>IF(AND('Mapa final'!$L$21="Muy Baja",'Mapa final'!$P$21="Menor"),CONCATENATE("R",'Mapa final'!$A$21),"")</f>
        <v/>
      </c>
      <c r="U44" s="256"/>
      <c r="V44" s="263" t="e">
        <f>IF(AND('Mapa final'!#REF!="Muy Baja",'Mapa final'!#REF!="Moderado"),CONCATENATE("R",'Mapa final'!#REF!),"")</f>
        <v>#REF!</v>
      </c>
      <c r="W44" s="264"/>
      <c r="X44" s="264" t="str">
        <f>IF(AND('Mapa final'!$L$19="Muy Baja",'Mapa final'!$P$19="Moderado"),CONCATENATE("R",'Mapa final'!$A$19),"")</f>
        <v/>
      </c>
      <c r="Y44" s="264"/>
      <c r="Z44" s="264" t="str">
        <f>IF(AND('Mapa final'!$L$21="Muy Baja",'Mapa final'!$P$21="Moderado"),CONCATENATE("R",'Mapa final'!$A$21),"")</f>
        <v/>
      </c>
      <c r="AA44" s="265"/>
      <c r="AB44" s="281" t="e">
        <f>IF(AND('Mapa final'!#REF!="Muy Baja",'Mapa final'!#REF!="Mayor"),CONCATENATE("R",'Mapa final'!#REF!),"")</f>
        <v>#REF!</v>
      </c>
      <c r="AC44" s="282"/>
      <c r="AD44" s="282" t="str">
        <f>IF(AND('Mapa final'!$L$19="Muy Baja",'Mapa final'!$P$19="Mayor"),CONCATENATE("R",'Mapa final'!$A$19),"")</f>
        <v/>
      </c>
      <c r="AE44" s="282"/>
      <c r="AF44" s="282" t="str">
        <f>IF(AND('Mapa final'!$L$21="Muy Baja",'Mapa final'!$P$21="Mayor"),CONCATENATE("R",'Mapa final'!$A$21),"")</f>
        <v/>
      </c>
      <c r="AG44" s="283"/>
      <c r="AH44" s="272" t="e">
        <f>IF(AND('Mapa final'!#REF!="Muy Baja",'Mapa final'!#REF!="Catastrófico"),CONCATENATE("R",'Mapa final'!#REF!),"")</f>
        <v>#REF!</v>
      </c>
      <c r="AI44" s="273"/>
      <c r="AJ44" s="273" t="str">
        <f>IF(AND('Mapa final'!$L$19="Muy Baja",'Mapa final'!$P$19="Catastrófico"),CONCATENATE("R",'Mapa final'!$A$19),"")</f>
        <v/>
      </c>
      <c r="AK44" s="273"/>
      <c r="AL44" s="273" t="str">
        <f>IF(AND('Mapa final'!$L$21="Muy Baja",'Mapa final'!$P$21="Catastrófico"),CONCATENATE("R",'Mapa final'!$A$21),"")</f>
        <v/>
      </c>
      <c r="AM44" s="274"/>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row>
    <row r="45" spans="1:80" ht="15.75" thickBot="1" x14ac:dyDescent="0.3">
      <c r="A45" s="75"/>
      <c r="B45" s="301"/>
      <c r="C45" s="301"/>
      <c r="D45" s="302"/>
      <c r="E45" s="297"/>
      <c r="F45" s="298"/>
      <c r="G45" s="298"/>
      <c r="H45" s="298"/>
      <c r="I45" s="299"/>
      <c r="J45" s="257"/>
      <c r="K45" s="258"/>
      <c r="L45" s="258"/>
      <c r="M45" s="258"/>
      <c r="N45" s="258"/>
      <c r="O45" s="259"/>
      <c r="P45" s="257"/>
      <c r="Q45" s="258"/>
      <c r="R45" s="258"/>
      <c r="S45" s="258"/>
      <c r="T45" s="258"/>
      <c r="U45" s="259"/>
      <c r="V45" s="266"/>
      <c r="W45" s="267"/>
      <c r="X45" s="267"/>
      <c r="Y45" s="267"/>
      <c r="Z45" s="267"/>
      <c r="AA45" s="268"/>
      <c r="AB45" s="284"/>
      <c r="AC45" s="285"/>
      <c r="AD45" s="285"/>
      <c r="AE45" s="285"/>
      <c r="AF45" s="285"/>
      <c r="AG45" s="286"/>
      <c r="AH45" s="275"/>
      <c r="AI45" s="276"/>
      <c r="AJ45" s="276"/>
      <c r="AK45" s="276"/>
      <c r="AL45" s="276"/>
      <c r="AM45" s="277"/>
      <c r="AN45" s="75"/>
      <c r="AO45" s="75"/>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row>
    <row r="46" spans="1:80" x14ac:dyDescent="0.25">
      <c r="A46" s="75"/>
      <c r="B46" s="75"/>
      <c r="C46" s="75"/>
      <c r="D46" s="75"/>
      <c r="E46" s="75"/>
      <c r="F46" s="75"/>
      <c r="G46" s="75"/>
      <c r="H46" s="75"/>
      <c r="I46" s="75"/>
      <c r="J46" s="291" t="s">
        <v>111</v>
      </c>
      <c r="K46" s="292"/>
      <c r="L46" s="292"/>
      <c r="M46" s="292"/>
      <c r="N46" s="292"/>
      <c r="O46" s="293"/>
      <c r="P46" s="291" t="s">
        <v>110</v>
      </c>
      <c r="Q46" s="292"/>
      <c r="R46" s="292"/>
      <c r="S46" s="292"/>
      <c r="T46" s="292"/>
      <c r="U46" s="293"/>
      <c r="V46" s="291" t="s">
        <v>109</v>
      </c>
      <c r="W46" s="292"/>
      <c r="X46" s="292"/>
      <c r="Y46" s="292"/>
      <c r="Z46" s="292"/>
      <c r="AA46" s="293"/>
      <c r="AB46" s="291" t="s">
        <v>108</v>
      </c>
      <c r="AC46" s="300"/>
      <c r="AD46" s="292"/>
      <c r="AE46" s="292"/>
      <c r="AF46" s="292"/>
      <c r="AG46" s="293"/>
      <c r="AH46" s="291" t="s">
        <v>107</v>
      </c>
      <c r="AI46" s="292"/>
      <c r="AJ46" s="292"/>
      <c r="AK46" s="292"/>
      <c r="AL46" s="292"/>
      <c r="AM46" s="293"/>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x14ac:dyDescent="0.25">
      <c r="A47" s="75"/>
      <c r="B47" s="75"/>
      <c r="C47" s="75"/>
      <c r="D47" s="75"/>
      <c r="E47" s="75"/>
      <c r="F47" s="75"/>
      <c r="G47" s="75"/>
      <c r="H47" s="75"/>
      <c r="I47" s="75"/>
      <c r="J47" s="294"/>
      <c r="K47" s="295"/>
      <c r="L47" s="295"/>
      <c r="M47" s="295"/>
      <c r="N47" s="295"/>
      <c r="O47" s="296"/>
      <c r="P47" s="294"/>
      <c r="Q47" s="295"/>
      <c r="R47" s="295"/>
      <c r="S47" s="295"/>
      <c r="T47" s="295"/>
      <c r="U47" s="296"/>
      <c r="V47" s="294"/>
      <c r="W47" s="295"/>
      <c r="X47" s="295"/>
      <c r="Y47" s="295"/>
      <c r="Z47" s="295"/>
      <c r="AA47" s="296"/>
      <c r="AB47" s="294"/>
      <c r="AC47" s="295"/>
      <c r="AD47" s="295"/>
      <c r="AE47" s="295"/>
      <c r="AF47" s="295"/>
      <c r="AG47" s="296"/>
      <c r="AH47" s="294"/>
      <c r="AI47" s="295"/>
      <c r="AJ47" s="295"/>
      <c r="AK47" s="295"/>
      <c r="AL47" s="295"/>
      <c r="AM47" s="296"/>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x14ac:dyDescent="0.25">
      <c r="A48" s="75"/>
      <c r="B48" s="75"/>
      <c r="C48" s="75"/>
      <c r="D48" s="75"/>
      <c r="E48" s="75"/>
      <c r="F48" s="75"/>
      <c r="G48" s="75"/>
      <c r="H48" s="75"/>
      <c r="I48" s="75"/>
      <c r="J48" s="294"/>
      <c r="K48" s="295"/>
      <c r="L48" s="295"/>
      <c r="M48" s="295"/>
      <c r="N48" s="295"/>
      <c r="O48" s="296"/>
      <c r="P48" s="294"/>
      <c r="Q48" s="295"/>
      <c r="R48" s="295"/>
      <c r="S48" s="295"/>
      <c r="T48" s="295"/>
      <c r="U48" s="296"/>
      <c r="V48" s="294"/>
      <c r="W48" s="295"/>
      <c r="X48" s="295"/>
      <c r="Y48" s="295"/>
      <c r="Z48" s="295"/>
      <c r="AA48" s="296"/>
      <c r="AB48" s="294"/>
      <c r="AC48" s="295"/>
      <c r="AD48" s="295"/>
      <c r="AE48" s="295"/>
      <c r="AF48" s="295"/>
      <c r="AG48" s="296"/>
      <c r="AH48" s="294"/>
      <c r="AI48" s="295"/>
      <c r="AJ48" s="295"/>
      <c r="AK48" s="295"/>
      <c r="AL48" s="295"/>
      <c r="AM48" s="296"/>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x14ac:dyDescent="0.25">
      <c r="A49" s="75"/>
      <c r="B49" s="75"/>
      <c r="C49" s="75"/>
      <c r="D49" s="75"/>
      <c r="E49" s="75"/>
      <c r="F49" s="75"/>
      <c r="G49" s="75"/>
      <c r="H49" s="75"/>
      <c r="I49" s="75"/>
      <c r="J49" s="294"/>
      <c r="K49" s="295"/>
      <c r="L49" s="295"/>
      <c r="M49" s="295"/>
      <c r="N49" s="295"/>
      <c r="O49" s="296"/>
      <c r="P49" s="294"/>
      <c r="Q49" s="295"/>
      <c r="R49" s="295"/>
      <c r="S49" s="295"/>
      <c r="T49" s="295"/>
      <c r="U49" s="296"/>
      <c r="V49" s="294"/>
      <c r="W49" s="295"/>
      <c r="X49" s="295"/>
      <c r="Y49" s="295"/>
      <c r="Z49" s="295"/>
      <c r="AA49" s="296"/>
      <c r="AB49" s="294"/>
      <c r="AC49" s="295"/>
      <c r="AD49" s="295"/>
      <c r="AE49" s="295"/>
      <c r="AF49" s="295"/>
      <c r="AG49" s="296"/>
      <c r="AH49" s="294"/>
      <c r="AI49" s="295"/>
      <c r="AJ49" s="295"/>
      <c r="AK49" s="295"/>
      <c r="AL49" s="295"/>
      <c r="AM49" s="296"/>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x14ac:dyDescent="0.25">
      <c r="A50" s="75"/>
      <c r="B50" s="75"/>
      <c r="C50" s="75"/>
      <c r="D50" s="75"/>
      <c r="E50" s="75"/>
      <c r="F50" s="75"/>
      <c r="G50" s="75"/>
      <c r="H50" s="75"/>
      <c r="I50" s="75"/>
      <c r="J50" s="294"/>
      <c r="K50" s="295"/>
      <c r="L50" s="295"/>
      <c r="M50" s="295"/>
      <c r="N50" s="295"/>
      <c r="O50" s="296"/>
      <c r="P50" s="294"/>
      <c r="Q50" s="295"/>
      <c r="R50" s="295"/>
      <c r="S50" s="295"/>
      <c r="T50" s="295"/>
      <c r="U50" s="296"/>
      <c r="V50" s="294"/>
      <c r="W50" s="295"/>
      <c r="X50" s="295"/>
      <c r="Y50" s="295"/>
      <c r="Z50" s="295"/>
      <c r="AA50" s="296"/>
      <c r="AB50" s="294"/>
      <c r="AC50" s="295"/>
      <c r="AD50" s="295"/>
      <c r="AE50" s="295"/>
      <c r="AF50" s="295"/>
      <c r="AG50" s="296"/>
      <c r="AH50" s="294"/>
      <c r="AI50" s="295"/>
      <c r="AJ50" s="295"/>
      <c r="AK50" s="295"/>
      <c r="AL50" s="295"/>
      <c r="AM50" s="296"/>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75" thickBot="1" x14ac:dyDescent="0.3">
      <c r="A51" s="75"/>
      <c r="B51" s="75"/>
      <c r="C51" s="75"/>
      <c r="D51" s="75"/>
      <c r="E51" s="75"/>
      <c r="F51" s="75"/>
      <c r="G51" s="75"/>
      <c r="H51" s="75"/>
      <c r="I51" s="75"/>
      <c r="J51" s="297"/>
      <c r="K51" s="298"/>
      <c r="L51" s="298"/>
      <c r="M51" s="298"/>
      <c r="N51" s="298"/>
      <c r="O51" s="299"/>
      <c r="P51" s="297"/>
      <c r="Q51" s="298"/>
      <c r="R51" s="298"/>
      <c r="S51" s="298"/>
      <c r="T51" s="298"/>
      <c r="U51" s="299"/>
      <c r="V51" s="297"/>
      <c r="W51" s="298"/>
      <c r="X51" s="298"/>
      <c r="Y51" s="298"/>
      <c r="Z51" s="298"/>
      <c r="AA51" s="299"/>
      <c r="AB51" s="297"/>
      <c r="AC51" s="298"/>
      <c r="AD51" s="298"/>
      <c r="AE51" s="298"/>
      <c r="AF51" s="298"/>
      <c r="AG51" s="299"/>
      <c r="AH51" s="297"/>
      <c r="AI51" s="298"/>
      <c r="AJ51" s="298"/>
      <c r="AK51" s="298"/>
      <c r="AL51" s="298"/>
      <c r="AM51" s="299"/>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x14ac:dyDescent="0.2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79"/>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79"/>
      <c r="AN54" s="79"/>
      <c r="AO54" s="79"/>
      <c r="AP54" s="79"/>
      <c r="AQ54" s="79"/>
      <c r="AR54" s="79"/>
      <c r="AS54" s="79"/>
      <c r="AT54" s="79"/>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x14ac:dyDescent="0.2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x14ac:dyDescent="0.2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row>
    <row r="63" spans="1:80" x14ac:dyDescent="0.2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row>
    <row r="64" spans="1:80" x14ac:dyDescent="0.2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row>
    <row r="65" spans="1:8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row>
    <row r="66" spans="1:8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row>
    <row r="67" spans="1:8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row>
    <row r="68" spans="1:8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row>
    <row r="69" spans="1:8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row>
    <row r="70" spans="1:8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row>
    <row r="71" spans="1:8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row>
    <row r="72" spans="1:8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row>
    <row r="73" spans="1:8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row>
    <row r="74" spans="1:8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row>
    <row r="75" spans="1:8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row>
    <row r="76" spans="1:8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row>
    <row r="77" spans="1:8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row>
    <row r="78" spans="1:8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row>
    <row r="79" spans="1:8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row>
    <row r="80" spans="1:8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row>
    <row r="81" spans="1:63"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row>
    <row r="82" spans="1:63"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row>
    <row r="83" spans="1:63"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row>
    <row r="84" spans="1:63"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row>
    <row r="85" spans="1:63"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row>
    <row r="86" spans="1:63"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row>
    <row r="87" spans="1:63"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row>
    <row r="88" spans="1:63"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row>
    <row r="89" spans="1:63"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row>
    <row r="90" spans="1:63"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row>
    <row r="91" spans="1:63"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row>
    <row r="92" spans="1:63"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row>
    <row r="93" spans="1:63"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row>
    <row r="94" spans="1:63"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row>
    <row r="95" spans="1:63"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row>
    <row r="96" spans="1:63"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row>
    <row r="97" spans="1:63"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row>
    <row r="98" spans="1:63"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row>
    <row r="99" spans="1:63"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row>
    <row r="100" spans="1:63"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row>
    <row r="101" spans="1:63"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row>
    <row r="102" spans="1:63"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row>
    <row r="103" spans="1:63"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row>
    <row r="104" spans="1:63"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row>
    <row r="105" spans="1:63"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row>
    <row r="106" spans="1:63"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row>
    <row r="107" spans="1:63"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row>
    <row r="108" spans="1:63"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row>
    <row r="109" spans="1:63"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row>
    <row r="110" spans="1:63"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row>
    <row r="111" spans="1:63"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row>
    <row r="112" spans="1:63"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row>
    <row r="113" spans="1:63"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row>
    <row r="114" spans="1:63"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row>
    <row r="115" spans="1:63"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row>
    <row r="116" spans="1:63"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row>
    <row r="117" spans="1:63"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row>
    <row r="118" spans="1:63"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row>
    <row r="119" spans="1:63"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row>
    <row r="120" spans="1:63"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row>
    <row r="121" spans="1:63"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row>
    <row r="122" spans="1:63"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row>
    <row r="123" spans="1:63"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row>
    <row r="124" spans="1:63"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row>
    <row r="125" spans="1:63"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row>
    <row r="126" spans="1:63"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row>
    <row r="127" spans="1:63"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row>
    <row r="128" spans="1:63"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row>
    <row r="129" spans="2:63"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row>
    <row r="130" spans="2:63"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row>
    <row r="131" spans="2:63"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row>
    <row r="132" spans="2:63"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row>
    <row r="133" spans="2:63"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row>
    <row r="134" spans="2:63"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row>
    <row r="135" spans="2:63"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row>
    <row r="136" spans="2:63"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row>
    <row r="137" spans="2:63" x14ac:dyDescent="0.25">
      <c r="B137" s="75"/>
      <c r="C137" s="75"/>
      <c r="D137" s="75"/>
      <c r="E137" s="75"/>
      <c r="F137" s="75"/>
      <c r="G137" s="75"/>
      <c r="H137" s="75"/>
      <c r="I137" s="75"/>
    </row>
    <row r="138" spans="2:63" x14ac:dyDescent="0.25">
      <c r="B138" s="75"/>
      <c r="C138" s="75"/>
      <c r="D138" s="75"/>
      <c r="E138" s="75"/>
      <c r="F138" s="75"/>
      <c r="G138" s="75"/>
      <c r="H138" s="75"/>
      <c r="I138" s="75"/>
    </row>
    <row r="139" spans="2:63" x14ac:dyDescent="0.25">
      <c r="B139" s="75"/>
      <c r="C139" s="75"/>
      <c r="D139" s="75"/>
      <c r="E139" s="75"/>
      <c r="F139" s="75"/>
      <c r="G139" s="75"/>
      <c r="H139" s="75"/>
      <c r="I139" s="75"/>
    </row>
    <row r="140" spans="2:63" x14ac:dyDescent="0.25">
      <c r="B140" s="75"/>
      <c r="C140" s="75"/>
      <c r="D140" s="75"/>
      <c r="E140" s="75"/>
      <c r="F140" s="75"/>
      <c r="G140" s="75"/>
      <c r="H140" s="75"/>
      <c r="I140" s="7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R1" s="75"/>
      <c r="BS1" s="75"/>
      <c r="BT1" s="75"/>
      <c r="BU1" s="75"/>
      <c r="BV1" s="75"/>
      <c r="BW1" s="75"/>
      <c r="BX1" s="75"/>
      <c r="BY1" s="75"/>
      <c r="BZ1" s="75"/>
      <c r="CA1" s="75"/>
      <c r="CB1" s="75"/>
      <c r="CC1" s="75"/>
      <c r="CD1" s="75"/>
      <c r="CE1" s="75"/>
      <c r="CF1" s="75"/>
      <c r="CG1" s="75"/>
      <c r="CH1" s="75"/>
      <c r="CI1" s="75"/>
      <c r="CJ1" s="75"/>
      <c r="CK1" s="75"/>
      <c r="CL1" s="75"/>
      <c r="CM1" s="75"/>
    </row>
    <row r="2" spans="1:91" ht="18" customHeight="1" x14ac:dyDescent="0.25">
      <c r="A2" s="75"/>
      <c r="B2" s="368" t="s">
        <v>157</v>
      </c>
      <c r="C2" s="369"/>
      <c r="D2" s="369"/>
      <c r="E2" s="369"/>
      <c r="F2" s="369"/>
      <c r="G2" s="369"/>
      <c r="H2" s="369"/>
      <c r="I2" s="36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row>
    <row r="3" spans="1:91" ht="18.75" customHeight="1" x14ac:dyDescent="0.25">
      <c r="A3" s="75"/>
      <c r="B3" s="369"/>
      <c r="C3" s="369"/>
      <c r="D3" s="369"/>
      <c r="E3" s="369"/>
      <c r="F3" s="369"/>
      <c r="G3" s="369"/>
      <c r="H3" s="369"/>
      <c r="I3" s="36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row>
    <row r="4" spans="1:91" ht="15" customHeight="1" x14ac:dyDescent="0.25">
      <c r="A4" s="75"/>
      <c r="B4" s="369"/>
      <c r="C4" s="369"/>
      <c r="D4" s="369"/>
      <c r="E4" s="369"/>
      <c r="F4" s="369"/>
      <c r="G4" s="369"/>
      <c r="H4" s="369"/>
      <c r="I4" s="36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row>
    <row r="5" spans="1:91" ht="15.75" thickBot="1" x14ac:dyDescent="0.3">
      <c r="A5" s="75"/>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c r="BT5" s="75"/>
      <c r="BU5" s="75"/>
    </row>
    <row r="6" spans="1:91" ht="15" customHeight="1" x14ac:dyDescent="0.25">
      <c r="A6" s="75"/>
      <c r="B6" s="301" t="s">
        <v>4</v>
      </c>
      <c r="C6" s="301"/>
      <c r="D6" s="302"/>
      <c r="E6" s="339" t="s">
        <v>115</v>
      </c>
      <c r="F6" s="340"/>
      <c r="G6" s="340"/>
      <c r="H6" s="340"/>
      <c r="I6" s="341"/>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5"/>
      <c r="AO6" s="359" t="s">
        <v>78</v>
      </c>
      <c r="AP6" s="360"/>
      <c r="AQ6" s="360"/>
      <c r="AR6" s="360"/>
      <c r="AS6" s="360"/>
      <c r="AT6" s="361"/>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row>
    <row r="7" spans="1:91" ht="15" customHeight="1" x14ac:dyDescent="0.25">
      <c r="A7" s="75"/>
      <c r="B7" s="301"/>
      <c r="C7" s="301"/>
      <c r="D7" s="302"/>
      <c r="E7" s="342"/>
      <c r="F7" s="343"/>
      <c r="G7" s="343"/>
      <c r="H7" s="343"/>
      <c r="I7" s="344"/>
      <c r="J7" s="44" t="str">
        <f>IF(AND('Mapa final'!$AD$13="Muy Alta",'Mapa final'!$AF$13="Leve"),CONCATENATE("R2C",'Mapa final'!$S$13),"")</f>
        <v/>
      </c>
      <c r="K7" s="45" t="str">
        <f>IF(AND('Mapa final'!$AD$14="Muy Alta",'Mapa final'!$AF$14="Leve"),CONCATENATE("R2C",'Mapa final'!$S$14),"")</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final'!$AD$13="Muy Alta",'Mapa final'!$AF$13="Menor"),CONCATENATE("R2C",'Mapa final'!$S$13),"")</f>
        <v/>
      </c>
      <c r="Q7" s="45" t="str">
        <f>IF(AND('Mapa final'!$AD$14="Muy Alta",'Mapa final'!$AF$14="Menor"),CONCATENATE("R2C",'Mapa final'!$S$14),"")</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final'!$AD$13="Muy Alta",'Mapa final'!$AF$13="Moderado"),CONCATENATE("R2C",'Mapa final'!$S$13),"")</f>
        <v/>
      </c>
      <c r="W7" s="45" t="str">
        <f>IF(AND('Mapa final'!$AD$14="Muy Alta",'Mapa final'!$AF$14="Moderado"),CONCATENATE("R2C",'Mapa final'!$S$14),"")</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final'!$AD$13="Muy Alta",'Mapa final'!$AF$13="Mayor"),CONCATENATE("R2C",'Mapa final'!$S$13),"")</f>
        <v/>
      </c>
      <c r="AC7" s="45" t="str">
        <f>IF(AND('Mapa final'!$AD$14="Muy Alta",'Mapa final'!$AF$14="Mayor"),CONCATENATE("R2C",'Mapa final'!$S$14),"")</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final'!$AD$13="Muy Alta",'Mapa final'!$AF$13="Catastrófico"),CONCATENATE("R2C",'Mapa final'!$S$13),"")</f>
        <v/>
      </c>
      <c r="AI7" s="48" t="str">
        <f>IF(AND('Mapa final'!$AD$14="Muy Alta",'Mapa final'!$AF$14="Catastrófico"),CONCATENATE("R2C",'Mapa final'!$S$14),"")</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5"/>
      <c r="AO7" s="362"/>
      <c r="AP7" s="363"/>
      <c r="AQ7" s="363"/>
      <c r="AR7" s="363"/>
      <c r="AS7" s="363"/>
      <c r="AT7" s="364"/>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row>
    <row r="8" spans="1:91" ht="15" customHeight="1" x14ac:dyDescent="0.25">
      <c r="A8" s="75"/>
      <c r="B8" s="301"/>
      <c r="C8" s="301"/>
      <c r="D8" s="302"/>
      <c r="E8" s="342"/>
      <c r="F8" s="343"/>
      <c r="G8" s="343"/>
      <c r="H8" s="343"/>
      <c r="I8" s="344"/>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5"/>
      <c r="AO8" s="362"/>
      <c r="AP8" s="363"/>
      <c r="AQ8" s="363"/>
      <c r="AR8" s="363"/>
      <c r="AS8" s="363"/>
      <c r="AT8" s="364"/>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row>
    <row r="9" spans="1:91" ht="15" customHeight="1" x14ac:dyDescent="0.25">
      <c r="A9" s="75"/>
      <c r="B9" s="301"/>
      <c r="C9" s="301"/>
      <c r="D9" s="302"/>
      <c r="E9" s="342"/>
      <c r="F9" s="343"/>
      <c r="G9" s="343"/>
      <c r="H9" s="343"/>
      <c r="I9" s="344"/>
      <c r="J9" s="44" t="e">
        <f>IF(AND('Mapa final'!#REF!="Muy Alta",'Mapa final'!#REF!="Leve"),CONCATENATE("R4C",'Mapa final'!#REF!),"")</f>
        <v>#REF!</v>
      </c>
      <c r="K9" s="45" t="e">
        <f>IF(AND('Mapa final'!#REF!="Muy Alta",'Mapa final'!#REF!="Leve"),CONCATENATE("R4C",'Mapa final'!#REF!),"")</f>
        <v>#REF!</v>
      </c>
      <c r="L9" s="45" t="e">
        <f>IF(AND('Mapa final'!#REF!="Muy Alta",'Mapa final'!#REF!="Leve"),CONCATENATE("R4C",'Mapa final'!#REF!),"")</f>
        <v>#REF!</v>
      </c>
      <c r="M9" s="45" t="e">
        <f>IF(AND('Mapa final'!#REF!="Muy Alta",'Mapa final'!#REF!="Leve"),CONCATENATE("R4C",'Mapa final'!#REF!),"")</f>
        <v>#REF!</v>
      </c>
      <c r="N9" s="45"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45" t="e">
        <f>IF(AND('Mapa final'!#REF!="Muy Alta",'Mapa final'!#REF!="Menor"),CONCATENATE("R4C",'Mapa final'!#REF!),"")</f>
        <v>#REF!</v>
      </c>
      <c r="S9" s="45" t="e">
        <f>IF(AND('Mapa final'!#REF!="Muy Alta",'Mapa final'!#REF!="Menor"),CONCATENATE("R4C",'Mapa final'!#REF!),"")</f>
        <v>#REF!</v>
      </c>
      <c r="T9" s="45"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45" t="e">
        <f>IF(AND('Mapa final'!#REF!="Muy Alta",'Mapa final'!#REF!="Moderado"),CONCATENATE("R4C",'Mapa final'!#REF!),"")</f>
        <v>#REF!</v>
      </c>
      <c r="Y9" s="45" t="e">
        <f>IF(AND('Mapa final'!#REF!="Muy Alta",'Mapa final'!#REF!="Moderado"),CONCATENATE("R4C",'Mapa final'!#REF!),"")</f>
        <v>#REF!</v>
      </c>
      <c r="Z9" s="45"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45" t="e">
        <f>IF(AND('Mapa final'!#REF!="Muy Alta",'Mapa final'!#REF!="Mayor"),CONCATENATE("R4C",'Mapa final'!#REF!),"")</f>
        <v>#REF!</v>
      </c>
      <c r="AE9" s="45" t="e">
        <f>IF(AND('Mapa final'!#REF!="Muy Alta",'Mapa final'!#REF!="Mayor"),CONCATENATE("R4C",'Mapa final'!#REF!),"")</f>
        <v>#REF!</v>
      </c>
      <c r="AF9" s="45"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5"/>
      <c r="AO9" s="362"/>
      <c r="AP9" s="363"/>
      <c r="AQ9" s="363"/>
      <c r="AR9" s="363"/>
      <c r="AS9" s="363"/>
      <c r="AT9" s="364"/>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row>
    <row r="10" spans="1:91" ht="15" customHeight="1" x14ac:dyDescent="0.25">
      <c r="A10" s="75"/>
      <c r="B10" s="301"/>
      <c r="C10" s="301"/>
      <c r="D10" s="302"/>
      <c r="E10" s="342"/>
      <c r="F10" s="343"/>
      <c r="G10" s="343"/>
      <c r="H10" s="343"/>
      <c r="I10" s="344"/>
      <c r="J10" s="44" t="e">
        <f>IF(AND('Mapa final'!#REF!="Muy Alta",'Mapa final'!#REF!="Leve"),CONCATENATE("R5C",'Mapa final'!#REF!),"")</f>
        <v>#REF!</v>
      </c>
      <c r="K10" s="45" t="e">
        <f>IF(AND('Mapa final'!#REF!="Muy Alta",'Mapa final'!#REF!="Leve"),CONCATENATE("R5C",'Mapa final'!#REF!),"")</f>
        <v>#REF!</v>
      </c>
      <c r="L10" s="45" t="e">
        <f>IF(AND('Mapa final'!#REF!="Muy Alta",'Mapa final'!#REF!="Leve"),CONCATENATE("R5C",'Mapa final'!#REF!),"")</f>
        <v>#REF!</v>
      </c>
      <c r="M10" s="45" t="e">
        <f>IF(AND('Mapa final'!#REF!="Muy Alta",'Mapa final'!#REF!="Leve"),CONCATENATE("R5C",'Mapa final'!#REF!),"")</f>
        <v>#REF!</v>
      </c>
      <c r="N10" s="45"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45" t="e">
        <f>IF(AND('Mapa final'!#REF!="Muy Alta",'Mapa final'!#REF!="Menor"),CONCATENATE("R5C",'Mapa final'!#REF!),"")</f>
        <v>#REF!</v>
      </c>
      <c r="S10" s="45" t="e">
        <f>IF(AND('Mapa final'!#REF!="Muy Alta",'Mapa final'!#REF!="Menor"),CONCATENATE("R5C",'Mapa final'!#REF!),"")</f>
        <v>#REF!</v>
      </c>
      <c r="T10" s="45"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45" t="e">
        <f>IF(AND('Mapa final'!#REF!="Muy Alta",'Mapa final'!#REF!="Moderado"),CONCATENATE("R5C",'Mapa final'!#REF!),"")</f>
        <v>#REF!</v>
      </c>
      <c r="Y10" s="45" t="e">
        <f>IF(AND('Mapa final'!#REF!="Muy Alta",'Mapa final'!#REF!="Moderado"),CONCATENATE("R5C",'Mapa final'!#REF!),"")</f>
        <v>#REF!</v>
      </c>
      <c r="Z10" s="45"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45" t="e">
        <f>IF(AND('Mapa final'!#REF!="Muy Alta",'Mapa final'!#REF!="Mayor"),CONCATENATE("R5C",'Mapa final'!#REF!),"")</f>
        <v>#REF!</v>
      </c>
      <c r="AE10" s="45" t="e">
        <f>IF(AND('Mapa final'!#REF!="Muy Alta",'Mapa final'!#REF!="Mayor"),CONCATENATE("R5C",'Mapa final'!#REF!),"")</f>
        <v>#REF!</v>
      </c>
      <c r="AF10" s="45"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5"/>
      <c r="AO10" s="362"/>
      <c r="AP10" s="363"/>
      <c r="AQ10" s="363"/>
      <c r="AR10" s="363"/>
      <c r="AS10" s="363"/>
      <c r="AT10" s="364"/>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row>
    <row r="11" spans="1:91" ht="15" customHeight="1" x14ac:dyDescent="0.25">
      <c r="A11" s="75"/>
      <c r="B11" s="301"/>
      <c r="C11" s="301"/>
      <c r="D11" s="302"/>
      <c r="E11" s="342"/>
      <c r="F11" s="343"/>
      <c r="G11" s="343"/>
      <c r="H11" s="343"/>
      <c r="I11" s="344"/>
      <c r="J11" s="44" t="e">
        <f>IF(AND('Mapa final'!#REF!="Muy Alta",'Mapa final'!#REF!="Leve"),CONCATENATE("R6C",'Mapa final'!#REF!),"")</f>
        <v>#REF!</v>
      </c>
      <c r="K11" s="45" t="e">
        <f>IF(AND('Mapa final'!#REF!="Muy Alta",'Mapa final'!#REF!="Leve"),CONCATENATE("R6C",'Mapa final'!#REF!),"")</f>
        <v>#REF!</v>
      </c>
      <c r="L11" s="45" t="e">
        <f>IF(AND('Mapa final'!#REF!="Muy Alta",'Mapa final'!#REF!="Leve"),CONCATENATE("R6C",'Mapa final'!#REF!),"")</f>
        <v>#REF!</v>
      </c>
      <c r="M11" s="45" t="e">
        <f>IF(AND('Mapa final'!#REF!="Muy Alta",'Mapa final'!#REF!="Leve"),CONCATENATE("R6C",'Mapa final'!#REF!),"")</f>
        <v>#REF!</v>
      </c>
      <c r="N11" s="45"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45" t="e">
        <f>IF(AND('Mapa final'!#REF!="Muy Alta",'Mapa final'!#REF!="Menor"),CONCATENATE("R6C",'Mapa final'!#REF!),"")</f>
        <v>#REF!</v>
      </c>
      <c r="S11" s="45" t="e">
        <f>IF(AND('Mapa final'!#REF!="Muy Alta",'Mapa final'!#REF!="Menor"),CONCATENATE("R6C",'Mapa final'!#REF!),"")</f>
        <v>#REF!</v>
      </c>
      <c r="T11" s="45"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45" t="e">
        <f>IF(AND('Mapa final'!#REF!="Muy Alta",'Mapa final'!#REF!="Moderado"),CONCATENATE("R6C",'Mapa final'!#REF!),"")</f>
        <v>#REF!</v>
      </c>
      <c r="Y11" s="45" t="e">
        <f>IF(AND('Mapa final'!#REF!="Muy Alta",'Mapa final'!#REF!="Moderado"),CONCATENATE("R6C",'Mapa final'!#REF!),"")</f>
        <v>#REF!</v>
      </c>
      <c r="Z11" s="45"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45" t="e">
        <f>IF(AND('Mapa final'!#REF!="Muy Alta",'Mapa final'!#REF!="Mayor"),CONCATENATE("R6C",'Mapa final'!#REF!),"")</f>
        <v>#REF!</v>
      </c>
      <c r="AE11" s="45" t="e">
        <f>IF(AND('Mapa final'!#REF!="Muy Alta",'Mapa final'!#REF!="Mayor"),CONCATENATE("R6C",'Mapa final'!#REF!),"")</f>
        <v>#REF!</v>
      </c>
      <c r="AF11" s="45"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5"/>
      <c r="AO11" s="362"/>
      <c r="AP11" s="363"/>
      <c r="AQ11" s="363"/>
      <c r="AR11" s="363"/>
      <c r="AS11" s="363"/>
      <c r="AT11" s="364"/>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row>
    <row r="12" spans="1:91" ht="15" customHeight="1" x14ac:dyDescent="0.25">
      <c r="A12" s="75"/>
      <c r="B12" s="301"/>
      <c r="C12" s="301"/>
      <c r="D12" s="302"/>
      <c r="E12" s="342"/>
      <c r="F12" s="343"/>
      <c r="G12" s="343"/>
      <c r="H12" s="343"/>
      <c r="I12" s="344"/>
      <c r="J12" s="44" t="e">
        <f>IF(AND('Mapa final'!#REF!="Muy Alta",'Mapa final'!#REF!="Leve"),CONCATENATE("R7C",'Mapa final'!#REF!),"")</f>
        <v>#REF!</v>
      </c>
      <c r="K12" s="45" t="e">
        <f>IF(AND('Mapa final'!#REF!="Muy Alta",'Mapa final'!#REF!="Leve"),CONCATENATE("R7C",'Mapa final'!#REF!),"")</f>
        <v>#REF!</v>
      </c>
      <c r="L12" s="45" t="e">
        <f>IF(AND('Mapa final'!#REF!="Muy Alta",'Mapa final'!#REF!="Leve"),CONCATENATE("R7C",'Mapa final'!#REF!),"")</f>
        <v>#REF!</v>
      </c>
      <c r="M12" s="45" t="e">
        <f>IF(AND('Mapa final'!#REF!="Muy Alta",'Mapa final'!#REF!="Leve"),CONCATENATE("R7C",'Mapa final'!#REF!),"")</f>
        <v>#REF!</v>
      </c>
      <c r="N12" s="45"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45" t="e">
        <f>IF(AND('Mapa final'!#REF!="Muy Alta",'Mapa final'!#REF!="Menor"),CONCATENATE("R7C",'Mapa final'!#REF!),"")</f>
        <v>#REF!</v>
      </c>
      <c r="S12" s="45" t="e">
        <f>IF(AND('Mapa final'!#REF!="Muy Alta",'Mapa final'!#REF!="Menor"),CONCATENATE("R7C",'Mapa final'!#REF!),"")</f>
        <v>#REF!</v>
      </c>
      <c r="T12" s="45"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45" t="e">
        <f>IF(AND('Mapa final'!#REF!="Muy Alta",'Mapa final'!#REF!="Moderado"),CONCATENATE("R7C",'Mapa final'!#REF!),"")</f>
        <v>#REF!</v>
      </c>
      <c r="Y12" s="45" t="e">
        <f>IF(AND('Mapa final'!#REF!="Muy Alta",'Mapa final'!#REF!="Moderado"),CONCATENATE("R7C",'Mapa final'!#REF!),"")</f>
        <v>#REF!</v>
      </c>
      <c r="Z12" s="45"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45" t="e">
        <f>IF(AND('Mapa final'!#REF!="Muy Alta",'Mapa final'!#REF!="Mayor"),CONCATENATE("R7C",'Mapa final'!#REF!),"")</f>
        <v>#REF!</v>
      </c>
      <c r="AE12" s="45" t="e">
        <f>IF(AND('Mapa final'!#REF!="Muy Alta",'Mapa final'!#REF!="Mayor"),CONCATENATE("R7C",'Mapa final'!#REF!),"")</f>
        <v>#REF!</v>
      </c>
      <c r="AF12" s="45"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5"/>
      <c r="AO12" s="362"/>
      <c r="AP12" s="363"/>
      <c r="AQ12" s="363"/>
      <c r="AR12" s="363"/>
      <c r="AS12" s="363"/>
      <c r="AT12" s="364"/>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row>
    <row r="13" spans="1:91" ht="15" customHeight="1" x14ac:dyDescent="0.25">
      <c r="A13" s="75"/>
      <c r="B13" s="301"/>
      <c r="C13" s="301"/>
      <c r="D13" s="302"/>
      <c r="E13" s="342"/>
      <c r="F13" s="343"/>
      <c r="G13" s="343"/>
      <c r="H13" s="343"/>
      <c r="I13" s="344"/>
      <c r="J13" s="44" t="e">
        <f>IF(AND('Mapa final'!#REF!="Muy Alta",'Mapa final'!#REF!="Leve"),CONCATENATE("R8C",'Mapa final'!#REF!),"")</f>
        <v>#REF!</v>
      </c>
      <c r="K13" s="45" t="e">
        <f>IF(AND('Mapa final'!#REF!="Muy Alta",'Mapa final'!#REF!="Leve"),CONCATENATE("R8C",'Mapa final'!#REF!),"")</f>
        <v>#REF!</v>
      </c>
      <c r="L13" s="45" t="e">
        <f>IF(AND('Mapa final'!#REF!="Muy Alta",'Mapa final'!#REF!="Leve"),CONCATENATE("R8C",'Mapa final'!#REF!),"")</f>
        <v>#REF!</v>
      </c>
      <c r="M13" s="45" t="e">
        <f>IF(AND('Mapa final'!#REF!="Muy Alta",'Mapa final'!#REF!="Leve"),CONCATENATE("R8C",'Mapa final'!#REF!),"")</f>
        <v>#REF!</v>
      </c>
      <c r="N13" s="45"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45" t="e">
        <f>IF(AND('Mapa final'!#REF!="Muy Alta",'Mapa final'!#REF!="Menor"),CONCATENATE("R8C",'Mapa final'!#REF!),"")</f>
        <v>#REF!</v>
      </c>
      <c r="S13" s="45" t="e">
        <f>IF(AND('Mapa final'!#REF!="Muy Alta",'Mapa final'!#REF!="Menor"),CONCATENATE("R8C",'Mapa final'!#REF!),"")</f>
        <v>#REF!</v>
      </c>
      <c r="T13" s="45"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45" t="e">
        <f>IF(AND('Mapa final'!#REF!="Muy Alta",'Mapa final'!#REF!="Moderado"),CONCATENATE("R8C",'Mapa final'!#REF!),"")</f>
        <v>#REF!</v>
      </c>
      <c r="Y13" s="45" t="e">
        <f>IF(AND('Mapa final'!#REF!="Muy Alta",'Mapa final'!#REF!="Moderado"),CONCATENATE("R8C",'Mapa final'!#REF!),"")</f>
        <v>#REF!</v>
      </c>
      <c r="Z13" s="45"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45" t="e">
        <f>IF(AND('Mapa final'!#REF!="Muy Alta",'Mapa final'!#REF!="Mayor"),CONCATENATE("R8C",'Mapa final'!#REF!),"")</f>
        <v>#REF!</v>
      </c>
      <c r="AE13" s="45" t="e">
        <f>IF(AND('Mapa final'!#REF!="Muy Alta",'Mapa final'!#REF!="Mayor"),CONCATENATE("R8C",'Mapa final'!#REF!),"")</f>
        <v>#REF!</v>
      </c>
      <c r="AF13" s="45"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5"/>
      <c r="AO13" s="362"/>
      <c r="AP13" s="363"/>
      <c r="AQ13" s="363"/>
      <c r="AR13" s="363"/>
      <c r="AS13" s="363"/>
      <c r="AT13" s="364"/>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row>
    <row r="14" spans="1:91" ht="15" customHeight="1" x14ac:dyDescent="0.25">
      <c r="A14" s="75"/>
      <c r="B14" s="301"/>
      <c r="C14" s="301"/>
      <c r="D14" s="302"/>
      <c r="E14" s="342"/>
      <c r="F14" s="343"/>
      <c r="G14" s="343"/>
      <c r="H14" s="343"/>
      <c r="I14" s="344"/>
      <c r="J14" s="44" t="e">
        <f>IF(AND('Mapa final'!#REF!="Muy Alta",'Mapa final'!#REF!="Leve"),CONCATENATE("R9C",'Mapa final'!#REF!),"")</f>
        <v>#REF!</v>
      </c>
      <c r="K14" s="45" t="e">
        <f>IF(AND('Mapa final'!#REF!="Muy Alta",'Mapa final'!#REF!="Leve"),CONCATENATE("R9C",'Mapa final'!#REF!),"")</f>
        <v>#REF!</v>
      </c>
      <c r="L14" s="45" t="e">
        <f>IF(AND('Mapa final'!#REF!="Muy Alta",'Mapa final'!#REF!="Leve"),CONCATENATE("R9C",'Mapa final'!#REF!),"")</f>
        <v>#REF!</v>
      </c>
      <c r="M14" s="45" t="e">
        <f>IF(AND('Mapa final'!#REF!="Muy Alta",'Mapa final'!#REF!="Leve"),CONCATENATE("R9C",'Mapa final'!#REF!),"")</f>
        <v>#REF!</v>
      </c>
      <c r="N14" s="45"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45" t="e">
        <f>IF(AND('Mapa final'!#REF!="Muy Alta",'Mapa final'!#REF!="Menor"),CONCATENATE("R9C",'Mapa final'!#REF!),"")</f>
        <v>#REF!</v>
      </c>
      <c r="S14" s="45" t="e">
        <f>IF(AND('Mapa final'!#REF!="Muy Alta",'Mapa final'!#REF!="Menor"),CONCATENATE("R9C",'Mapa final'!#REF!),"")</f>
        <v>#REF!</v>
      </c>
      <c r="T14" s="45"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45" t="e">
        <f>IF(AND('Mapa final'!#REF!="Muy Alta",'Mapa final'!#REF!="Moderado"),CONCATENATE("R9C",'Mapa final'!#REF!),"")</f>
        <v>#REF!</v>
      </c>
      <c r="Y14" s="45" t="e">
        <f>IF(AND('Mapa final'!#REF!="Muy Alta",'Mapa final'!#REF!="Moderado"),CONCATENATE("R9C",'Mapa final'!#REF!),"")</f>
        <v>#REF!</v>
      </c>
      <c r="Z14" s="45"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45" t="e">
        <f>IF(AND('Mapa final'!#REF!="Muy Alta",'Mapa final'!#REF!="Mayor"),CONCATENATE("R9C",'Mapa final'!#REF!),"")</f>
        <v>#REF!</v>
      </c>
      <c r="AE14" s="45" t="e">
        <f>IF(AND('Mapa final'!#REF!="Muy Alta",'Mapa final'!#REF!="Mayor"),CONCATENATE("R9C",'Mapa final'!#REF!),"")</f>
        <v>#REF!</v>
      </c>
      <c r="AF14" s="45"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5"/>
      <c r="AO14" s="362"/>
      <c r="AP14" s="363"/>
      <c r="AQ14" s="363"/>
      <c r="AR14" s="363"/>
      <c r="AS14" s="363"/>
      <c r="AT14" s="364"/>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row>
    <row r="15" spans="1:91" ht="15.75" customHeight="1" thickBot="1" x14ac:dyDescent="0.3">
      <c r="A15" s="75"/>
      <c r="B15" s="301"/>
      <c r="C15" s="301"/>
      <c r="D15" s="302"/>
      <c r="E15" s="345"/>
      <c r="F15" s="346"/>
      <c r="G15" s="346"/>
      <c r="H15" s="346"/>
      <c r="I15" s="347"/>
      <c r="J15" s="50" t="e">
        <f>IF(AND('Mapa final'!#REF!="Muy Alta",'Mapa final'!#REF!="Leve"),CONCATENATE("R10C",'Mapa final'!#REF!),"")</f>
        <v>#REF!</v>
      </c>
      <c r="K15" s="51" t="e">
        <f>IF(AND('Mapa final'!#REF!="Muy Alta",'Mapa final'!#REF!="Leve"),CONCATENATE("R10C",'Mapa final'!#REF!),"")</f>
        <v>#REF!</v>
      </c>
      <c r="L15" s="51" t="e">
        <f>IF(AND('Mapa final'!#REF!="Muy Alta",'Mapa final'!#REF!="Leve"),CONCATENATE("R10C",'Mapa final'!#REF!),"")</f>
        <v>#REF!</v>
      </c>
      <c r="M15" s="51" t="e">
        <f>IF(AND('Mapa final'!#REF!="Muy Alta",'Mapa final'!#REF!="Leve"),CONCATENATE("R10C",'Mapa final'!#REF!),"")</f>
        <v>#REF!</v>
      </c>
      <c r="N15" s="51" t="e">
        <f>IF(AND('Mapa final'!#REF!="Muy Alta",'Mapa final'!#REF!="Leve"),CONCATENATE("R10C",'Mapa final'!#REF!),"")</f>
        <v>#REF!</v>
      </c>
      <c r="O15" s="52"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0" t="e">
        <f>IF(AND('Mapa final'!#REF!="Muy Alta",'Mapa final'!#REF!="Moderado"),CONCATENATE("R10C",'Mapa final'!#REF!),"")</f>
        <v>#REF!</v>
      </c>
      <c r="W15" s="51" t="e">
        <f>IF(AND('Mapa final'!#REF!="Muy Alta",'Mapa final'!#REF!="Moderado"),CONCATENATE("R10C",'Mapa final'!#REF!),"")</f>
        <v>#REF!</v>
      </c>
      <c r="X15" s="51" t="e">
        <f>IF(AND('Mapa final'!#REF!="Muy Alta",'Mapa final'!#REF!="Moderado"),CONCATENATE("R10C",'Mapa final'!#REF!),"")</f>
        <v>#REF!</v>
      </c>
      <c r="Y15" s="51" t="e">
        <f>IF(AND('Mapa final'!#REF!="Muy Alta",'Mapa final'!#REF!="Moderado"),CONCATENATE("R10C",'Mapa final'!#REF!),"")</f>
        <v>#REF!</v>
      </c>
      <c r="Z15" s="51" t="e">
        <f>IF(AND('Mapa final'!#REF!="Muy Alta",'Mapa final'!#REF!="Moderado"),CONCATENATE("R10C",'Mapa final'!#REF!),"")</f>
        <v>#REF!</v>
      </c>
      <c r="AA15" s="52"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3" t="e">
        <f>IF(AND('Mapa final'!#REF!="Muy Alta",'Mapa final'!#REF!="Catastrófico"),CONCATENATE("R10C",'Mapa final'!#REF!),"")</f>
        <v>#REF!</v>
      </c>
      <c r="AI15" s="54" t="e">
        <f>IF(AND('Mapa final'!#REF!="Muy Alta",'Mapa final'!#REF!="Catastrófico"),CONCATENATE("R10C",'Mapa final'!#REF!),"")</f>
        <v>#REF!</v>
      </c>
      <c r="AJ15" s="54" t="e">
        <f>IF(AND('Mapa final'!#REF!="Muy Alta",'Mapa final'!#REF!="Catastrófico"),CONCATENATE("R10C",'Mapa final'!#REF!),"")</f>
        <v>#REF!</v>
      </c>
      <c r="AK15" s="54" t="e">
        <f>IF(AND('Mapa final'!#REF!="Muy Alta",'Mapa final'!#REF!="Catastrófico"),CONCATENATE("R10C",'Mapa final'!#REF!),"")</f>
        <v>#REF!</v>
      </c>
      <c r="AL15" s="54" t="e">
        <f>IF(AND('Mapa final'!#REF!="Muy Alta",'Mapa final'!#REF!="Catastrófico"),CONCATENATE("R10C",'Mapa final'!#REF!),"")</f>
        <v>#REF!</v>
      </c>
      <c r="AM15" s="55" t="e">
        <f>IF(AND('Mapa final'!#REF!="Muy Alta",'Mapa final'!#REF!="Catastrófico"),CONCATENATE("R10C",'Mapa final'!#REF!),"")</f>
        <v>#REF!</v>
      </c>
      <c r="AN15" s="75"/>
      <c r="AO15" s="365"/>
      <c r="AP15" s="366"/>
      <c r="AQ15" s="366"/>
      <c r="AR15" s="366"/>
      <c r="AS15" s="366"/>
      <c r="AT15" s="367"/>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row>
    <row r="16" spans="1:91" ht="15" customHeight="1" x14ac:dyDescent="0.25">
      <c r="A16" s="75"/>
      <c r="B16" s="301"/>
      <c r="C16" s="301"/>
      <c r="D16" s="302"/>
      <c r="E16" s="339" t="s">
        <v>114</v>
      </c>
      <c r="F16" s="340"/>
      <c r="G16" s="340"/>
      <c r="H16" s="340"/>
      <c r="I16" s="340"/>
      <c r="J16" s="56" t="e">
        <f>IF(AND('Mapa final'!#REF!="Alta",'Mapa final'!#REF!="Leve"),CONCATENATE("R1C",'Mapa final'!#REF!),"")</f>
        <v>#REF!</v>
      </c>
      <c r="K16" s="57" t="e">
        <f>IF(AND('Mapa final'!#REF!="Alta",'Mapa final'!#REF!="Leve"),CONCATENATE("R1C",'Mapa final'!#REF!),"")</f>
        <v>#REF!</v>
      </c>
      <c r="L16" s="57" t="e">
        <f>IF(AND('Mapa final'!#REF!="Alta",'Mapa final'!#REF!="Leve"),CONCATENATE("R1C",'Mapa final'!#REF!),"")</f>
        <v>#REF!</v>
      </c>
      <c r="M16" s="57" t="e">
        <f>IF(AND('Mapa final'!#REF!="Alta",'Mapa final'!#REF!="Leve"),CONCATENATE("R1C",'Mapa final'!#REF!),"")</f>
        <v>#REF!</v>
      </c>
      <c r="N16" s="57" t="e">
        <f>IF(AND('Mapa final'!#REF!="Alta",'Mapa final'!#REF!="Leve"),CONCATENATE("R1C",'Mapa final'!#REF!),"")</f>
        <v>#REF!</v>
      </c>
      <c r="O16" s="58" t="e">
        <f>IF(AND('Mapa final'!#REF!="Alta",'Mapa final'!#REF!="Leve"),CONCATENATE("R1C",'Mapa final'!#REF!),"")</f>
        <v>#REF!</v>
      </c>
      <c r="P16" s="56" t="e">
        <f>IF(AND('Mapa final'!#REF!="Alta",'Mapa final'!#REF!="Menor"),CONCATENATE("R1C",'Mapa final'!#REF!),"")</f>
        <v>#REF!</v>
      </c>
      <c r="Q16" s="57" t="e">
        <f>IF(AND('Mapa final'!#REF!="Alta",'Mapa final'!#REF!="Menor"),CONCATENATE("R1C",'Mapa final'!#REF!),"")</f>
        <v>#REF!</v>
      </c>
      <c r="R16" s="57" t="e">
        <f>IF(AND('Mapa final'!#REF!="Alta",'Mapa final'!#REF!="Menor"),CONCATENATE("R1C",'Mapa final'!#REF!),"")</f>
        <v>#REF!</v>
      </c>
      <c r="S16" s="57" t="e">
        <f>IF(AND('Mapa final'!#REF!="Alta",'Mapa final'!#REF!="Menor"),CONCATENATE("R1C",'Mapa final'!#REF!),"")</f>
        <v>#REF!</v>
      </c>
      <c r="T16" s="57" t="e">
        <f>IF(AND('Mapa final'!#REF!="Alta",'Mapa final'!#REF!="Menor"),CONCATENATE("R1C",'Mapa final'!#REF!),"")</f>
        <v>#REF!</v>
      </c>
      <c r="U16" s="58"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5"/>
      <c r="AO16" s="349" t="s">
        <v>79</v>
      </c>
      <c r="AP16" s="350"/>
      <c r="AQ16" s="350"/>
      <c r="AR16" s="350"/>
      <c r="AS16" s="350"/>
      <c r="AT16" s="351"/>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row>
    <row r="17" spans="1:76" ht="15" customHeight="1" x14ac:dyDescent="0.25">
      <c r="A17" s="75"/>
      <c r="B17" s="301"/>
      <c r="C17" s="301"/>
      <c r="D17" s="302"/>
      <c r="E17" s="358"/>
      <c r="F17" s="343"/>
      <c r="G17" s="343"/>
      <c r="H17" s="343"/>
      <c r="I17" s="343"/>
      <c r="J17" s="59" t="str">
        <f>IF(AND('Mapa final'!$AD$13="Alta",'Mapa final'!$AF$13="Leve"),CONCATENATE("R2C",'Mapa final'!$S$13),"")</f>
        <v/>
      </c>
      <c r="K17" s="60" t="str">
        <f>IF(AND('Mapa final'!$AD$14="Alta",'Mapa final'!$AF$14="Leve"),CONCATENATE("R2C",'Mapa final'!$S$14),"")</f>
        <v/>
      </c>
      <c r="L17" s="60" t="e">
        <f>IF(AND('Mapa final'!#REF!="Alta",'Mapa final'!#REF!="Leve"),CONCATENATE("R2C",'Mapa final'!#REF!),"")</f>
        <v>#REF!</v>
      </c>
      <c r="M17" s="60" t="e">
        <f>IF(AND('Mapa final'!#REF!="Alta",'Mapa final'!#REF!="Leve"),CONCATENATE("R2C",'Mapa final'!#REF!),"")</f>
        <v>#REF!</v>
      </c>
      <c r="N17" s="60" t="e">
        <f>IF(AND('Mapa final'!#REF!="Alta",'Mapa final'!#REF!="Leve"),CONCATENATE("R2C",'Mapa final'!#REF!),"")</f>
        <v>#REF!</v>
      </c>
      <c r="O17" s="61" t="e">
        <f>IF(AND('Mapa final'!#REF!="Alta",'Mapa final'!#REF!="Leve"),CONCATENATE("R2C",'Mapa final'!#REF!),"")</f>
        <v>#REF!</v>
      </c>
      <c r="P17" s="59" t="str">
        <f>IF(AND('Mapa final'!$AD$13="Alta",'Mapa final'!$AF$13="Menor"),CONCATENATE("R2C",'Mapa final'!$S$13),"")</f>
        <v/>
      </c>
      <c r="Q17" s="60" t="str">
        <f>IF(AND('Mapa final'!$AD$14="Alta",'Mapa final'!$AF$14="Menor"),CONCATENATE("R2C",'Mapa final'!$S$14),"")</f>
        <v/>
      </c>
      <c r="R17" s="60" t="e">
        <f>IF(AND('Mapa final'!#REF!="Alta",'Mapa final'!#REF!="Menor"),CONCATENATE("R2C",'Mapa final'!#REF!),"")</f>
        <v>#REF!</v>
      </c>
      <c r="S17" s="60" t="e">
        <f>IF(AND('Mapa final'!#REF!="Alta",'Mapa final'!#REF!="Menor"),CONCATENATE("R2C",'Mapa final'!#REF!),"")</f>
        <v>#REF!</v>
      </c>
      <c r="T17" s="60" t="e">
        <f>IF(AND('Mapa final'!#REF!="Alta",'Mapa final'!#REF!="Menor"),CONCATENATE("R2C",'Mapa final'!#REF!),"")</f>
        <v>#REF!</v>
      </c>
      <c r="U17" s="61" t="e">
        <f>IF(AND('Mapa final'!#REF!="Alta",'Mapa final'!#REF!="Menor"),CONCATENATE("R2C",'Mapa final'!#REF!),"")</f>
        <v>#REF!</v>
      </c>
      <c r="V17" s="44" t="str">
        <f>IF(AND('Mapa final'!$AD$13="Alta",'Mapa final'!$AF$13="Moderado"),CONCATENATE("R2C",'Mapa final'!$S$13),"")</f>
        <v/>
      </c>
      <c r="W17" s="45" t="str">
        <f>IF(AND('Mapa final'!$AD$14="Alta",'Mapa final'!$AF$14="Moderado"),CONCATENATE("R2C",'Mapa final'!$S$14),"")</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final'!$AD$13="Alta",'Mapa final'!$AF$13="Mayor"),CONCATENATE("R2C",'Mapa final'!$S$13),"")</f>
        <v/>
      </c>
      <c r="AC17" s="45" t="str">
        <f>IF(AND('Mapa final'!$AD$14="Alta",'Mapa final'!$AF$14="Mayor"),CONCATENATE("R2C",'Mapa final'!$S$14),"")</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final'!$AD$13="Alta",'Mapa final'!$AF$13="Catastrófico"),CONCATENATE("R2C",'Mapa final'!$S$13),"")</f>
        <v/>
      </c>
      <c r="AI17" s="48" t="str">
        <f>IF(AND('Mapa final'!$AD$14="Alta",'Mapa final'!$AF$14="Catastrófico"),CONCATENATE("R2C",'Mapa final'!$S$14),"")</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5"/>
      <c r="AO17" s="352"/>
      <c r="AP17" s="353"/>
      <c r="AQ17" s="353"/>
      <c r="AR17" s="353"/>
      <c r="AS17" s="353"/>
      <c r="AT17" s="354"/>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row>
    <row r="18" spans="1:76" ht="15" customHeight="1" x14ac:dyDescent="0.25">
      <c r="A18" s="75"/>
      <c r="B18" s="301"/>
      <c r="C18" s="301"/>
      <c r="D18" s="302"/>
      <c r="E18" s="342"/>
      <c r="F18" s="343"/>
      <c r="G18" s="343"/>
      <c r="H18" s="343"/>
      <c r="I18" s="343"/>
      <c r="J18" s="59" t="e">
        <f>IF(AND('Mapa final'!#REF!="Alta",'Mapa final'!#REF!="Leve"),CONCATENATE("R3C",'Mapa final'!#REF!),"")</f>
        <v>#REF!</v>
      </c>
      <c r="K18" s="60" t="e">
        <f>IF(AND('Mapa final'!#REF!="Alta",'Mapa final'!#REF!="Leve"),CONCATENATE("R3C",'Mapa final'!#REF!),"")</f>
        <v>#REF!</v>
      </c>
      <c r="L18" s="60" t="e">
        <f>IF(AND('Mapa final'!#REF!="Alta",'Mapa final'!#REF!="Leve"),CONCATENATE("R3C",'Mapa final'!#REF!),"")</f>
        <v>#REF!</v>
      </c>
      <c r="M18" s="60" t="e">
        <f>IF(AND('Mapa final'!#REF!="Alta",'Mapa final'!#REF!="Leve"),CONCATENATE("R3C",'Mapa final'!#REF!),"")</f>
        <v>#REF!</v>
      </c>
      <c r="N18" s="60" t="e">
        <f>IF(AND('Mapa final'!#REF!="Alta",'Mapa final'!#REF!="Leve"),CONCATENATE("R3C",'Mapa final'!#REF!),"")</f>
        <v>#REF!</v>
      </c>
      <c r="O18" s="61" t="e">
        <f>IF(AND('Mapa final'!#REF!="Alta",'Mapa final'!#REF!="Leve"),CONCATENATE("R3C",'Mapa final'!#REF!),"")</f>
        <v>#REF!</v>
      </c>
      <c r="P18" s="59" t="e">
        <f>IF(AND('Mapa final'!#REF!="Alta",'Mapa final'!#REF!="Menor"),CONCATENATE("R3C",'Mapa final'!#REF!),"")</f>
        <v>#REF!</v>
      </c>
      <c r="Q18" s="60" t="e">
        <f>IF(AND('Mapa final'!#REF!="Alta",'Mapa final'!#REF!="Menor"),CONCATENATE("R3C",'Mapa final'!#REF!),"")</f>
        <v>#REF!</v>
      </c>
      <c r="R18" s="60" t="e">
        <f>IF(AND('Mapa final'!#REF!="Alta",'Mapa final'!#REF!="Menor"),CONCATENATE("R3C",'Mapa final'!#REF!),"")</f>
        <v>#REF!</v>
      </c>
      <c r="S18" s="60" t="e">
        <f>IF(AND('Mapa final'!#REF!="Alta",'Mapa final'!#REF!="Menor"),CONCATENATE("R3C",'Mapa final'!#REF!),"")</f>
        <v>#REF!</v>
      </c>
      <c r="T18" s="60" t="e">
        <f>IF(AND('Mapa final'!#REF!="Alta",'Mapa final'!#REF!="Menor"),CONCATENATE("R3C",'Mapa final'!#REF!),"")</f>
        <v>#REF!</v>
      </c>
      <c r="U18" s="61"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5"/>
      <c r="AO18" s="352"/>
      <c r="AP18" s="353"/>
      <c r="AQ18" s="353"/>
      <c r="AR18" s="353"/>
      <c r="AS18" s="353"/>
      <c r="AT18" s="354"/>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row>
    <row r="19" spans="1:76" ht="15" customHeight="1" x14ac:dyDescent="0.25">
      <c r="A19" s="75"/>
      <c r="B19" s="301"/>
      <c r="C19" s="301"/>
      <c r="D19" s="302"/>
      <c r="E19" s="342"/>
      <c r="F19" s="343"/>
      <c r="G19" s="343"/>
      <c r="H19" s="343"/>
      <c r="I19" s="343"/>
      <c r="J19" s="59" t="e">
        <f>IF(AND('Mapa final'!#REF!="Alta",'Mapa final'!#REF!="Leve"),CONCATENATE("R4C",'Mapa final'!#REF!),"")</f>
        <v>#REF!</v>
      </c>
      <c r="K19" s="60" t="e">
        <f>IF(AND('Mapa final'!#REF!="Alta",'Mapa final'!#REF!="Leve"),CONCATENATE("R4C",'Mapa final'!#REF!),"")</f>
        <v>#REF!</v>
      </c>
      <c r="L19" s="60" t="e">
        <f>IF(AND('Mapa final'!#REF!="Alta",'Mapa final'!#REF!="Leve"),CONCATENATE("R4C",'Mapa final'!#REF!),"")</f>
        <v>#REF!</v>
      </c>
      <c r="M19" s="60" t="e">
        <f>IF(AND('Mapa final'!#REF!="Alta",'Mapa final'!#REF!="Leve"),CONCATENATE("R4C",'Mapa final'!#REF!),"")</f>
        <v>#REF!</v>
      </c>
      <c r="N19" s="60" t="e">
        <f>IF(AND('Mapa final'!#REF!="Alta",'Mapa final'!#REF!="Leve"),CONCATENATE("R4C",'Mapa final'!#REF!),"")</f>
        <v>#REF!</v>
      </c>
      <c r="O19" s="61" t="e">
        <f>IF(AND('Mapa final'!#REF!="Alta",'Mapa final'!#REF!="Leve"),CONCATENATE("R4C",'Mapa final'!#REF!),"")</f>
        <v>#REF!</v>
      </c>
      <c r="P19" s="59" t="e">
        <f>IF(AND('Mapa final'!#REF!="Alta",'Mapa final'!#REF!="Menor"),CONCATENATE("R4C",'Mapa final'!#REF!),"")</f>
        <v>#REF!</v>
      </c>
      <c r="Q19" s="60" t="e">
        <f>IF(AND('Mapa final'!#REF!="Alta",'Mapa final'!#REF!="Menor"),CONCATENATE("R4C",'Mapa final'!#REF!),"")</f>
        <v>#REF!</v>
      </c>
      <c r="R19" s="60" t="e">
        <f>IF(AND('Mapa final'!#REF!="Alta",'Mapa final'!#REF!="Menor"),CONCATENATE("R4C",'Mapa final'!#REF!),"")</f>
        <v>#REF!</v>
      </c>
      <c r="S19" s="60" t="e">
        <f>IF(AND('Mapa final'!#REF!="Alta",'Mapa final'!#REF!="Menor"),CONCATENATE("R4C",'Mapa final'!#REF!),"")</f>
        <v>#REF!</v>
      </c>
      <c r="T19" s="60" t="e">
        <f>IF(AND('Mapa final'!#REF!="Alta",'Mapa final'!#REF!="Menor"),CONCATENATE("R4C",'Mapa final'!#REF!),"")</f>
        <v>#REF!</v>
      </c>
      <c r="U19" s="61"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45" t="e">
        <f>IF(AND('Mapa final'!#REF!="Alta",'Mapa final'!#REF!="Moderado"),CONCATENATE("R4C",'Mapa final'!#REF!),"")</f>
        <v>#REF!</v>
      </c>
      <c r="Y19" s="45" t="e">
        <f>IF(AND('Mapa final'!#REF!="Alta",'Mapa final'!#REF!="Moderado"),CONCATENATE("R4C",'Mapa final'!#REF!),"")</f>
        <v>#REF!</v>
      </c>
      <c r="Z19" s="45"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45" t="e">
        <f>IF(AND('Mapa final'!#REF!="Alta",'Mapa final'!#REF!="Mayor"),CONCATENATE("R4C",'Mapa final'!#REF!),"")</f>
        <v>#REF!</v>
      </c>
      <c r="AE19" s="45" t="e">
        <f>IF(AND('Mapa final'!#REF!="Alta",'Mapa final'!#REF!="Mayor"),CONCATENATE("R4C",'Mapa final'!#REF!),"")</f>
        <v>#REF!</v>
      </c>
      <c r="AF19" s="45"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5"/>
      <c r="AO19" s="352"/>
      <c r="AP19" s="353"/>
      <c r="AQ19" s="353"/>
      <c r="AR19" s="353"/>
      <c r="AS19" s="353"/>
      <c r="AT19" s="354"/>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row>
    <row r="20" spans="1:76" ht="15" customHeight="1" x14ac:dyDescent="0.25">
      <c r="A20" s="75"/>
      <c r="B20" s="301"/>
      <c r="C20" s="301"/>
      <c r="D20" s="302"/>
      <c r="E20" s="342"/>
      <c r="F20" s="343"/>
      <c r="G20" s="343"/>
      <c r="H20" s="343"/>
      <c r="I20" s="343"/>
      <c r="J20" s="59" t="e">
        <f>IF(AND('Mapa final'!#REF!="Alta",'Mapa final'!#REF!="Leve"),CONCATENATE("R5C",'Mapa final'!#REF!),"")</f>
        <v>#REF!</v>
      </c>
      <c r="K20" s="60" t="e">
        <f>IF(AND('Mapa final'!#REF!="Alta",'Mapa final'!#REF!="Leve"),CONCATENATE("R5C",'Mapa final'!#REF!),"")</f>
        <v>#REF!</v>
      </c>
      <c r="L20" s="60" t="e">
        <f>IF(AND('Mapa final'!#REF!="Alta",'Mapa final'!#REF!="Leve"),CONCATENATE("R5C",'Mapa final'!#REF!),"")</f>
        <v>#REF!</v>
      </c>
      <c r="M20" s="60" t="e">
        <f>IF(AND('Mapa final'!#REF!="Alta",'Mapa final'!#REF!="Leve"),CONCATENATE("R5C",'Mapa final'!#REF!),"")</f>
        <v>#REF!</v>
      </c>
      <c r="N20" s="60" t="e">
        <f>IF(AND('Mapa final'!#REF!="Alta",'Mapa final'!#REF!="Leve"),CONCATENATE("R5C",'Mapa final'!#REF!),"")</f>
        <v>#REF!</v>
      </c>
      <c r="O20" s="61" t="e">
        <f>IF(AND('Mapa final'!#REF!="Alta",'Mapa final'!#REF!="Leve"),CONCATENATE("R5C",'Mapa final'!#REF!),"")</f>
        <v>#REF!</v>
      </c>
      <c r="P20" s="59" t="e">
        <f>IF(AND('Mapa final'!#REF!="Alta",'Mapa final'!#REF!="Menor"),CONCATENATE("R5C",'Mapa final'!#REF!),"")</f>
        <v>#REF!</v>
      </c>
      <c r="Q20" s="60" t="e">
        <f>IF(AND('Mapa final'!#REF!="Alta",'Mapa final'!#REF!="Menor"),CONCATENATE("R5C",'Mapa final'!#REF!),"")</f>
        <v>#REF!</v>
      </c>
      <c r="R20" s="60" t="e">
        <f>IF(AND('Mapa final'!#REF!="Alta",'Mapa final'!#REF!="Menor"),CONCATENATE("R5C",'Mapa final'!#REF!),"")</f>
        <v>#REF!</v>
      </c>
      <c r="S20" s="60" t="e">
        <f>IF(AND('Mapa final'!#REF!="Alta",'Mapa final'!#REF!="Menor"),CONCATENATE("R5C",'Mapa final'!#REF!),"")</f>
        <v>#REF!</v>
      </c>
      <c r="T20" s="60" t="e">
        <f>IF(AND('Mapa final'!#REF!="Alta",'Mapa final'!#REF!="Menor"),CONCATENATE("R5C",'Mapa final'!#REF!),"")</f>
        <v>#REF!</v>
      </c>
      <c r="U20" s="61"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45" t="e">
        <f>IF(AND('Mapa final'!#REF!="Alta",'Mapa final'!#REF!="Moderado"),CONCATENATE("R5C",'Mapa final'!#REF!),"")</f>
        <v>#REF!</v>
      </c>
      <c r="Y20" s="45" t="e">
        <f>IF(AND('Mapa final'!#REF!="Alta",'Mapa final'!#REF!="Moderado"),CONCATENATE("R5C",'Mapa final'!#REF!),"")</f>
        <v>#REF!</v>
      </c>
      <c r="Z20" s="45"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45" t="e">
        <f>IF(AND('Mapa final'!#REF!="Alta",'Mapa final'!#REF!="Mayor"),CONCATENATE("R5C",'Mapa final'!#REF!),"")</f>
        <v>#REF!</v>
      </c>
      <c r="AE20" s="45" t="e">
        <f>IF(AND('Mapa final'!#REF!="Alta",'Mapa final'!#REF!="Mayor"),CONCATENATE("R5C",'Mapa final'!#REF!),"")</f>
        <v>#REF!</v>
      </c>
      <c r="AF20" s="45"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5"/>
      <c r="AO20" s="352"/>
      <c r="AP20" s="353"/>
      <c r="AQ20" s="353"/>
      <c r="AR20" s="353"/>
      <c r="AS20" s="353"/>
      <c r="AT20" s="354"/>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row>
    <row r="21" spans="1:76" ht="15" customHeight="1" x14ac:dyDescent="0.25">
      <c r="A21" s="75"/>
      <c r="B21" s="301"/>
      <c r="C21" s="301"/>
      <c r="D21" s="302"/>
      <c r="E21" s="342"/>
      <c r="F21" s="343"/>
      <c r="G21" s="343"/>
      <c r="H21" s="343"/>
      <c r="I21" s="343"/>
      <c r="J21" s="59" t="e">
        <f>IF(AND('Mapa final'!#REF!="Alta",'Mapa final'!#REF!="Leve"),CONCATENATE("R6C",'Mapa final'!#REF!),"")</f>
        <v>#REF!</v>
      </c>
      <c r="K21" s="60" t="e">
        <f>IF(AND('Mapa final'!#REF!="Alta",'Mapa final'!#REF!="Leve"),CONCATENATE("R6C",'Mapa final'!#REF!),"")</f>
        <v>#REF!</v>
      </c>
      <c r="L21" s="60" t="e">
        <f>IF(AND('Mapa final'!#REF!="Alta",'Mapa final'!#REF!="Leve"),CONCATENATE("R6C",'Mapa final'!#REF!),"")</f>
        <v>#REF!</v>
      </c>
      <c r="M21" s="60" t="e">
        <f>IF(AND('Mapa final'!#REF!="Alta",'Mapa final'!#REF!="Leve"),CONCATENATE("R6C",'Mapa final'!#REF!),"")</f>
        <v>#REF!</v>
      </c>
      <c r="N21" s="60" t="e">
        <f>IF(AND('Mapa final'!#REF!="Alta",'Mapa final'!#REF!="Leve"),CONCATENATE("R6C",'Mapa final'!#REF!),"")</f>
        <v>#REF!</v>
      </c>
      <c r="O21" s="61" t="e">
        <f>IF(AND('Mapa final'!#REF!="Alta",'Mapa final'!#REF!="Leve"),CONCATENATE("R6C",'Mapa final'!#REF!),"")</f>
        <v>#REF!</v>
      </c>
      <c r="P21" s="59" t="e">
        <f>IF(AND('Mapa final'!#REF!="Alta",'Mapa final'!#REF!="Menor"),CONCATENATE("R6C",'Mapa final'!#REF!),"")</f>
        <v>#REF!</v>
      </c>
      <c r="Q21" s="60" t="e">
        <f>IF(AND('Mapa final'!#REF!="Alta",'Mapa final'!#REF!="Menor"),CONCATENATE("R6C",'Mapa final'!#REF!),"")</f>
        <v>#REF!</v>
      </c>
      <c r="R21" s="60" t="e">
        <f>IF(AND('Mapa final'!#REF!="Alta",'Mapa final'!#REF!="Menor"),CONCATENATE("R6C",'Mapa final'!#REF!),"")</f>
        <v>#REF!</v>
      </c>
      <c r="S21" s="60" t="e">
        <f>IF(AND('Mapa final'!#REF!="Alta",'Mapa final'!#REF!="Menor"),CONCATENATE("R6C",'Mapa final'!#REF!),"")</f>
        <v>#REF!</v>
      </c>
      <c r="T21" s="60" t="e">
        <f>IF(AND('Mapa final'!#REF!="Alta",'Mapa final'!#REF!="Menor"),CONCATENATE("R6C",'Mapa final'!#REF!),"")</f>
        <v>#REF!</v>
      </c>
      <c r="U21" s="61"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45" t="e">
        <f>IF(AND('Mapa final'!#REF!="Alta",'Mapa final'!#REF!="Moderado"),CONCATENATE("R6C",'Mapa final'!#REF!),"")</f>
        <v>#REF!</v>
      </c>
      <c r="Y21" s="45" t="e">
        <f>IF(AND('Mapa final'!#REF!="Alta",'Mapa final'!#REF!="Moderado"),CONCATENATE("R6C",'Mapa final'!#REF!),"")</f>
        <v>#REF!</v>
      </c>
      <c r="Z21" s="45"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45" t="e">
        <f>IF(AND('Mapa final'!#REF!="Alta",'Mapa final'!#REF!="Mayor"),CONCATENATE("R6C",'Mapa final'!#REF!),"")</f>
        <v>#REF!</v>
      </c>
      <c r="AE21" s="45" t="e">
        <f>IF(AND('Mapa final'!#REF!="Alta",'Mapa final'!#REF!="Mayor"),CONCATENATE("R6C",'Mapa final'!#REF!),"")</f>
        <v>#REF!</v>
      </c>
      <c r="AF21" s="45"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5"/>
      <c r="AO21" s="352"/>
      <c r="AP21" s="353"/>
      <c r="AQ21" s="353"/>
      <c r="AR21" s="353"/>
      <c r="AS21" s="353"/>
      <c r="AT21" s="354"/>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row>
    <row r="22" spans="1:76" ht="15" customHeight="1" x14ac:dyDescent="0.25">
      <c r="A22" s="75"/>
      <c r="B22" s="301"/>
      <c r="C22" s="301"/>
      <c r="D22" s="302"/>
      <c r="E22" s="342"/>
      <c r="F22" s="343"/>
      <c r="G22" s="343"/>
      <c r="H22" s="343"/>
      <c r="I22" s="343"/>
      <c r="J22" s="59" t="e">
        <f>IF(AND('Mapa final'!#REF!="Alta",'Mapa final'!#REF!="Leve"),CONCATENATE("R7C",'Mapa final'!#REF!),"")</f>
        <v>#REF!</v>
      </c>
      <c r="K22" s="60" t="e">
        <f>IF(AND('Mapa final'!#REF!="Alta",'Mapa final'!#REF!="Leve"),CONCATENATE("R7C",'Mapa final'!#REF!),"")</f>
        <v>#REF!</v>
      </c>
      <c r="L22" s="60" t="e">
        <f>IF(AND('Mapa final'!#REF!="Alta",'Mapa final'!#REF!="Leve"),CONCATENATE("R7C",'Mapa final'!#REF!),"")</f>
        <v>#REF!</v>
      </c>
      <c r="M22" s="60" t="e">
        <f>IF(AND('Mapa final'!#REF!="Alta",'Mapa final'!#REF!="Leve"),CONCATENATE("R7C",'Mapa final'!#REF!),"")</f>
        <v>#REF!</v>
      </c>
      <c r="N22" s="60" t="e">
        <f>IF(AND('Mapa final'!#REF!="Alta",'Mapa final'!#REF!="Leve"),CONCATENATE("R7C",'Mapa final'!#REF!),"")</f>
        <v>#REF!</v>
      </c>
      <c r="O22" s="61" t="e">
        <f>IF(AND('Mapa final'!#REF!="Alta",'Mapa final'!#REF!="Leve"),CONCATENATE("R7C",'Mapa final'!#REF!),"")</f>
        <v>#REF!</v>
      </c>
      <c r="P22" s="59" t="e">
        <f>IF(AND('Mapa final'!#REF!="Alta",'Mapa final'!#REF!="Menor"),CONCATENATE("R7C",'Mapa final'!#REF!),"")</f>
        <v>#REF!</v>
      </c>
      <c r="Q22" s="60" t="e">
        <f>IF(AND('Mapa final'!#REF!="Alta",'Mapa final'!#REF!="Menor"),CONCATENATE("R7C",'Mapa final'!#REF!),"")</f>
        <v>#REF!</v>
      </c>
      <c r="R22" s="60" t="e">
        <f>IF(AND('Mapa final'!#REF!="Alta",'Mapa final'!#REF!="Menor"),CONCATENATE("R7C",'Mapa final'!#REF!),"")</f>
        <v>#REF!</v>
      </c>
      <c r="S22" s="60" t="e">
        <f>IF(AND('Mapa final'!#REF!="Alta",'Mapa final'!#REF!="Menor"),CONCATENATE("R7C",'Mapa final'!#REF!),"")</f>
        <v>#REF!</v>
      </c>
      <c r="T22" s="60" t="e">
        <f>IF(AND('Mapa final'!#REF!="Alta",'Mapa final'!#REF!="Menor"),CONCATENATE("R7C",'Mapa final'!#REF!),"")</f>
        <v>#REF!</v>
      </c>
      <c r="U22" s="61"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45" t="e">
        <f>IF(AND('Mapa final'!#REF!="Alta",'Mapa final'!#REF!="Moderado"),CONCATENATE("R7C",'Mapa final'!#REF!),"")</f>
        <v>#REF!</v>
      </c>
      <c r="Y22" s="45" t="e">
        <f>IF(AND('Mapa final'!#REF!="Alta",'Mapa final'!#REF!="Moderado"),CONCATENATE("R7C",'Mapa final'!#REF!),"")</f>
        <v>#REF!</v>
      </c>
      <c r="Z22" s="45"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45" t="e">
        <f>IF(AND('Mapa final'!#REF!="Alta",'Mapa final'!#REF!="Mayor"),CONCATENATE("R7C",'Mapa final'!#REF!),"")</f>
        <v>#REF!</v>
      </c>
      <c r="AE22" s="45" t="e">
        <f>IF(AND('Mapa final'!#REF!="Alta",'Mapa final'!#REF!="Mayor"),CONCATENATE("R7C",'Mapa final'!#REF!),"")</f>
        <v>#REF!</v>
      </c>
      <c r="AF22" s="45"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5"/>
      <c r="AO22" s="352"/>
      <c r="AP22" s="353"/>
      <c r="AQ22" s="353"/>
      <c r="AR22" s="353"/>
      <c r="AS22" s="353"/>
      <c r="AT22" s="354"/>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row>
    <row r="23" spans="1:76" ht="15" customHeight="1" x14ac:dyDescent="0.25">
      <c r="A23" s="75"/>
      <c r="B23" s="301"/>
      <c r="C23" s="301"/>
      <c r="D23" s="302"/>
      <c r="E23" s="342"/>
      <c r="F23" s="343"/>
      <c r="G23" s="343"/>
      <c r="H23" s="343"/>
      <c r="I23" s="343"/>
      <c r="J23" s="59" t="e">
        <f>IF(AND('Mapa final'!#REF!="Alta",'Mapa final'!#REF!="Leve"),CONCATENATE("R8C",'Mapa final'!#REF!),"")</f>
        <v>#REF!</v>
      </c>
      <c r="K23" s="60" t="e">
        <f>IF(AND('Mapa final'!#REF!="Alta",'Mapa final'!#REF!="Leve"),CONCATENATE("R8C",'Mapa final'!#REF!),"")</f>
        <v>#REF!</v>
      </c>
      <c r="L23" s="60" t="e">
        <f>IF(AND('Mapa final'!#REF!="Alta",'Mapa final'!#REF!="Leve"),CONCATENATE("R8C",'Mapa final'!#REF!),"")</f>
        <v>#REF!</v>
      </c>
      <c r="M23" s="60" t="e">
        <f>IF(AND('Mapa final'!#REF!="Alta",'Mapa final'!#REF!="Leve"),CONCATENATE("R8C",'Mapa final'!#REF!),"")</f>
        <v>#REF!</v>
      </c>
      <c r="N23" s="60" t="e">
        <f>IF(AND('Mapa final'!#REF!="Alta",'Mapa final'!#REF!="Leve"),CONCATENATE("R8C",'Mapa final'!#REF!),"")</f>
        <v>#REF!</v>
      </c>
      <c r="O23" s="61" t="e">
        <f>IF(AND('Mapa final'!#REF!="Alta",'Mapa final'!#REF!="Leve"),CONCATENATE("R8C",'Mapa final'!#REF!),"")</f>
        <v>#REF!</v>
      </c>
      <c r="P23" s="59" t="e">
        <f>IF(AND('Mapa final'!#REF!="Alta",'Mapa final'!#REF!="Menor"),CONCATENATE("R8C",'Mapa final'!#REF!),"")</f>
        <v>#REF!</v>
      </c>
      <c r="Q23" s="60" t="e">
        <f>IF(AND('Mapa final'!#REF!="Alta",'Mapa final'!#REF!="Menor"),CONCATENATE("R8C",'Mapa final'!#REF!),"")</f>
        <v>#REF!</v>
      </c>
      <c r="R23" s="60" t="e">
        <f>IF(AND('Mapa final'!#REF!="Alta",'Mapa final'!#REF!="Menor"),CONCATENATE("R8C",'Mapa final'!#REF!),"")</f>
        <v>#REF!</v>
      </c>
      <c r="S23" s="60" t="e">
        <f>IF(AND('Mapa final'!#REF!="Alta",'Mapa final'!#REF!="Menor"),CONCATENATE("R8C",'Mapa final'!#REF!),"")</f>
        <v>#REF!</v>
      </c>
      <c r="T23" s="60" t="e">
        <f>IF(AND('Mapa final'!#REF!="Alta",'Mapa final'!#REF!="Menor"),CONCATENATE("R8C",'Mapa final'!#REF!),"")</f>
        <v>#REF!</v>
      </c>
      <c r="U23" s="61"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45" t="e">
        <f>IF(AND('Mapa final'!#REF!="Alta",'Mapa final'!#REF!="Moderado"),CONCATENATE("R8C",'Mapa final'!#REF!),"")</f>
        <v>#REF!</v>
      </c>
      <c r="Y23" s="45" t="e">
        <f>IF(AND('Mapa final'!#REF!="Alta",'Mapa final'!#REF!="Moderado"),CONCATENATE("R8C",'Mapa final'!#REF!),"")</f>
        <v>#REF!</v>
      </c>
      <c r="Z23" s="45"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45" t="e">
        <f>IF(AND('Mapa final'!#REF!="Alta",'Mapa final'!#REF!="Mayor"),CONCATENATE("R8C",'Mapa final'!#REF!),"")</f>
        <v>#REF!</v>
      </c>
      <c r="AE23" s="45" t="e">
        <f>IF(AND('Mapa final'!#REF!="Alta",'Mapa final'!#REF!="Mayor"),CONCATENATE("R8C",'Mapa final'!#REF!),"")</f>
        <v>#REF!</v>
      </c>
      <c r="AF23" s="45"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5"/>
      <c r="AO23" s="352"/>
      <c r="AP23" s="353"/>
      <c r="AQ23" s="353"/>
      <c r="AR23" s="353"/>
      <c r="AS23" s="353"/>
      <c r="AT23" s="354"/>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row>
    <row r="24" spans="1:76" ht="15" customHeight="1" x14ac:dyDescent="0.25">
      <c r="A24" s="75"/>
      <c r="B24" s="301"/>
      <c r="C24" s="301"/>
      <c r="D24" s="302"/>
      <c r="E24" s="342"/>
      <c r="F24" s="343"/>
      <c r="G24" s="343"/>
      <c r="H24" s="343"/>
      <c r="I24" s="343"/>
      <c r="J24" s="59" t="e">
        <f>IF(AND('Mapa final'!#REF!="Alta",'Mapa final'!#REF!="Leve"),CONCATENATE("R9C",'Mapa final'!#REF!),"")</f>
        <v>#REF!</v>
      </c>
      <c r="K24" s="60" t="e">
        <f>IF(AND('Mapa final'!#REF!="Alta",'Mapa final'!#REF!="Leve"),CONCATENATE("R9C",'Mapa final'!#REF!),"")</f>
        <v>#REF!</v>
      </c>
      <c r="L24" s="60" t="e">
        <f>IF(AND('Mapa final'!#REF!="Alta",'Mapa final'!#REF!="Leve"),CONCATENATE("R9C",'Mapa final'!#REF!),"")</f>
        <v>#REF!</v>
      </c>
      <c r="M24" s="60" t="e">
        <f>IF(AND('Mapa final'!#REF!="Alta",'Mapa final'!#REF!="Leve"),CONCATENATE("R9C",'Mapa final'!#REF!),"")</f>
        <v>#REF!</v>
      </c>
      <c r="N24" s="60" t="e">
        <f>IF(AND('Mapa final'!#REF!="Alta",'Mapa final'!#REF!="Leve"),CONCATENATE("R9C",'Mapa final'!#REF!),"")</f>
        <v>#REF!</v>
      </c>
      <c r="O24" s="61" t="e">
        <f>IF(AND('Mapa final'!#REF!="Alta",'Mapa final'!#REF!="Leve"),CONCATENATE("R9C",'Mapa final'!#REF!),"")</f>
        <v>#REF!</v>
      </c>
      <c r="P24" s="59" t="e">
        <f>IF(AND('Mapa final'!#REF!="Alta",'Mapa final'!#REF!="Menor"),CONCATENATE("R9C",'Mapa final'!#REF!),"")</f>
        <v>#REF!</v>
      </c>
      <c r="Q24" s="60" t="e">
        <f>IF(AND('Mapa final'!#REF!="Alta",'Mapa final'!#REF!="Menor"),CONCATENATE("R9C",'Mapa final'!#REF!),"")</f>
        <v>#REF!</v>
      </c>
      <c r="R24" s="60" t="e">
        <f>IF(AND('Mapa final'!#REF!="Alta",'Mapa final'!#REF!="Menor"),CONCATENATE("R9C",'Mapa final'!#REF!),"")</f>
        <v>#REF!</v>
      </c>
      <c r="S24" s="60" t="e">
        <f>IF(AND('Mapa final'!#REF!="Alta",'Mapa final'!#REF!="Menor"),CONCATENATE("R9C",'Mapa final'!#REF!),"")</f>
        <v>#REF!</v>
      </c>
      <c r="T24" s="60" t="e">
        <f>IF(AND('Mapa final'!#REF!="Alta",'Mapa final'!#REF!="Menor"),CONCATENATE("R9C",'Mapa final'!#REF!),"")</f>
        <v>#REF!</v>
      </c>
      <c r="U24" s="61"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45" t="e">
        <f>IF(AND('Mapa final'!#REF!="Alta",'Mapa final'!#REF!="Moderado"),CONCATENATE("R9C",'Mapa final'!#REF!),"")</f>
        <v>#REF!</v>
      </c>
      <c r="Y24" s="45" t="e">
        <f>IF(AND('Mapa final'!#REF!="Alta",'Mapa final'!#REF!="Moderado"),CONCATENATE("R9C",'Mapa final'!#REF!),"")</f>
        <v>#REF!</v>
      </c>
      <c r="Z24" s="45"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45" t="e">
        <f>IF(AND('Mapa final'!#REF!="Alta",'Mapa final'!#REF!="Mayor"),CONCATENATE("R9C",'Mapa final'!#REF!),"")</f>
        <v>#REF!</v>
      </c>
      <c r="AE24" s="45" t="e">
        <f>IF(AND('Mapa final'!#REF!="Alta",'Mapa final'!#REF!="Mayor"),CONCATENATE("R9C",'Mapa final'!#REF!),"")</f>
        <v>#REF!</v>
      </c>
      <c r="AF24" s="45"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5"/>
      <c r="AO24" s="352"/>
      <c r="AP24" s="353"/>
      <c r="AQ24" s="353"/>
      <c r="AR24" s="353"/>
      <c r="AS24" s="353"/>
      <c r="AT24" s="354"/>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row>
    <row r="25" spans="1:76" ht="15.75" customHeight="1" thickBot="1" x14ac:dyDescent="0.3">
      <c r="A25" s="75"/>
      <c r="B25" s="301"/>
      <c r="C25" s="301"/>
      <c r="D25" s="302"/>
      <c r="E25" s="345"/>
      <c r="F25" s="346"/>
      <c r="G25" s="346"/>
      <c r="H25" s="346"/>
      <c r="I25" s="346"/>
      <c r="J25" s="62" t="e">
        <f>IF(AND('Mapa final'!#REF!="Alta",'Mapa final'!#REF!="Leve"),CONCATENATE("R10C",'Mapa final'!#REF!),"")</f>
        <v>#REF!</v>
      </c>
      <c r="K25" s="63" t="e">
        <f>IF(AND('Mapa final'!#REF!="Alta",'Mapa final'!#REF!="Leve"),CONCATENATE("R10C",'Mapa final'!#REF!),"")</f>
        <v>#REF!</v>
      </c>
      <c r="L25" s="63" t="e">
        <f>IF(AND('Mapa final'!#REF!="Alta",'Mapa final'!#REF!="Leve"),CONCATENATE("R10C",'Mapa final'!#REF!),"")</f>
        <v>#REF!</v>
      </c>
      <c r="M25" s="63" t="e">
        <f>IF(AND('Mapa final'!#REF!="Alta",'Mapa final'!#REF!="Leve"),CONCATENATE("R10C",'Mapa final'!#REF!),"")</f>
        <v>#REF!</v>
      </c>
      <c r="N25" s="63" t="e">
        <f>IF(AND('Mapa final'!#REF!="Alta",'Mapa final'!#REF!="Leve"),CONCATENATE("R10C",'Mapa final'!#REF!),"")</f>
        <v>#REF!</v>
      </c>
      <c r="O25" s="64" t="e">
        <f>IF(AND('Mapa final'!#REF!="Alta",'Mapa final'!#REF!="Leve"),CONCATENATE("R10C",'Mapa final'!#REF!),"")</f>
        <v>#REF!</v>
      </c>
      <c r="P25" s="62" t="e">
        <f>IF(AND('Mapa final'!#REF!="Alta",'Mapa final'!#REF!="Menor"),CONCATENATE("R10C",'Mapa final'!#REF!),"")</f>
        <v>#REF!</v>
      </c>
      <c r="Q25" s="63" t="e">
        <f>IF(AND('Mapa final'!#REF!="Alta",'Mapa final'!#REF!="Menor"),CONCATENATE("R10C",'Mapa final'!#REF!),"")</f>
        <v>#REF!</v>
      </c>
      <c r="R25" s="63" t="e">
        <f>IF(AND('Mapa final'!#REF!="Alta",'Mapa final'!#REF!="Menor"),CONCATENATE("R10C",'Mapa final'!#REF!),"")</f>
        <v>#REF!</v>
      </c>
      <c r="S25" s="63" t="e">
        <f>IF(AND('Mapa final'!#REF!="Alta",'Mapa final'!#REF!="Menor"),CONCATENATE("R10C",'Mapa final'!#REF!),"")</f>
        <v>#REF!</v>
      </c>
      <c r="T25" s="63" t="e">
        <f>IF(AND('Mapa final'!#REF!="Alta",'Mapa final'!#REF!="Menor"),CONCATENATE("R10C",'Mapa final'!#REF!),"")</f>
        <v>#REF!</v>
      </c>
      <c r="U25" s="64" t="e">
        <f>IF(AND('Mapa final'!#REF!="Alta",'Mapa final'!#REF!="Menor"),CONCATENATE("R10C",'Mapa final'!#REF!),"")</f>
        <v>#REF!</v>
      </c>
      <c r="V25" s="50" t="e">
        <f>IF(AND('Mapa final'!#REF!="Alta",'Mapa final'!#REF!="Moderado"),CONCATENATE("R10C",'Mapa final'!#REF!),"")</f>
        <v>#REF!</v>
      </c>
      <c r="W25" s="51" t="e">
        <f>IF(AND('Mapa final'!#REF!="Alta",'Mapa final'!#REF!="Moderado"),CONCATENATE("R10C",'Mapa final'!#REF!),"")</f>
        <v>#REF!</v>
      </c>
      <c r="X25" s="51" t="e">
        <f>IF(AND('Mapa final'!#REF!="Alta",'Mapa final'!#REF!="Moderado"),CONCATENATE("R10C",'Mapa final'!#REF!),"")</f>
        <v>#REF!</v>
      </c>
      <c r="Y25" s="51" t="e">
        <f>IF(AND('Mapa final'!#REF!="Alta",'Mapa final'!#REF!="Moderado"),CONCATENATE("R10C",'Mapa final'!#REF!),"")</f>
        <v>#REF!</v>
      </c>
      <c r="Z25" s="51" t="e">
        <f>IF(AND('Mapa final'!#REF!="Alta",'Mapa final'!#REF!="Moderado"),CONCATENATE("R10C",'Mapa final'!#REF!),"")</f>
        <v>#REF!</v>
      </c>
      <c r="AA25" s="52" t="e">
        <f>IF(AND('Mapa final'!#REF!="Alta",'Mapa final'!#REF!="Moderado"),CONCATENATE("R10C",'Mapa final'!#REF!),"")</f>
        <v>#REF!</v>
      </c>
      <c r="AB25" s="50" t="e">
        <f>IF(AND('Mapa final'!#REF!="Alta",'Mapa final'!#REF!="Mayor"),CONCATENATE("R10C",'Mapa final'!#REF!),"")</f>
        <v>#REF!</v>
      </c>
      <c r="AC25" s="51" t="e">
        <f>IF(AND('Mapa final'!#REF!="Alta",'Mapa final'!#REF!="Mayor"),CONCATENATE("R10C",'Mapa final'!#REF!),"")</f>
        <v>#REF!</v>
      </c>
      <c r="AD25" s="51" t="e">
        <f>IF(AND('Mapa final'!#REF!="Alta",'Mapa final'!#REF!="Mayor"),CONCATENATE("R10C",'Mapa final'!#REF!),"")</f>
        <v>#REF!</v>
      </c>
      <c r="AE25" s="51" t="e">
        <f>IF(AND('Mapa final'!#REF!="Alta",'Mapa final'!#REF!="Mayor"),CONCATENATE("R10C",'Mapa final'!#REF!),"")</f>
        <v>#REF!</v>
      </c>
      <c r="AF25" s="51" t="e">
        <f>IF(AND('Mapa final'!#REF!="Alta",'Mapa final'!#REF!="Mayor"),CONCATENATE("R10C",'Mapa final'!#REF!),"")</f>
        <v>#REF!</v>
      </c>
      <c r="AG25" s="52" t="e">
        <f>IF(AND('Mapa final'!#REF!="Alta",'Mapa final'!#REF!="Mayor"),CONCATENATE("R10C",'Mapa final'!#REF!),"")</f>
        <v>#REF!</v>
      </c>
      <c r="AH25" s="53" t="e">
        <f>IF(AND('Mapa final'!#REF!="Alta",'Mapa final'!#REF!="Catastrófico"),CONCATENATE("R10C",'Mapa final'!#REF!),"")</f>
        <v>#REF!</v>
      </c>
      <c r="AI25" s="54" t="e">
        <f>IF(AND('Mapa final'!#REF!="Alta",'Mapa final'!#REF!="Catastrófico"),CONCATENATE("R10C",'Mapa final'!#REF!),"")</f>
        <v>#REF!</v>
      </c>
      <c r="AJ25" s="54" t="e">
        <f>IF(AND('Mapa final'!#REF!="Alta",'Mapa final'!#REF!="Catastrófico"),CONCATENATE("R10C",'Mapa final'!#REF!),"")</f>
        <v>#REF!</v>
      </c>
      <c r="AK25" s="54" t="e">
        <f>IF(AND('Mapa final'!#REF!="Alta",'Mapa final'!#REF!="Catastrófico"),CONCATENATE("R10C",'Mapa final'!#REF!),"")</f>
        <v>#REF!</v>
      </c>
      <c r="AL25" s="54" t="e">
        <f>IF(AND('Mapa final'!#REF!="Alta",'Mapa final'!#REF!="Catastrófico"),CONCATENATE("R10C",'Mapa final'!#REF!),"")</f>
        <v>#REF!</v>
      </c>
      <c r="AM25" s="55" t="e">
        <f>IF(AND('Mapa final'!#REF!="Alta",'Mapa final'!#REF!="Catastrófico"),CONCATENATE("R10C",'Mapa final'!#REF!),"")</f>
        <v>#REF!</v>
      </c>
      <c r="AN25" s="75"/>
      <c r="AO25" s="355"/>
      <c r="AP25" s="356"/>
      <c r="AQ25" s="356"/>
      <c r="AR25" s="356"/>
      <c r="AS25" s="356"/>
      <c r="AT25" s="357"/>
      <c r="AU25" s="75"/>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row>
    <row r="26" spans="1:76" ht="15" customHeight="1" x14ac:dyDescent="0.25">
      <c r="A26" s="75"/>
      <c r="B26" s="301"/>
      <c r="C26" s="301"/>
      <c r="D26" s="302"/>
      <c r="E26" s="339" t="s">
        <v>116</v>
      </c>
      <c r="F26" s="340"/>
      <c r="G26" s="340"/>
      <c r="H26" s="340"/>
      <c r="I26" s="341"/>
      <c r="J26" s="56" t="e">
        <f>IF(AND('Mapa final'!#REF!="Media",'Mapa final'!#REF!="Leve"),CONCATENATE("R1C",'Mapa final'!#REF!),"")</f>
        <v>#REF!</v>
      </c>
      <c r="K26" s="57" t="e">
        <f>IF(AND('Mapa final'!#REF!="Media",'Mapa final'!#REF!="Leve"),CONCATENATE("R1C",'Mapa final'!#REF!),"")</f>
        <v>#REF!</v>
      </c>
      <c r="L26" s="57" t="e">
        <f>IF(AND('Mapa final'!#REF!="Media",'Mapa final'!#REF!="Leve"),CONCATENATE("R1C",'Mapa final'!#REF!),"")</f>
        <v>#REF!</v>
      </c>
      <c r="M26" s="57" t="e">
        <f>IF(AND('Mapa final'!#REF!="Media",'Mapa final'!#REF!="Leve"),CONCATENATE("R1C",'Mapa final'!#REF!),"")</f>
        <v>#REF!</v>
      </c>
      <c r="N26" s="57" t="e">
        <f>IF(AND('Mapa final'!#REF!="Media",'Mapa final'!#REF!="Leve"),CONCATENATE("R1C",'Mapa final'!#REF!),"")</f>
        <v>#REF!</v>
      </c>
      <c r="O26" s="58" t="e">
        <f>IF(AND('Mapa final'!#REF!="Media",'Mapa final'!#REF!="Leve"),CONCATENATE("R1C",'Mapa final'!#REF!),"")</f>
        <v>#REF!</v>
      </c>
      <c r="P26" s="56" t="e">
        <f>IF(AND('Mapa final'!#REF!="Media",'Mapa final'!#REF!="Menor"),CONCATENATE("R1C",'Mapa final'!#REF!),"")</f>
        <v>#REF!</v>
      </c>
      <c r="Q26" s="57" t="e">
        <f>IF(AND('Mapa final'!#REF!="Media",'Mapa final'!#REF!="Menor"),CONCATENATE("R1C",'Mapa final'!#REF!),"")</f>
        <v>#REF!</v>
      </c>
      <c r="R26" s="57" t="e">
        <f>IF(AND('Mapa final'!#REF!="Media",'Mapa final'!#REF!="Menor"),CONCATENATE("R1C",'Mapa final'!#REF!),"")</f>
        <v>#REF!</v>
      </c>
      <c r="S26" s="57" t="e">
        <f>IF(AND('Mapa final'!#REF!="Media",'Mapa final'!#REF!="Menor"),CONCATENATE("R1C",'Mapa final'!#REF!),"")</f>
        <v>#REF!</v>
      </c>
      <c r="T26" s="57" t="e">
        <f>IF(AND('Mapa final'!#REF!="Media",'Mapa final'!#REF!="Menor"),CONCATENATE("R1C",'Mapa final'!#REF!),"")</f>
        <v>#REF!</v>
      </c>
      <c r="U26" s="58" t="e">
        <f>IF(AND('Mapa final'!#REF!="Media",'Mapa final'!#REF!="Menor"),CONCATENATE("R1C",'Mapa final'!#REF!),"")</f>
        <v>#REF!</v>
      </c>
      <c r="V26" s="56" t="e">
        <f>IF(AND('Mapa final'!#REF!="Media",'Mapa final'!#REF!="Moderado"),CONCATENATE("R1C",'Mapa final'!#REF!),"")</f>
        <v>#REF!</v>
      </c>
      <c r="W26" s="57" t="e">
        <f>IF(AND('Mapa final'!#REF!="Media",'Mapa final'!#REF!="Moderado"),CONCATENATE("R1C",'Mapa final'!#REF!),"")</f>
        <v>#REF!</v>
      </c>
      <c r="X26" s="57" t="e">
        <f>IF(AND('Mapa final'!#REF!="Media",'Mapa final'!#REF!="Moderado"),CONCATENATE("R1C",'Mapa final'!#REF!),"")</f>
        <v>#REF!</v>
      </c>
      <c r="Y26" s="57" t="e">
        <f>IF(AND('Mapa final'!#REF!="Media",'Mapa final'!#REF!="Moderado"),CONCATENATE("R1C",'Mapa final'!#REF!),"")</f>
        <v>#REF!</v>
      </c>
      <c r="Z26" s="57" t="e">
        <f>IF(AND('Mapa final'!#REF!="Media",'Mapa final'!#REF!="Moderado"),CONCATENATE("R1C",'Mapa final'!#REF!),"")</f>
        <v>#REF!</v>
      </c>
      <c r="AA26" s="58"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5"/>
      <c r="AO26" s="379" t="s">
        <v>80</v>
      </c>
      <c r="AP26" s="380"/>
      <c r="AQ26" s="380"/>
      <c r="AR26" s="380"/>
      <c r="AS26" s="380"/>
      <c r="AT26" s="381"/>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row>
    <row r="27" spans="1:76" ht="15" customHeight="1" x14ac:dyDescent="0.25">
      <c r="A27" s="75"/>
      <c r="B27" s="301"/>
      <c r="C27" s="301"/>
      <c r="D27" s="302"/>
      <c r="E27" s="358"/>
      <c r="F27" s="343"/>
      <c r="G27" s="343"/>
      <c r="H27" s="343"/>
      <c r="I27" s="344"/>
      <c r="J27" s="59" t="str">
        <f>IF(AND('Mapa final'!$AD$13="Media",'Mapa final'!$AF$13="Leve"),CONCATENATE("R2C",'Mapa final'!$S$13),"")</f>
        <v/>
      </c>
      <c r="K27" s="60" t="str">
        <f>IF(AND('Mapa final'!$AD$14="Media",'Mapa final'!$AF$14="Leve"),CONCATENATE("R2C",'Mapa final'!$S$14),"")</f>
        <v/>
      </c>
      <c r="L27" s="60" t="e">
        <f>IF(AND('Mapa final'!#REF!="Media",'Mapa final'!#REF!="Leve"),CONCATENATE("R2C",'Mapa final'!#REF!),"")</f>
        <v>#REF!</v>
      </c>
      <c r="M27" s="60" t="e">
        <f>IF(AND('Mapa final'!#REF!="Media",'Mapa final'!#REF!="Leve"),CONCATENATE("R2C",'Mapa final'!#REF!),"")</f>
        <v>#REF!</v>
      </c>
      <c r="N27" s="60" t="e">
        <f>IF(AND('Mapa final'!#REF!="Media",'Mapa final'!#REF!="Leve"),CONCATENATE("R2C",'Mapa final'!#REF!),"")</f>
        <v>#REF!</v>
      </c>
      <c r="O27" s="61" t="e">
        <f>IF(AND('Mapa final'!#REF!="Media",'Mapa final'!#REF!="Leve"),CONCATENATE("R2C",'Mapa final'!#REF!),"")</f>
        <v>#REF!</v>
      </c>
      <c r="P27" s="59" t="str">
        <f>IF(AND('Mapa final'!$AD$13="Media",'Mapa final'!$AF$13="Menor"),CONCATENATE("R2C",'Mapa final'!$S$13),"")</f>
        <v/>
      </c>
      <c r="Q27" s="60" t="str">
        <f>IF(AND('Mapa final'!$AD$14="Media",'Mapa final'!$AF$14="Menor"),CONCATENATE("R2C",'Mapa final'!$S$14),"")</f>
        <v/>
      </c>
      <c r="R27" s="60" t="e">
        <f>IF(AND('Mapa final'!#REF!="Media",'Mapa final'!#REF!="Menor"),CONCATENATE("R2C",'Mapa final'!#REF!),"")</f>
        <v>#REF!</v>
      </c>
      <c r="S27" s="60" t="e">
        <f>IF(AND('Mapa final'!#REF!="Media",'Mapa final'!#REF!="Menor"),CONCATENATE("R2C",'Mapa final'!#REF!),"")</f>
        <v>#REF!</v>
      </c>
      <c r="T27" s="60" t="e">
        <f>IF(AND('Mapa final'!#REF!="Media",'Mapa final'!#REF!="Menor"),CONCATENATE("R2C",'Mapa final'!#REF!),"")</f>
        <v>#REF!</v>
      </c>
      <c r="U27" s="61" t="e">
        <f>IF(AND('Mapa final'!#REF!="Media",'Mapa final'!#REF!="Menor"),CONCATENATE("R2C",'Mapa final'!#REF!),"")</f>
        <v>#REF!</v>
      </c>
      <c r="V27" s="59" t="str">
        <f>IF(AND('Mapa final'!$AD$13="Media",'Mapa final'!$AF$13="Moderado"),CONCATENATE("R2C",'Mapa final'!$S$13),"")</f>
        <v/>
      </c>
      <c r="W27" s="60" t="str">
        <f>IF(AND('Mapa final'!$AD$14="Media",'Mapa final'!$AF$14="Moderado"),CONCATENATE("R2C",'Mapa final'!$S$14),"")</f>
        <v/>
      </c>
      <c r="X27" s="60" t="e">
        <f>IF(AND('Mapa final'!#REF!="Media",'Mapa final'!#REF!="Moderado"),CONCATENATE("R2C",'Mapa final'!#REF!),"")</f>
        <v>#REF!</v>
      </c>
      <c r="Y27" s="60" t="e">
        <f>IF(AND('Mapa final'!#REF!="Media",'Mapa final'!#REF!="Moderado"),CONCATENATE("R2C",'Mapa final'!#REF!),"")</f>
        <v>#REF!</v>
      </c>
      <c r="Z27" s="60" t="e">
        <f>IF(AND('Mapa final'!#REF!="Media",'Mapa final'!#REF!="Moderado"),CONCATENATE("R2C",'Mapa final'!#REF!),"")</f>
        <v>#REF!</v>
      </c>
      <c r="AA27" s="61" t="e">
        <f>IF(AND('Mapa final'!#REF!="Media",'Mapa final'!#REF!="Moderado"),CONCATENATE("R2C",'Mapa final'!#REF!),"")</f>
        <v>#REF!</v>
      </c>
      <c r="AB27" s="44" t="str">
        <f>IF(AND('Mapa final'!$AD$13="Media",'Mapa final'!$AF$13="Mayor"),CONCATENATE("R2C",'Mapa final'!$S$13),"")</f>
        <v/>
      </c>
      <c r="AC27" s="45" t="str">
        <f>IF(AND('Mapa final'!$AD$14="Media",'Mapa final'!$AF$14="Mayor"),CONCATENATE("R2C",'Mapa final'!$S$14),"")</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final'!$AD$13="Media",'Mapa final'!$AF$13="Catastrófico"),CONCATENATE("R2C",'Mapa final'!$S$13),"")</f>
        <v/>
      </c>
      <c r="AI27" s="48" t="str">
        <f>IF(AND('Mapa final'!$AD$14="Media",'Mapa final'!$AF$14="Catastrófico"),CONCATENATE("R2C",'Mapa final'!$S$14),"")</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5"/>
      <c r="AO27" s="382"/>
      <c r="AP27" s="383"/>
      <c r="AQ27" s="383"/>
      <c r="AR27" s="383"/>
      <c r="AS27" s="383"/>
      <c r="AT27" s="384"/>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row>
    <row r="28" spans="1:76" ht="15" customHeight="1" x14ac:dyDescent="0.25">
      <c r="A28" s="75"/>
      <c r="B28" s="301"/>
      <c r="C28" s="301"/>
      <c r="D28" s="302"/>
      <c r="E28" s="342"/>
      <c r="F28" s="343"/>
      <c r="G28" s="343"/>
      <c r="H28" s="343"/>
      <c r="I28" s="344"/>
      <c r="J28" s="59" t="e">
        <f>IF(AND('Mapa final'!#REF!="Media",'Mapa final'!#REF!="Leve"),CONCATENATE("R3C",'Mapa final'!#REF!),"")</f>
        <v>#REF!</v>
      </c>
      <c r="K28" s="60" t="e">
        <f>IF(AND('Mapa final'!#REF!="Media",'Mapa final'!#REF!="Leve"),CONCATENATE("R3C",'Mapa final'!#REF!),"")</f>
        <v>#REF!</v>
      </c>
      <c r="L28" s="60" t="e">
        <f>IF(AND('Mapa final'!#REF!="Media",'Mapa final'!#REF!="Leve"),CONCATENATE("R3C",'Mapa final'!#REF!),"")</f>
        <v>#REF!</v>
      </c>
      <c r="M28" s="60" t="e">
        <f>IF(AND('Mapa final'!#REF!="Media",'Mapa final'!#REF!="Leve"),CONCATENATE("R3C",'Mapa final'!#REF!),"")</f>
        <v>#REF!</v>
      </c>
      <c r="N28" s="60" t="e">
        <f>IF(AND('Mapa final'!#REF!="Media",'Mapa final'!#REF!="Leve"),CONCATENATE("R3C",'Mapa final'!#REF!),"")</f>
        <v>#REF!</v>
      </c>
      <c r="O28" s="61" t="e">
        <f>IF(AND('Mapa final'!#REF!="Media",'Mapa final'!#REF!="Leve"),CONCATENATE("R3C",'Mapa final'!#REF!),"")</f>
        <v>#REF!</v>
      </c>
      <c r="P28" s="59" t="e">
        <f>IF(AND('Mapa final'!#REF!="Media",'Mapa final'!#REF!="Menor"),CONCATENATE("R3C",'Mapa final'!#REF!),"")</f>
        <v>#REF!</v>
      </c>
      <c r="Q28" s="60" t="e">
        <f>IF(AND('Mapa final'!#REF!="Media",'Mapa final'!#REF!="Menor"),CONCATENATE("R3C",'Mapa final'!#REF!),"")</f>
        <v>#REF!</v>
      </c>
      <c r="R28" s="60" t="e">
        <f>IF(AND('Mapa final'!#REF!="Media",'Mapa final'!#REF!="Menor"),CONCATENATE("R3C",'Mapa final'!#REF!),"")</f>
        <v>#REF!</v>
      </c>
      <c r="S28" s="60" t="e">
        <f>IF(AND('Mapa final'!#REF!="Media",'Mapa final'!#REF!="Menor"),CONCATENATE("R3C",'Mapa final'!#REF!),"")</f>
        <v>#REF!</v>
      </c>
      <c r="T28" s="60" t="e">
        <f>IF(AND('Mapa final'!#REF!="Media",'Mapa final'!#REF!="Menor"),CONCATENATE("R3C",'Mapa final'!#REF!),"")</f>
        <v>#REF!</v>
      </c>
      <c r="U28" s="61" t="e">
        <f>IF(AND('Mapa final'!#REF!="Media",'Mapa final'!#REF!="Menor"),CONCATENATE("R3C",'Mapa final'!#REF!),"")</f>
        <v>#REF!</v>
      </c>
      <c r="V28" s="59" t="e">
        <f>IF(AND('Mapa final'!#REF!="Media",'Mapa final'!#REF!="Moderado"),CONCATENATE("R3C",'Mapa final'!#REF!),"")</f>
        <v>#REF!</v>
      </c>
      <c r="W28" s="60" t="e">
        <f>IF(AND('Mapa final'!#REF!="Media",'Mapa final'!#REF!="Moderado"),CONCATENATE("R3C",'Mapa final'!#REF!),"")</f>
        <v>#REF!</v>
      </c>
      <c r="X28" s="60" t="e">
        <f>IF(AND('Mapa final'!#REF!="Media",'Mapa final'!#REF!="Moderado"),CONCATENATE("R3C",'Mapa final'!#REF!),"")</f>
        <v>#REF!</v>
      </c>
      <c r="Y28" s="60" t="e">
        <f>IF(AND('Mapa final'!#REF!="Media",'Mapa final'!#REF!="Moderado"),CONCATENATE("R3C",'Mapa final'!#REF!),"")</f>
        <v>#REF!</v>
      </c>
      <c r="Z28" s="60" t="e">
        <f>IF(AND('Mapa final'!#REF!="Media",'Mapa final'!#REF!="Moderado"),CONCATENATE("R3C",'Mapa final'!#REF!),"")</f>
        <v>#REF!</v>
      </c>
      <c r="AA28" s="61"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5"/>
      <c r="AO28" s="382"/>
      <c r="AP28" s="383"/>
      <c r="AQ28" s="383"/>
      <c r="AR28" s="383"/>
      <c r="AS28" s="383"/>
      <c r="AT28" s="384"/>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row>
    <row r="29" spans="1:76" ht="15" customHeight="1" x14ac:dyDescent="0.25">
      <c r="A29" s="75"/>
      <c r="B29" s="301"/>
      <c r="C29" s="301"/>
      <c r="D29" s="302"/>
      <c r="E29" s="342"/>
      <c r="F29" s="343"/>
      <c r="G29" s="343"/>
      <c r="H29" s="343"/>
      <c r="I29" s="344"/>
      <c r="J29" s="59" t="e">
        <f>IF(AND('Mapa final'!#REF!="Media",'Mapa final'!#REF!="Leve"),CONCATENATE("R4C",'Mapa final'!#REF!),"")</f>
        <v>#REF!</v>
      </c>
      <c r="K29" s="60" t="e">
        <f>IF(AND('Mapa final'!#REF!="Media",'Mapa final'!#REF!="Leve"),CONCATENATE("R4C",'Mapa final'!#REF!),"")</f>
        <v>#REF!</v>
      </c>
      <c r="L29" s="60" t="e">
        <f>IF(AND('Mapa final'!#REF!="Media",'Mapa final'!#REF!="Leve"),CONCATENATE("R4C",'Mapa final'!#REF!),"")</f>
        <v>#REF!</v>
      </c>
      <c r="M29" s="60" t="e">
        <f>IF(AND('Mapa final'!#REF!="Media",'Mapa final'!#REF!="Leve"),CONCATENATE("R4C",'Mapa final'!#REF!),"")</f>
        <v>#REF!</v>
      </c>
      <c r="N29" s="60" t="e">
        <f>IF(AND('Mapa final'!#REF!="Media",'Mapa final'!#REF!="Leve"),CONCATENATE("R4C",'Mapa final'!#REF!),"")</f>
        <v>#REF!</v>
      </c>
      <c r="O29" s="61" t="e">
        <f>IF(AND('Mapa final'!#REF!="Media",'Mapa final'!#REF!="Leve"),CONCATENATE("R4C",'Mapa final'!#REF!),"")</f>
        <v>#REF!</v>
      </c>
      <c r="P29" s="59" t="e">
        <f>IF(AND('Mapa final'!#REF!="Media",'Mapa final'!#REF!="Menor"),CONCATENATE("R4C",'Mapa final'!#REF!),"")</f>
        <v>#REF!</v>
      </c>
      <c r="Q29" s="60" t="e">
        <f>IF(AND('Mapa final'!#REF!="Media",'Mapa final'!#REF!="Menor"),CONCATENATE("R4C",'Mapa final'!#REF!),"")</f>
        <v>#REF!</v>
      </c>
      <c r="R29" s="60" t="e">
        <f>IF(AND('Mapa final'!#REF!="Media",'Mapa final'!#REF!="Menor"),CONCATENATE("R4C",'Mapa final'!#REF!),"")</f>
        <v>#REF!</v>
      </c>
      <c r="S29" s="60" t="e">
        <f>IF(AND('Mapa final'!#REF!="Media",'Mapa final'!#REF!="Menor"),CONCATENATE("R4C",'Mapa final'!#REF!),"")</f>
        <v>#REF!</v>
      </c>
      <c r="T29" s="60" t="e">
        <f>IF(AND('Mapa final'!#REF!="Media",'Mapa final'!#REF!="Menor"),CONCATENATE("R4C",'Mapa final'!#REF!),"")</f>
        <v>#REF!</v>
      </c>
      <c r="U29" s="61" t="e">
        <f>IF(AND('Mapa final'!#REF!="Media",'Mapa final'!#REF!="Menor"),CONCATENATE("R4C",'Mapa final'!#REF!),"")</f>
        <v>#REF!</v>
      </c>
      <c r="V29" s="59" t="e">
        <f>IF(AND('Mapa final'!#REF!="Media",'Mapa final'!#REF!="Moderado"),CONCATENATE("R4C",'Mapa final'!#REF!),"")</f>
        <v>#REF!</v>
      </c>
      <c r="W29" s="60" t="e">
        <f>IF(AND('Mapa final'!#REF!="Media",'Mapa final'!#REF!="Moderado"),CONCATENATE("R4C",'Mapa final'!#REF!),"")</f>
        <v>#REF!</v>
      </c>
      <c r="X29" s="60" t="e">
        <f>IF(AND('Mapa final'!#REF!="Media",'Mapa final'!#REF!="Moderado"),CONCATENATE("R4C",'Mapa final'!#REF!),"")</f>
        <v>#REF!</v>
      </c>
      <c r="Y29" s="60" t="e">
        <f>IF(AND('Mapa final'!#REF!="Media",'Mapa final'!#REF!="Moderado"),CONCATENATE("R4C",'Mapa final'!#REF!),"")</f>
        <v>#REF!</v>
      </c>
      <c r="Z29" s="60" t="e">
        <f>IF(AND('Mapa final'!#REF!="Media",'Mapa final'!#REF!="Moderado"),CONCATENATE("R4C",'Mapa final'!#REF!),"")</f>
        <v>#REF!</v>
      </c>
      <c r="AA29" s="61"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45" t="e">
        <f>IF(AND('Mapa final'!#REF!="Media",'Mapa final'!#REF!="Mayor"),CONCATENATE("R4C",'Mapa final'!#REF!),"")</f>
        <v>#REF!</v>
      </c>
      <c r="AE29" s="45" t="e">
        <f>IF(AND('Mapa final'!#REF!="Media",'Mapa final'!#REF!="Mayor"),CONCATENATE("R4C",'Mapa final'!#REF!),"")</f>
        <v>#REF!</v>
      </c>
      <c r="AF29" s="45"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5"/>
      <c r="AO29" s="382"/>
      <c r="AP29" s="383"/>
      <c r="AQ29" s="383"/>
      <c r="AR29" s="383"/>
      <c r="AS29" s="383"/>
      <c r="AT29" s="384"/>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row>
    <row r="30" spans="1:76" ht="15" customHeight="1" x14ac:dyDescent="0.25">
      <c r="A30" s="75"/>
      <c r="B30" s="301"/>
      <c r="C30" s="301"/>
      <c r="D30" s="302"/>
      <c r="E30" s="342"/>
      <c r="F30" s="343"/>
      <c r="G30" s="343"/>
      <c r="H30" s="343"/>
      <c r="I30" s="344"/>
      <c r="J30" s="59" t="e">
        <f>IF(AND('Mapa final'!#REF!="Media",'Mapa final'!#REF!="Leve"),CONCATENATE("R5C",'Mapa final'!#REF!),"")</f>
        <v>#REF!</v>
      </c>
      <c r="K30" s="60" t="e">
        <f>IF(AND('Mapa final'!#REF!="Media",'Mapa final'!#REF!="Leve"),CONCATENATE("R5C",'Mapa final'!#REF!),"")</f>
        <v>#REF!</v>
      </c>
      <c r="L30" s="60" t="e">
        <f>IF(AND('Mapa final'!#REF!="Media",'Mapa final'!#REF!="Leve"),CONCATENATE("R5C",'Mapa final'!#REF!),"")</f>
        <v>#REF!</v>
      </c>
      <c r="M30" s="60" t="e">
        <f>IF(AND('Mapa final'!#REF!="Media",'Mapa final'!#REF!="Leve"),CONCATENATE("R5C",'Mapa final'!#REF!),"")</f>
        <v>#REF!</v>
      </c>
      <c r="N30" s="60" t="e">
        <f>IF(AND('Mapa final'!#REF!="Media",'Mapa final'!#REF!="Leve"),CONCATENATE("R5C",'Mapa final'!#REF!),"")</f>
        <v>#REF!</v>
      </c>
      <c r="O30" s="61" t="e">
        <f>IF(AND('Mapa final'!#REF!="Media",'Mapa final'!#REF!="Leve"),CONCATENATE("R5C",'Mapa final'!#REF!),"")</f>
        <v>#REF!</v>
      </c>
      <c r="P30" s="59" t="e">
        <f>IF(AND('Mapa final'!#REF!="Media",'Mapa final'!#REF!="Menor"),CONCATENATE("R5C",'Mapa final'!#REF!),"")</f>
        <v>#REF!</v>
      </c>
      <c r="Q30" s="60" t="e">
        <f>IF(AND('Mapa final'!#REF!="Media",'Mapa final'!#REF!="Menor"),CONCATENATE("R5C",'Mapa final'!#REF!),"")</f>
        <v>#REF!</v>
      </c>
      <c r="R30" s="60" t="e">
        <f>IF(AND('Mapa final'!#REF!="Media",'Mapa final'!#REF!="Menor"),CONCATENATE("R5C",'Mapa final'!#REF!),"")</f>
        <v>#REF!</v>
      </c>
      <c r="S30" s="60" t="e">
        <f>IF(AND('Mapa final'!#REF!="Media",'Mapa final'!#REF!="Menor"),CONCATENATE("R5C",'Mapa final'!#REF!),"")</f>
        <v>#REF!</v>
      </c>
      <c r="T30" s="60" t="e">
        <f>IF(AND('Mapa final'!#REF!="Media",'Mapa final'!#REF!="Menor"),CONCATENATE("R5C",'Mapa final'!#REF!),"")</f>
        <v>#REF!</v>
      </c>
      <c r="U30" s="61" t="e">
        <f>IF(AND('Mapa final'!#REF!="Media",'Mapa final'!#REF!="Menor"),CONCATENATE("R5C",'Mapa final'!#REF!),"")</f>
        <v>#REF!</v>
      </c>
      <c r="V30" s="59" t="e">
        <f>IF(AND('Mapa final'!#REF!="Media",'Mapa final'!#REF!="Moderado"),CONCATENATE("R5C",'Mapa final'!#REF!),"")</f>
        <v>#REF!</v>
      </c>
      <c r="W30" s="60" t="e">
        <f>IF(AND('Mapa final'!#REF!="Media",'Mapa final'!#REF!="Moderado"),CONCATENATE("R5C",'Mapa final'!#REF!),"")</f>
        <v>#REF!</v>
      </c>
      <c r="X30" s="60" t="e">
        <f>IF(AND('Mapa final'!#REF!="Media",'Mapa final'!#REF!="Moderado"),CONCATENATE("R5C",'Mapa final'!#REF!),"")</f>
        <v>#REF!</v>
      </c>
      <c r="Y30" s="60" t="e">
        <f>IF(AND('Mapa final'!#REF!="Media",'Mapa final'!#REF!="Moderado"),CONCATENATE("R5C",'Mapa final'!#REF!),"")</f>
        <v>#REF!</v>
      </c>
      <c r="Z30" s="60" t="e">
        <f>IF(AND('Mapa final'!#REF!="Media",'Mapa final'!#REF!="Moderado"),CONCATENATE("R5C",'Mapa final'!#REF!),"")</f>
        <v>#REF!</v>
      </c>
      <c r="AA30" s="61"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45" t="e">
        <f>IF(AND('Mapa final'!#REF!="Media",'Mapa final'!#REF!="Mayor"),CONCATENATE("R5C",'Mapa final'!#REF!),"")</f>
        <v>#REF!</v>
      </c>
      <c r="AE30" s="45" t="e">
        <f>IF(AND('Mapa final'!#REF!="Media",'Mapa final'!#REF!="Mayor"),CONCATENATE("R5C",'Mapa final'!#REF!),"")</f>
        <v>#REF!</v>
      </c>
      <c r="AF30" s="45"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5"/>
      <c r="AO30" s="382"/>
      <c r="AP30" s="383"/>
      <c r="AQ30" s="383"/>
      <c r="AR30" s="383"/>
      <c r="AS30" s="383"/>
      <c r="AT30" s="384"/>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row>
    <row r="31" spans="1:76" ht="15" customHeight="1" x14ac:dyDescent="0.25">
      <c r="A31" s="75"/>
      <c r="B31" s="301"/>
      <c r="C31" s="301"/>
      <c r="D31" s="302"/>
      <c r="E31" s="342"/>
      <c r="F31" s="343"/>
      <c r="G31" s="343"/>
      <c r="H31" s="343"/>
      <c r="I31" s="344"/>
      <c r="J31" s="59" t="e">
        <f>IF(AND('Mapa final'!#REF!="Media",'Mapa final'!#REF!="Leve"),CONCATENATE("R6C",'Mapa final'!#REF!),"")</f>
        <v>#REF!</v>
      </c>
      <c r="K31" s="60" t="e">
        <f>IF(AND('Mapa final'!#REF!="Media",'Mapa final'!#REF!="Leve"),CONCATENATE("R6C",'Mapa final'!#REF!),"")</f>
        <v>#REF!</v>
      </c>
      <c r="L31" s="60" t="e">
        <f>IF(AND('Mapa final'!#REF!="Media",'Mapa final'!#REF!="Leve"),CONCATENATE("R6C",'Mapa final'!#REF!),"")</f>
        <v>#REF!</v>
      </c>
      <c r="M31" s="60" t="e">
        <f>IF(AND('Mapa final'!#REF!="Media",'Mapa final'!#REF!="Leve"),CONCATENATE("R6C",'Mapa final'!#REF!),"")</f>
        <v>#REF!</v>
      </c>
      <c r="N31" s="60" t="e">
        <f>IF(AND('Mapa final'!#REF!="Media",'Mapa final'!#REF!="Leve"),CONCATENATE("R6C",'Mapa final'!#REF!),"")</f>
        <v>#REF!</v>
      </c>
      <c r="O31" s="61" t="e">
        <f>IF(AND('Mapa final'!#REF!="Media",'Mapa final'!#REF!="Leve"),CONCATENATE("R6C",'Mapa final'!#REF!),"")</f>
        <v>#REF!</v>
      </c>
      <c r="P31" s="59" t="e">
        <f>IF(AND('Mapa final'!#REF!="Media",'Mapa final'!#REF!="Menor"),CONCATENATE("R6C",'Mapa final'!#REF!),"")</f>
        <v>#REF!</v>
      </c>
      <c r="Q31" s="60" t="e">
        <f>IF(AND('Mapa final'!#REF!="Media",'Mapa final'!#REF!="Menor"),CONCATENATE("R6C",'Mapa final'!#REF!),"")</f>
        <v>#REF!</v>
      </c>
      <c r="R31" s="60" t="e">
        <f>IF(AND('Mapa final'!#REF!="Media",'Mapa final'!#REF!="Menor"),CONCATENATE("R6C",'Mapa final'!#REF!),"")</f>
        <v>#REF!</v>
      </c>
      <c r="S31" s="60" t="e">
        <f>IF(AND('Mapa final'!#REF!="Media",'Mapa final'!#REF!="Menor"),CONCATENATE("R6C",'Mapa final'!#REF!),"")</f>
        <v>#REF!</v>
      </c>
      <c r="T31" s="60" t="e">
        <f>IF(AND('Mapa final'!#REF!="Media",'Mapa final'!#REF!="Menor"),CONCATENATE("R6C",'Mapa final'!#REF!),"")</f>
        <v>#REF!</v>
      </c>
      <c r="U31" s="61" t="e">
        <f>IF(AND('Mapa final'!#REF!="Media",'Mapa final'!#REF!="Menor"),CONCATENATE("R6C",'Mapa final'!#REF!),"")</f>
        <v>#REF!</v>
      </c>
      <c r="V31" s="59" t="e">
        <f>IF(AND('Mapa final'!#REF!="Media",'Mapa final'!#REF!="Moderado"),CONCATENATE("R6C",'Mapa final'!#REF!),"")</f>
        <v>#REF!</v>
      </c>
      <c r="W31" s="60" t="e">
        <f>IF(AND('Mapa final'!#REF!="Media",'Mapa final'!#REF!="Moderado"),CONCATENATE("R6C",'Mapa final'!#REF!),"")</f>
        <v>#REF!</v>
      </c>
      <c r="X31" s="60" t="e">
        <f>IF(AND('Mapa final'!#REF!="Media",'Mapa final'!#REF!="Moderado"),CONCATENATE("R6C",'Mapa final'!#REF!),"")</f>
        <v>#REF!</v>
      </c>
      <c r="Y31" s="60" t="e">
        <f>IF(AND('Mapa final'!#REF!="Media",'Mapa final'!#REF!="Moderado"),CONCATENATE("R6C",'Mapa final'!#REF!),"")</f>
        <v>#REF!</v>
      </c>
      <c r="Z31" s="60" t="e">
        <f>IF(AND('Mapa final'!#REF!="Media",'Mapa final'!#REF!="Moderado"),CONCATENATE("R6C",'Mapa final'!#REF!),"")</f>
        <v>#REF!</v>
      </c>
      <c r="AA31" s="61"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45" t="e">
        <f>IF(AND('Mapa final'!#REF!="Media",'Mapa final'!#REF!="Mayor"),CONCATENATE("R6C",'Mapa final'!#REF!),"")</f>
        <v>#REF!</v>
      </c>
      <c r="AE31" s="45" t="e">
        <f>IF(AND('Mapa final'!#REF!="Media",'Mapa final'!#REF!="Mayor"),CONCATENATE("R6C",'Mapa final'!#REF!),"")</f>
        <v>#REF!</v>
      </c>
      <c r="AF31" s="45"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5"/>
      <c r="AO31" s="382"/>
      <c r="AP31" s="383"/>
      <c r="AQ31" s="383"/>
      <c r="AR31" s="383"/>
      <c r="AS31" s="383"/>
      <c r="AT31" s="384"/>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row>
    <row r="32" spans="1:76" ht="15" customHeight="1" x14ac:dyDescent="0.25">
      <c r="A32" s="75"/>
      <c r="B32" s="301"/>
      <c r="C32" s="301"/>
      <c r="D32" s="302"/>
      <c r="E32" s="342"/>
      <c r="F32" s="343"/>
      <c r="G32" s="343"/>
      <c r="H32" s="343"/>
      <c r="I32" s="344"/>
      <c r="J32" s="59" t="e">
        <f>IF(AND('Mapa final'!#REF!="Media",'Mapa final'!#REF!="Leve"),CONCATENATE("R7C",'Mapa final'!#REF!),"")</f>
        <v>#REF!</v>
      </c>
      <c r="K32" s="60" t="e">
        <f>IF(AND('Mapa final'!#REF!="Media",'Mapa final'!#REF!="Leve"),CONCATENATE("R7C",'Mapa final'!#REF!),"")</f>
        <v>#REF!</v>
      </c>
      <c r="L32" s="60" t="e">
        <f>IF(AND('Mapa final'!#REF!="Media",'Mapa final'!#REF!="Leve"),CONCATENATE("R7C",'Mapa final'!#REF!),"")</f>
        <v>#REF!</v>
      </c>
      <c r="M32" s="60" t="e">
        <f>IF(AND('Mapa final'!#REF!="Media",'Mapa final'!#REF!="Leve"),CONCATENATE("R7C",'Mapa final'!#REF!),"")</f>
        <v>#REF!</v>
      </c>
      <c r="N32" s="60" t="e">
        <f>IF(AND('Mapa final'!#REF!="Media",'Mapa final'!#REF!="Leve"),CONCATENATE("R7C",'Mapa final'!#REF!),"")</f>
        <v>#REF!</v>
      </c>
      <c r="O32" s="61" t="e">
        <f>IF(AND('Mapa final'!#REF!="Media",'Mapa final'!#REF!="Leve"),CONCATENATE("R7C",'Mapa final'!#REF!),"")</f>
        <v>#REF!</v>
      </c>
      <c r="P32" s="59" t="e">
        <f>IF(AND('Mapa final'!#REF!="Media",'Mapa final'!#REF!="Menor"),CONCATENATE("R7C",'Mapa final'!#REF!),"")</f>
        <v>#REF!</v>
      </c>
      <c r="Q32" s="60" t="e">
        <f>IF(AND('Mapa final'!#REF!="Media",'Mapa final'!#REF!="Menor"),CONCATENATE("R7C",'Mapa final'!#REF!),"")</f>
        <v>#REF!</v>
      </c>
      <c r="R32" s="60" t="e">
        <f>IF(AND('Mapa final'!#REF!="Media",'Mapa final'!#REF!="Menor"),CONCATENATE("R7C",'Mapa final'!#REF!),"")</f>
        <v>#REF!</v>
      </c>
      <c r="S32" s="60" t="e">
        <f>IF(AND('Mapa final'!#REF!="Media",'Mapa final'!#REF!="Menor"),CONCATENATE("R7C",'Mapa final'!#REF!),"")</f>
        <v>#REF!</v>
      </c>
      <c r="T32" s="60" t="e">
        <f>IF(AND('Mapa final'!#REF!="Media",'Mapa final'!#REF!="Menor"),CONCATENATE("R7C",'Mapa final'!#REF!),"")</f>
        <v>#REF!</v>
      </c>
      <c r="U32" s="61" t="e">
        <f>IF(AND('Mapa final'!#REF!="Media",'Mapa final'!#REF!="Menor"),CONCATENATE("R7C",'Mapa final'!#REF!),"")</f>
        <v>#REF!</v>
      </c>
      <c r="V32" s="59" t="e">
        <f>IF(AND('Mapa final'!#REF!="Media",'Mapa final'!#REF!="Moderado"),CONCATENATE("R7C",'Mapa final'!#REF!),"")</f>
        <v>#REF!</v>
      </c>
      <c r="W32" s="60" t="e">
        <f>IF(AND('Mapa final'!#REF!="Media",'Mapa final'!#REF!="Moderado"),CONCATENATE("R7C",'Mapa final'!#REF!),"")</f>
        <v>#REF!</v>
      </c>
      <c r="X32" s="60" t="e">
        <f>IF(AND('Mapa final'!#REF!="Media",'Mapa final'!#REF!="Moderado"),CONCATENATE("R7C",'Mapa final'!#REF!),"")</f>
        <v>#REF!</v>
      </c>
      <c r="Y32" s="60" t="e">
        <f>IF(AND('Mapa final'!#REF!="Media",'Mapa final'!#REF!="Moderado"),CONCATENATE("R7C",'Mapa final'!#REF!),"")</f>
        <v>#REF!</v>
      </c>
      <c r="Z32" s="60" t="e">
        <f>IF(AND('Mapa final'!#REF!="Media",'Mapa final'!#REF!="Moderado"),CONCATENATE("R7C",'Mapa final'!#REF!),"")</f>
        <v>#REF!</v>
      </c>
      <c r="AA32" s="61"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45" t="e">
        <f>IF(AND('Mapa final'!#REF!="Media",'Mapa final'!#REF!="Mayor"),CONCATENATE("R7C",'Mapa final'!#REF!),"")</f>
        <v>#REF!</v>
      </c>
      <c r="AE32" s="45" t="e">
        <f>IF(AND('Mapa final'!#REF!="Media",'Mapa final'!#REF!="Mayor"),CONCATENATE("R7C",'Mapa final'!#REF!),"")</f>
        <v>#REF!</v>
      </c>
      <c r="AF32" s="45"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5"/>
      <c r="AO32" s="382"/>
      <c r="AP32" s="383"/>
      <c r="AQ32" s="383"/>
      <c r="AR32" s="383"/>
      <c r="AS32" s="383"/>
      <c r="AT32" s="384"/>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row>
    <row r="33" spans="1:80" ht="15" customHeight="1" x14ac:dyDescent="0.25">
      <c r="A33" s="75"/>
      <c r="B33" s="301"/>
      <c r="C33" s="301"/>
      <c r="D33" s="302"/>
      <c r="E33" s="342"/>
      <c r="F33" s="343"/>
      <c r="G33" s="343"/>
      <c r="H33" s="343"/>
      <c r="I33" s="344"/>
      <c r="J33" s="59" t="e">
        <f>IF(AND('Mapa final'!#REF!="Media",'Mapa final'!#REF!="Leve"),CONCATENATE("R8C",'Mapa final'!#REF!),"")</f>
        <v>#REF!</v>
      </c>
      <c r="K33" s="60" t="e">
        <f>IF(AND('Mapa final'!#REF!="Media",'Mapa final'!#REF!="Leve"),CONCATENATE("R8C",'Mapa final'!#REF!),"")</f>
        <v>#REF!</v>
      </c>
      <c r="L33" s="60" t="e">
        <f>IF(AND('Mapa final'!#REF!="Media",'Mapa final'!#REF!="Leve"),CONCATENATE("R8C",'Mapa final'!#REF!),"")</f>
        <v>#REF!</v>
      </c>
      <c r="M33" s="60" t="e">
        <f>IF(AND('Mapa final'!#REF!="Media",'Mapa final'!#REF!="Leve"),CONCATENATE("R8C",'Mapa final'!#REF!),"")</f>
        <v>#REF!</v>
      </c>
      <c r="N33" s="60" t="e">
        <f>IF(AND('Mapa final'!#REF!="Media",'Mapa final'!#REF!="Leve"),CONCATENATE("R8C",'Mapa final'!#REF!),"")</f>
        <v>#REF!</v>
      </c>
      <c r="O33" s="61" t="e">
        <f>IF(AND('Mapa final'!#REF!="Media",'Mapa final'!#REF!="Leve"),CONCATENATE("R8C",'Mapa final'!#REF!),"")</f>
        <v>#REF!</v>
      </c>
      <c r="P33" s="59" t="e">
        <f>IF(AND('Mapa final'!#REF!="Media",'Mapa final'!#REF!="Menor"),CONCATENATE("R8C",'Mapa final'!#REF!),"")</f>
        <v>#REF!</v>
      </c>
      <c r="Q33" s="60" t="e">
        <f>IF(AND('Mapa final'!#REF!="Media",'Mapa final'!#REF!="Menor"),CONCATENATE("R8C",'Mapa final'!#REF!),"")</f>
        <v>#REF!</v>
      </c>
      <c r="R33" s="60" t="e">
        <f>IF(AND('Mapa final'!#REF!="Media",'Mapa final'!#REF!="Menor"),CONCATENATE("R8C",'Mapa final'!#REF!),"")</f>
        <v>#REF!</v>
      </c>
      <c r="S33" s="60" t="e">
        <f>IF(AND('Mapa final'!#REF!="Media",'Mapa final'!#REF!="Menor"),CONCATENATE("R8C",'Mapa final'!#REF!),"")</f>
        <v>#REF!</v>
      </c>
      <c r="T33" s="60" t="e">
        <f>IF(AND('Mapa final'!#REF!="Media",'Mapa final'!#REF!="Menor"),CONCATENATE("R8C",'Mapa final'!#REF!),"")</f>
        <v>#REF!</v>
      </c>
      <c r="U33" s="61" t="e">
        <f>IF(AND('Mapa final'!#REF!="Media",'Mapa final'!#REF!="Menor"),CONCATENATE("R8C",'Mapa final'!#REF!),"")</f>
        <v>#REF!</v>
      </c>
      <c r="V33" s="59" t="e">
        <f>IF(AND('Mapa final'!#REF!="Media",'Mapa final'!#REF!="Moderado"),CONCATENATE("R8C",'Mapa final'!#REF!),"")</f>
        <v>#REF!</v>
      </c>
      <c r="W33" s="60" t="e">
        <f>IF(AND('Mapa final'!#REF!="Media",'Mapa final'!#REF!="Moderado"),CONCATENATE("R8C",'Mapa final'!#REF!),"")</f>
        <v>#REF!</v>
      </c>
      <c r="X33" s="60" t="e">
        <f>IF(AND('Mapa final'!#REF!="Media",'Mapa final'!#REF!="Moderado"),CONCATENATE("R8C",'Mapa final'!#REF!),"")</f>
        <v>#REF!</v>
      </c>
      <c r="Y33" s="60" t="e">
        <f>IF(AND('Mapa final'!#REF!="Media",'Mapa final'!#REF!="Moderado"),CONCATENATE("R8C",'Mapa final'!#REF!),"")</f>
        <v>#REF!</v>
      </c>
      <c r="Z33" s="60" t="e">
        <f>IF(AND('Mapa final'!#REF!="Media",'Mapa final'!#REF!="Moderado"),CONCATENATE("R8C",'Mapa final'!#REF!),"")</f>
        <v>#REF!</v>
      </c>
      <c r="AA33" s="61"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45" t="e">
        <f>IF(AND('Mapa final'!#REF!="Media",'Mapa final'!#REF!="Mayor"),CONCATENATE("R8C",'Mapa final'!#REF!),"")</f>
        <v>#REF!</v>
      </c>
      <c r="AE33" s="45" t="e">
        <f>IF(AND('Mapa final'!#REF!="Media",'Mapa final'!#REF!="Mayor"),CONCATENATE("R8C",'Mapa final'!#REF!),"")</f>
        <v>#REF!</v>
      </c>
      <c r="AF33" s="45"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5"/>
      <c r="AO33" s="382"/>
      <c r="AP33" s="383"/>
      <c r="AQ33" s="383"/>
      <c r="AR33" s="383"/>
      <c r="AS33" s="383"/>
      <c r="AT33" s="384"/>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row>
    <row r="34" spans="1:80" ht="15" customHeight="1" x14ac:dyDescent="0.25">
      <c r="A34" s="75"/>
      <c r="B34" s="301"/>
      <c r="C34" s="301"/>
      <c r="D34" s="302"/>
      <c r="E34" s="342"/>
      <c r="F34" s="343"/>
      <c r="G34" s="343"/>
      <c r="H34" s="343"/>
      <c r="I34" s="344"/>
      <c r="J34" s="59" t="e">
        <f>IF(AND('Mapa final'!#REF!="Media",'Mapa final'!#REF!="Leve"),CONCATENATE("R9C",'Mapa final'!#REF!),"")</f>
        <v>#REF!</v>
      </c>
      <c r="K34" s="60" t="e">
        <f>IF(AND('Mapa final'!#REF!="Media",'Mapa final'!#REF!="Leve"),CONCATENATE("R9C",'Mapa final'!#REF!),"")</f>
        <v>#REF!</v>
      </c>
      <c r="L34" s="60" t="e">
        <f>IF(AND('Mapa final'!#REF!="Media",'Mapa final'!#REF!="Leve"),CONCATENATE("R9C",'Mapa final'!#REF!),"")</f>
        <v>#REF!</v>
      </c>
      <c r="M34" s="60" t="e">
        <f>IF(AND('Mapa final'!#REF!="Media",'Mapa final'!#REF!="Leve"),CONCATENATE("R9C",'Mapa final'!#REF!),"")</f>
        <v>#REF!</v>
      </c>
      <c r="N34" s="60" t="e">
        <f>IF(AND('Mapa final'!#REF!="Media",'Mapa final'!#REF!="Leve"),CONCATENATE("R9C",'Mapa final'!#REF!),"")</f>
        <v>#REF!</v>
      </c>
      <c r="O34" s="61" t="e">
        <f>IF(AND('Mapa final'!#REF!="Media",'Mapa final'!#REF!="Leve"),CONCATENATE("R9C",'Mapa final'!#REF!),"")</f>
        <v>#REF!</v>
      </c>
      <c r="P34" s="59" t="e">
        <f>IF(AND('Mapa final'!#REF!="Media",'Mapa final'!#REF!="Menor"),CONCATENATE("R9C",'Mapa final'!#REF!),"")</f>
        <v>#REF!</v>
      </c>
      <c r="Q34" s="60" t="e">
        <f>IF(AND('Mapa final'!#REF!="Media",'Mapa final'!#REF!="Menor"),CONCATENATE("R9C",'Mapa final'!#REF!),"")</f>
        <v>#REF!</v>
      </c>
      <c r="R34" s="60" t="e">
        <f>IF(AND('Mapa final'!#REF!="Media",'Mapa final'!#REF!="Menor"),CONCATENATE("R9C",'Mapa final'!#REF!),"")</f>
        <v>#REF!</v>
      </c>
      <c r="S34" s="60" t="e">
        <f>IF(AND('Mapa final'!#REF!="Media",'Mapa final'!#REF!="Menor"),CONCATENATE("R9C",'Mapa final'!#REF!),"")</f>
        <v>#REF!</v>
      </c>
      <c r="T34" s="60" t="e">
        <f>IF(AND('Mapa final'!#REF!="Media",'Mapa final'!#REF!="Menor"),CONCATENATE("R9C",'Mapa final'!#REF!),"")</f>
        <v>#REF!</v>
      </c>
      <c r="U34" s="61" t="e">
        <f>IF(AND('Mapa final'!#REF!="Media",'Mapa final'!#REF!="Menor"),CONCATENATE("R9C",'Mapa final'!#REF!),"")</f>
        <v>#REF!</v>
      </c>
      <c r="V34" s="59" t="e">
        <f>IF(AND('Mapa final'!#REF!="Media",'Mapa final'!#REF!="Moderado"),CONCATENATE("R9C",'Mapa final'!#REF!),"")</f>
        <v>#REF!</v>
      </c>
      <c r="W34" s="60" t="e">
        <f>IF(AND('Mapa final'!#REF!="Media",'Mapa final'!#REF!="Moderado"),CONCATENATE("R9C",'Mapa final'!#REF!),"")</f>
        <v>#REF!</v>
      </c>
      <c r="X34" s="60" t="e">
        <f>IF(AND('Mapa final'!#REF!="Media",'Mapa final'!#REF!="Moderado"),CONCATENATE("R9C",'Mapa final'!#REF!),"")</f>
        <v>#REF!</v>
      </c>
      <c r="Y34" s="60" t="e">
        <f>IF(AND('Mapa final'!#REF!="Media",'Mapa final'!#REF!="Moderado"),CONCATENATE("R9C",'Mapa final'!#REF!),"")</f>
        <v>#REF!</v>
      </c>
      <c r="Z34" s="60" t="e">
        <f>IF(AND('Mapa final'!#REF!="Media",'Mapa final'!#REF!="Moderado"),CONCATENATE("R9C",'Mapa final'!#REF!),"")</f>
        <v>#REF!</v>
      </c>
      <c r="AA34" s="61"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45" t="e">
        <f>IF(AND('Mapa final'!#REF!="Media",'Mapa final'!#REF!="Mayor"),CONCATENATE("R9C",'Mapa final'!#REF!),"")</f>
        <v>#REF!</v>
      </c>
      <c r="AE34" s="45" t="e">
        <f>IF(AND('Mapa final'!#REF!="Media",'Mapa final'!#REF!="Mayor"),CONCATENATE("R9C",'Mapa final'!#REF!),"")</f>
        <v>#REF!</v>
      </c>
      <c r="AF34" s="45"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5"/>
      <c r="AO34" s="382"/>
      <c r="AP34" s="383"/>
      <c r="AQ34" s="383"/>
      <c r="AR34" s="383"/>
      <c r="AS34" s="383"/>
      <c r="AT34" s="384"/>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row>
    <row r="35" spans="1:80" ht="15.75" customHeight="1" thickBot="1" x14ac:dyDescent="0.3">
      <c r="A35" s="75"/>
      <c r="B35" s="301"/>
      <c r="C35" s="301"/>
      <c r="D35" s="302"/>
      <c r="E35" s="345"/>
      <c r="F35" s="346"/>
      <c r="G35" s="346"/>
      <c r="H35" s="346"/>
      <c r="I35" s="347"/>
      <c r="J35" s="59" t="e">
        <f>IF(AND('Mapa final'!#REF!="Media",'Mapa final'!#REF!="Leve"),CONCATENATE("R10C",'Mapa final'!#REF!),"")</f>
        <v>#REF!</v>
      </c>
      <c r="K35" s="60" t="e">
        <f>IF(AND('Mapa final'!#REF!="Media",'Mapa final'!#REF!="Leve"),CONCATENATE("R10C",'Mapa final'!#REF!),"")</f>
        <v>#REF!</v>
      </c>
      <c r="L35" s="60" t="e">
        <f>IF(AND('Mapa final'!#REF!="Media",'Mapa final'!#REF!="Leve"),CONCATENATE("R10C",'Mapa final'!#REF!),"")</f>
        <v>#REF!</v>
      </c>
      <c r="M35" s="60" t="e">
        <f>IF(AND('Mapa final'!#REF!="Media",'Mapa final'!#REF!="Leve"),CONCATENATE("R10C",'Mapa final'!#REF!),"")</f>
        <v>#REF!</v>
      </c>
      <c r="N35" s="60" t="e">
        <f>IF(AND('Mapa final'!#REF!="Media",'Mapa final'!#REF!="Leve"),CONCATENATE("R10C",'Mapa final'!#REF!),"")</f>
        <v>#REF!</v>
      </c>
      <c r="O35" s="61" t="e">
        <f>IF(AND('Mapa final'!#REF!="Media",'Mapa final'!#REF!="Leve"),CONCATENATE("R10C",'Mapa final'!#REF!),"")</f>
        <v>#REF!</v>
      </c>
      <c r="P35" s="59" t="e">
        <f>IF(AND('Mapa final'!#REF!="Media",'Mapa final'!#REF!="Menor"),CONCATENATE("R10C",'Mapa final'!#REF!),"")</f>
        <v>#REF!</v>
      </c>
      <c r="Q35" s="60" t="e">
        <f>IF(AND('Mapa final'!#REF!="Media",'Mapa final'!#REF!="Menor"),CONCATENATE("R10C",'Mapa final'!#REF!),"")</f>
        <v>#REF!</v>
      </c>
      <c r="R35" s="60" t="e">
        <f>IF(AND('Mapa final'!#REF!="Media",'Mapa final'!#REF!="Menor"),CONCATENATE("R10C",'Mapa final'!#REF!),"")</f>
        <v>#REF!</v>
      </c>
      <c r="S35" s="60" t="e">
        <f>IF(AND('Mapa final'!#REF!="Media",'Mapa final'!#REF!="Menor"),CONCATENATE("R10C",'Mapa final'!#REF!),"")</f>
        <v>#REF!</v>
      </c>
      <c r="T35" s="60" t="e">
        <f>IF(AND('Mapa final'!#REF!="Media",'Mapa final'!#REF!="Menor"),CONCATENATE("R10C",'Mapa final'!#REF!),"")</f>
        <v>#REF!</v>
      </c>
      <c r="U35" s="61" t="e">
        <f>IF(AND('Mapa final'!#REF!="Media",'Mapa final'!#REF!="Menor"),CONCATENATE("R10C",'Mapa final'!#REF!),"")</f>
        <v>#REF!</v>
      </c>
      <c r="V35" s="59" t="e">
        <f>IF(AND('Mapa final'!#REF!="Media",'Mapa final'!#REF!="Moderado"),CONCATENATE("R10C",'Mapa final'!#REF!),"")</f>
        <v>#REF!</v>
      </c>
      <c r="W35" s="60" t="e">
        <f>IF(AND('Mapa final'!#REF!="Media",'Mapa final'!#REF!="Moderado"),CONCATENATE("R10C",'Mapa final'!#REF!),"")</f>
        <v>#REF!</v>
      </c>
      <c r="X35" s="60" t="e">
        <f>IF(AND('Mapa final'!#REF!="Media",'Mapa final'!#REF!="Moderado"),CONCATENATE("R10C",'Mapa final'!#REF!),"")</f>
        <v>#REF!</v>
      </c>
      <c r="Y35" s="60" t="e">
        <f>IF(AND('Mapa final'!#REF!="Media",'Mapa final'!#REF!="Moderado"),CONCATENATE("R10C",'Mapa final'!#REF!),"")</f>
        <v>#REF!</v>
      </c>
      <c r="Z35" s="60" t="e">
        <f>IF(AND('Mapa final'!#REF!="Media",'Mapa final'!#REF!="Moderado"),CONCATENATE("R10C",'Mapa final'!#REF!),"")</f>
        <v>#REF!</v>
      </c>
      <c r="AA35" s="61" t="e">
        <f>IF(AND('Mapa final'!#REF!="Media",'Mapa final'!#REF!="Moderado"),CONCATENATE("R10C",'Mapa final'!#REF!),"")</f>
        <v>#REF!</v>
      </c>
      <c r="AB35" s="50" t="e">
        <f>IF(AND('Mapa final'!#REF!="Media",'Mapa final'!#REF!="Mayor"),CONCATENATE("R10C",'Mapa final'!#REF!),"")</f>
        <v>#REF!</v>
      </c>
      <c r="AC35" s="51" t="e">
        <f>IF(AND('Mapa final'!#REF!="Media",'Mapa final'!#REF!="Mayor"),CONCATENATE("R10C",'Mapa final'!#REF!),"")</f>
        <v>#REF!</v>
      </c>
      <c r="AD35" s="51" t="e">
        <f>IF(AND('Mapa final'!#REF!="Media",'Mapa final'!#REF!="Mayor"),CONCATENATE("R10C",'Mapa final'!#REF!),"")</f>
        <v>#REF!</v>
      </c>
      <c r="AE35" s="51" t="e">
        <f>IF(AND('Mapa final'!#REF!="Media",'Mapa final'!#REF!="Mayor"),CONCATENATE("R10C",'Mapa final'!#REF!),"")</f>
        <v>#REF!</v>
      </c>
      <c r="AF35" s="51" t="e">
        <f>IF(AND('Mapa final'!#REF!="Media",'Mapa final'!#REF!="Mayor"),CONCATENATE("R10C",'Mapa final'!#REF!),"")</f>
        <v>#REF!</v>
      </c>
      <c r="AG35" s="52" t="e">
        <f>IF(AND('Mapa final'!#REF!="Media",'Mapa final'!#REF!="Mayor"),CONCATENATE("R10C",'Mapa final'!#REF!),"")</f>
        <v>#REF!</v>
      </c>
      <c r="AH35" s="53" t="e">
        <f>IF(AND('Mapa final'!#REF!="Media",'Mapa final'!#REF!="Catastrófico"),CONCATENATE("R10C",'Mapa final'!#REF!),"")</f>
        <v>#REF!</v>
      </c>
      <c r="AI35" s="54" t="e">
        <f>IF(AND('Mapa final'!#REF!="Media",'Mapa final'!#REF!="Catastrófico"),CONCATENATE("R10C",'Mapa final'!#REF!),"")</f>
        <v>#REF!</v>
      </c>
      <c r="AJ35" s="54" t="e">
        <f>IF(AND('Mapa final'!#REF!="Media",'Mapa final'!#REF!="Catastrófico"),CONCATENATE("R10C",'Mapa final'!#REF!),"")</f>
        <v>#REF!</v>
      </c>
      <c r="AK35" s="54" t="e">
        <f>IF(AND('Mapa final'!#REF!="Media",'Mapa final'!#REF!="Catastrófico"),CONCATENATE("R10C",'Mapa final'!#REF!),"")</f>
        <v>#REF!</v>
      </c>
      <c r="AL35" s="54" t="e">
        <f>IF(AND('Mapa final'!#REF!="Media",'Mapa final'!#REF!="Catastrófico"),CONCATENATE("R10C",'Mapa final'!#REF!),"")</f>
        <v>#REF!</v>
      </c>
      <c r="AM35" s="55" t="e">
        <f>IF(AND('Mapa final'!#REF!="Media",'Mapa final'!#REF!="Catastrófico"),CONCATENATE("R10C",'Mapa final'!#REF!),"")</f>
        <v>#REF!</v>
      </c>
      <c r="AN35" s="75"/>
      <c r="AO35" s="385"/>
      <c r="AP35" s="386"/>
      <c r="AQ35" s="386"/>
      <c r="AR35" s="386"/>
      <c r="AS35" s="386"/>
      <c r="AT35" s="387"/>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row>
    <row r="36" spans="1:80" ht="15" customHeight="1" x14ac:dyDescent="0.25">
      <c r="A36" s="75"/>
      <c r="B36" s="301"/>
      <c r="C36" s="301"/>
      <c r="D36" s="302"/>
      <c r="E36" s="339" t="s">
        <v>113</v>
      </c>
      <c r="F36" s="340"/>
      <c r="G36" s="340"/>
      <c r="H36" s="340"/>
      <c r="I36" s="340"/>
      <c r="J36" s="65" t="e">
        <f>IF(AND('Mapa final'!#REF!="Baja",'Mapa final'!#REF!="Leve"),CONCATENATE("R1C",'Mapa final'!#REF!),"")</f>
        <v>#REF!</v>
      </c>
      <c r="K36" s="66" t="e">
        <f>IF(AND('Mapa final'!#REF!="Baja",'Mapa final'!#REF!="Leve"),CONCATENATE("R1C",'Mapa final'!#REF!),"")</f>
        <v>#REF!</v>
      </c>
      <c r="L36" s="66" t="e">
        <f>IF(AND('Mapa final'!#REF!="Baja",'Mapa final'!#REF!="Leve"),CONCATENATE("R1C",'Mapa final'!#REF!),"")</f>
        <v>#REF!</v>
      </c>
      <c r="M36" s="66" t="e">
        <f>IF(AND('Mapa final'!#REF!="Baja",'Mapa final'!#REF!="Leve"),CONCATENATE("R1C",'Mapa final'!#REF!),"")</f>
        <v>#REF!</v>
      </c>
      <c r="N36" s="66" t="e">
        <f>IF(AND('Mapa final'!#REF!="Baja",'Mapa final'!#REF!="Leve"),CONCATENATE("R1C",'Mapa final'!#REF!),"")</f>
        <v>#REF!</v>
      </c>
      <c r="O36" s="67" t="e">
        <f>IF(AND('Mapa final'!#REF!="Baja",'Mapa final'!#REF!="Leve"),CONCATENATE("R1C",'Mapa final'!#REF!),"")</f>
        <v>#REF!</v>
      </c>
      <c r="P36" s="56" t="e">
        <f>IF(AND('Mapa final'!#REF!="Baja",'Mapa final'!#REF!="Menor"),CONCATENATE("R1C",'Mapa final'!#REF!),"")</f>
        <v>#REF!</v>
      </c>
      <c r="Q36" s="57" t="e">
        <f>IF(AND('Mapa final'!#REF!="Baja",'Mapa final'!#REF!="Menor"),CONCATENATE("R1C",'Mapa final'!#REF!),"")</f>
        <v>#REF!</v>
      </c>
      <c r="R36" s="57" t="e">
        <f>IF(AND('Mapa final'!#REF!="Baja",'Mapa final'!#REF!="Menor"),CONCATENATE("R1C",'Mapa final'!#REF!),"")</f>
        <v>#REF!</v>
      </c>
      <c r="S36" s="57" t="e">
        <f>IF(AND('Mapa final'!#REF!="Baja",'Mapa final'!#REF!="Menor"),CONCATENATE("R1C",'Mapa final'!#REF!),"")</f>
        <v>#REF!</v>
      </c>
      <c r="T36" s="57" t="e">
        <f>IF(AND('Mapa final'!#REF!="Baja",'Mapa final'!#REF!="Menor"),CONCATENATE("R1C",'Mapa final'!#REF!),"")</f>
        <v>#REF!</v>
      </c>
      <c r="U36" s="58" t="e">
        <f>IF(AND('Mapa final'!#REF!="Baja",'Mapa final'!#REF!="Menor"),CONCATENATE("R1C",'Mapa final'!#REF!),"")</f>
        <v>#REF!</v>
      </c>
      <c r="V36" s="56" t="e">
        <f>IF(AND('Mapa final'!#REF!="Baja",'Mapa final'!#REF!="Moderado"),CONCATENATE("R1C",'Mapa final'!#REF!),"")</f>
        <v>#REF!</v>
      </c>
      <c r="W36" s="57" t="e">
        <f>IF(AND('Mapa final'!#REF!="Baja",'Mapa final'!#REF!="Moderado"),CONCATENATE("R1C",'Mapa final'!#REF!),"")</f>
        <v>#REF!</v>
      </c>
      <c r="X36" s="57" t="e">
        <f>IF(AND('Mapa final'!#REF!="Baja",'Mapa final'!#REF!="Moderado"),CONCATENATE("R1C",'Mapa final'!#REF!),"")</f>
        <v>#REF!</v>
      </c>
      <c r="Y36" s="57" t="e">
        <f>IF(AND('Mapa final'!#REF!="Baja",'Mapa final'!#REF!="Moderado"),CONCATENATE("R1C",'Mapa final'!#REF!),"")</f>
        <v>#REF!</v>
      </c>
      <c r="Z36" s="57" t="e">
        <f>IF(AND('Mapa final'!#REF!="Baja",'Mapa final'!#REF!="Moderado"),CONCATENATE("R1C",'Mapa final'!#REF!),"")</f>
        <v>#REF!</v>
      </c>
      <c r="AA36" s="58"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5"/>
      <c r="AO36" s="370" t="s">
        <v>81</v>
      </c>
      <c r="AP36" s="371"/>
      <c r="AQ36" s="371"/>
      <c r="AR36" s="371"/>
      <c r="AS36" s="371"/>
      <c r="AT36" s="372"/>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row>
    <row r="37" spans="1:80" ht="15" customHeight="1" x14ac:dyDescent="0.25">
      <c r="A37" s="75"/>
      <c r="B37" s="301"/>
      <c r="C37" s="301"/>
      <c r="D37" s="302"/>
      <c r="E37" s="358"/>
      <c r="F37" s="343"/>
      <c r="G37" s="343"/>
      <c r="H37" s="343"/>
      <c r="I37" s="343"/>
      <c r="J37" s="68" t="str">
        <f>IF(AND('Mapa final'!$AD$13="Baja",'Mapa final'!$AF$13="Leve"),CONCATENATE("R2C",'Mapa final'!$S$13),"")</f>
        <v/>
      </c>
      <c r="K37" s="69" t="str">
        <f>IF(AND('Mapa final'!$AD$14="Baja",'Mapa final'!$AF$14="Leve"),CONCATENATE("R2C",'Mapa final'!$S$14),"")</f>
        <v/>
      </c>
      <c r="L37" s="69" t="e">
        <f>IF(AND('Mapa final'!#REF!="Baja",'Mapa final'!#REF!="Leve"),CONCATENATE("R2C",'Mapa final'!#REF!),"")</f>
        <v>#REF!</v>
      </c>
      <c r="M37" s="69" t="e">
        <f>IF(AND('Mapa final'!#REF!="Baja",'Mapa final'!#REF!="Leve"),CONCATENATE("R2C",'Mapa final'!#REF!),"")</f>
        <v>#REF!</v>
      </c>
      <c r="N37" s="69" t="e">
        <f>IF(AND('Mapa final'!#REF!="Baja",'Mapa final'!#REF!="Leve"),CONCATENATE("R2C",'Mapa final'!#REF!),"")</f>
        <v>#REF!</v>
      </c>
      <c r="O37" s="70" t="e">
        <f>IF(AND('Mapa final'!#REF!="Baja",'Mapa final'!#REF!="Leve"),CONCATENATE("R2C",'Mapa final'!#REF!),"")</f>
        <v>#REF!</v>
      </c>
      <c r="P37" s="59" t="str">
        <f>IF(AND('Mapa final'!$AD$13="Baja",'Mapa final'!$AF$13="Menor"),CONCATENATE("R2C",'Mapa final'!$S$13),"")</f>
        <v/>
      </c>
      <c r="Q37" s="60" t="str">
        <f>IF(AND('Mapa final'!$AD$14="Baja",'Mapa final'!$AF$14="Menor"),CONCATENATE("R2C",'Mapa final'!$S$14),"")</f>
        <v/>
      </c>
      <c r="R37" s="60" t="e">
        <f>IF(AND('Mapa final'!#REF!="Baja",'Mapa final'!#REF!="Menor"),CONCATENATE("R2C",'Mapa final'!#REF!),"")</f>
        <v>#REF!</v>
      </c>
      <c r="S37" s="60" t="e">
        <f>IF(AND('Mapa final'!#REF!="Baja",'Mapa final'!#REF!="Menor"),CONCATENATE("R2C",'Mapa final'!#REF!),"")</f>
        <v>#REF!</v>
      </c>
      <c r="T37" s="60" t="e">
        <f>IF(AND('Mapa final'!#REF!="Baja",'Mapa final'!#REF!="Menor"),CONCATENATE("R2C",'Mapa final'!#REF!),"")</f>
        <v>#REF!</v>
      </c>
      <c r="U37" s="61" t="e">
        <f>IF(AND('Mapa final'!#REF!="Baja",'Mapa final'!#REF!="Menor"),CONCATENATE("R2C",'Mapa final'!#REF!),"")</f>
        <v>#REF!</v>
      </c>
      <c r="V37" s="59" t="str">
        <f>IF(AND('Mapa final'!$AD$13="Baja",'Mapa final'!$AF$13="Moderado"),CONCATENATE("R2C",'Mapa final'!$S$13),"")</f>
        <v>R2C1</v>
      </c>
      <c r="W37" s="60" t="str">
        <f>IF(AND('Mapa final'!$AD$14="Baja",'Mapa final'!$AF$14="Moderado"),CONCATENATE("R2C",'Mapa final'!$S$14),"")</f>
        <v>R2C2</v>
      </c>
      <c r="X37" s="60" t="e">
        <f>IF(AND('Mapa final'!#REF!="Baja",'Mapa final'!#REF!="Moderado"),CONCATENATE("R2C",'Mapa final'!#REF!),"")</f>
        <v>#REF!</v>
      </c>
      <c r="Y37" s="60" t="e">
        <f>IF(AND('Mapa final'!#REF!="Baja",'Mapa final'!#REF!="Moderado"),CONCATENATE("R2C",'Mapa final'!#REF!),"")</f>
        <v>#REF!</v>
      </c>
      <c r="Z37" s="60" t="e">
        <f>IF(AND('Mapa final'!#REF!="Baja",'Mapa final'!#REF!="Moderado"),CONCATENATE("R2C",'Mapa final'!#REF!),"")</f>
        <v>#REF!</v>
      </c>
      <c r="AA37" s="61" t="e">
        <f>IF(AND('Mapa final'!#REF!="Baja",'Mapa final'!#REF!="Moderado"),CONCATENATE("R2C",'Mapa final'!#REF!),"")</f>
        <v>#REF!</v>
      </c>
      <c r="AB37" s="44" t="str">
        <f>IF(AND('Mapa final'!$AD$13="Baja",'Mapa final'!$AF$13="Mayor"),CONCATENATE("R2C",'Mapa final'!$S$13),"")</f>
        <v/>
      </c>
      <c r="AC37" s="45" t="str">
        <f>IF(AND('Mapa final'!$AD$14="Baja",'Mapa final'!$AF$14="Mayor"),CONCATENATE("R2C",'Mapa final'!$S$14),"")</f>
        <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final'!$AD$13="Baja",'Mapa final'!$AF$13="Catastrófico"),CONCATENATE("R2C",'Mapa final'!$S$13),"")</f>
        <v/>
      </c>
      <c r="AI37" s="48" t="str">
        <f>IF(AND('Mapa final'!$AD$14="Baja",'Mapa final'!$AF$14="Catastrófico"),CONCATENATE("R2C",'Mapa final'!$S$14),"")</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5"/>
      <c r="AO37" s="373"/>
      <c r="AP37" s="374"/>
      <c r="AQ37" s="374"/>
      <c r="AR37" s="374"/>
      <c r="AS37" s="374"/>
      <c r="AT37" s="3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row>
    <row r="38" spans="1:80" ht="15" customHeight="1" x14ac:dyDescent="0.25">
      <c r="A38" s="75"/>
      <c r="B38" s="301"/>
      <c r="C38" s="301"/>
      <c r="D38" s="302"/>
      <c r="E38" s="342"/>
      <c r="F38" s="343"/>
      <c r="G38" s="343"/>
      <c r="H38" s="343"/>
      <c r="I38" s="343"/>
      <c r="J38" s="68" t="e">
        <f>IF(AND('Mapa final'!#REF!="Baja",'Mapa final'!#REF!="Leve"),CONCATENATE("R3C",'Mapa final'!#REF!),"")</f>
        <v>#REF!</v>
      </c>
      <c r="K38" s="69" t="e">
        <f>IF(AND('Mapa final'!#REF!="Baja",'Mapa final'!#REF!="Leve"),CONCATENATE("R3C",'Mapa final'!#REF!),"")</f>
        <v>#REF!</v>
      </c>
      <c r="L38" s="69" t="e">
        <f>IF(AND('Mapa final'!#REF!="Baja",'Mapa final'!#REF!="Leve"),CONCATENATE("R3C",'Mapa final'!#REF!),"")</f>
        <v>#REF!</v>
      </c>
      <c r="M38" s="69" t="e">
        <f>IF(AND('Mapa final'!#REF!="Baja",'Mapa final'!#REF!="Leve"),CONCATENATE("R3C",'Mapa final'!#REF!),"")</f>
        <v>#REF!</v>
      </c>
      <c r="N38" s="69" t="e">
        <f>IF(AND('Mapa final'!#REF!="Baja",'Mapa final'!#REF!="Leve"),CONCATENATE("R3C",'Mapa final'!#REF!),"")</f>
        <v>#REF!</v>
      </c>
      <c r="O38" s="70" t="e">
        <f>IF(AND('Mapa final'!#REF!="Baja",'Mapa final'!#REF!="Leve"),CONCATENATE("R3C",'Mapa final'!#REF!),"")</f>
        <v>#REF!</v>
      </c>
      <c r="P38" s="59" t="e">
        <f>IF(AND('Mapa final'!#REF!="Baja",'Mapa final'!#REF!="Menor"),CONCATENATE("R3C",'Mapa final'!#REF!),"")</f>
        <v>#REF!</v>
      </c>
      <c r="Q38" s="60" t="e">
        <f>IF(AND('Mapa final'!#REF!="Baja",'Mapa final'!#REF!="Menor"),CONCATENATE("R3C",'Mapa final'!#REF!),"")</f>
        <v>#REF!</v>
      </c>
      <c r="R38" s="60" t="e">
        <f>IF(AND('Mapa final'!#REF!="Baja",'Mapa final'!#REF!="Menor"),CONCATENATE("R3C",'Mapa final'!#REF!),"")</f>
        <v>#REF!</v>
      </c>
      <c r="S38" s="60" t="e">
        <f>IF(AND('Mapa final'!#REF!="Baja",'Mapa final'!#REF!="Menor"),CONCATENATE("R3C",'Mapa final'!#REF!),"")</f>
        <v>#REF!</v>
      </c>
      <c r="T38" s="60" t="e">
        <f>IF(AND('Mapa final'!#REF!="Baja",'Mapa final'!#REF!="Menor"),CONCATENATE("R3C",'Mapa final'!#REF!),"")</f>
        <v>#REF!</v>
      </c>
      <c r="U38" s="61" t="e">
        <f>IF(AND('Mapa final'!#REF!="Baja",'Mapa final'!#REF!="Menor"),CONCATENATE("R3C",'Mapa final'!#REF!),"")</f>
        <v>#REF!</v>
      </c>
      <c r="V38" s="59" t="e">
        <f>IF(AND('Mapa final'!#REF!="Baja",'Mapa final'!#REF!="Moderado"),CONCATENATE("R3C",'Mapa final'!#REF!),"")</f>
        <v>#REF!</v>
      </c>
      <c r="W38" s="60" t="e">
        <f>IF(AND('Mapa final'!#REF!="Baja",'Mapa final'!#REF!="Moderado"),CONCATENATE("R3C",'Mapa final'!#REF!),"")</f>
        <v>#REF!</v>
      </c>
      <c r="X38" s="60" t="e">
        <f>IF(AND('Mapa final'!#REF!="Baja",'Mapa final'!#REF!="Moderado"),CONCATENATE("R3C",'Mapa final'!#REF!),"")</f>
        <v>#REF!</v>
      </c>
      <c r="Y38" s="60" t="e">
        <f>IF(AND('Mapa final'!#REF!="Baja",'Mapa final'!#REF!="Moderado"),CONCATENATE("R3C",'Mapa final'!#REF!),"")</f>
        <v>#REF!</v>
      </c>
      <c r="Z38" s="60" t="e">
        <f>IF(AND('Mapa final'!#REF!="Baja",'Mapa final'!#REF!="Moderado"),CONCATENATE("R3C",'Mapa final'!#REF!),"")</f>
        <v>#REF!</v>
      </c>
      <c r="AA38" s="61"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5"/>
      <c r="AO38" s="373"/>
      <c r="AP38" s="374"/>
      <c r="AQ38" s="374"/>
      <c r="AR38" s="374"/>
      <c r="AS38" s="374"/>
      <c r="AT38" s="375"/>
      <c r="AU38" s="75"/>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row>
    <row r="39" spans="1:80" ht="15" customHeight="1" x14ac:dyDescent="0.25">
      <c r="A39" s="75"/>
      <c r="B39" s="301"/>
      <c r="C39" s="301"/>
      <c r="D39" s="302"/>
      <c r="E39" s="342"/>
      <c r="F39" s="343"/>
      <c r="G39" s="343"/>
      <c r="H39" s="343"/>
      <c r="I39" s="343"/>
      <c r="J39" s="68" t="e">
        <f>IF(AND('Mapa final'!#REF!="Baja",'Mapa final'!#REF!="Leve"),CONCATENATE("R4C",'Mapa final'!#REF!),"")</f>
        <v>#REF!</v>
      </c>
      <c r="K39" s="69" t="e">
        <f>IF(AND('Mapa final'!#REF!="Baja",'Mapa final'!#REF!="Leve"),CONCATENATE("R4C",'Mapa final'!#REF!),"")</f>
        <v>#REF!</v>
      </c>
      <c r="L39" s="69" t="e">
        <f>IF(AND('Mapa final'!#REF!="Baja",'Mapa final'!#REF!="Leve"),CONCATENATE("R4C",'Mapa final'!#REF!),"")</f>
        <v>#REF!</v>
      </c>
      <c r="M39" s="69" t="e">
        <f>IF(AND('Mapa final'!#REF!="Baja",'Mapa final'!#REF!="Leve"),CONCATENATE("R4C",'Mapa final'!#REF!),"")</f>
        <v>#REF!</v>
      </c>
      <c r="N39" s="69" t="e">
        <f>IF(AND('Mapa final'!#REF!="Baja",'Mapa final'!#REF!="Leve"),CONCATENATE("R4C",'Mapa final'!#REF!),"")</f>
        <v>#REF!</v>
      </c>
      <c r="O39" s="70" t="e">
        <f>IF(AND('Mapa final'!#REF!="Baja",'Mapa final'!#REF!="Leve"),CONCATENATE("R4C",'Mapa final'!#REF!),"")</f>
        <v>#REF!</v>
      </c>
      <c r="P39" s="59" t="e">
        <f>IF(AND('Mapa final'!#REF!="Baja",'Mapa final'!#REF!="Menor"),CONCATENATE("R4C",'Mapa final'!#REF!),"")</f>
        <v>#REF!</v>
      </c>
      <c r="Q39" s="60" t="e">
        <f>IF(AND('Mapa final'!#REF!="Baja",'Mapa final'!#REF!="Menor"),CONCATENATE("R4C",'Mapa final'!#REF!),"")</f>
        <v>#REF!</v>
      </c>
      <c r="R39" s="60" t="e">
        <f>IF(AND('Mapa final'!#REF!="Baja",'Mapa final'!#REF!="Menor"),CONCATENATE("R4C",'Mapa final'!#REF!),"")</f>
        <v>#REF!</v>
      </c>
      <c r="S39" s="60" t="e">
        <f>IF(AND('Mapa final'!#REF!="Baja",'Mapa final'!#REF!="Menor"),CONCATENATE("R4C",'Mapa final'!#REF!),"")</f>
        <v>#REF!</v>
      </c>
      <c r="T39" s="60" t="e">
        <f>IF(AND('Mapa final'!#REF!="Baja",'Mapa final'!#REF!="Menor"),CONCATENATE("R4C",'Mapa final'!#REF!),"")</f>
        <v>#REF!</v>
      </c>
      <c r="U39" s="61" t="e">
        <f>IF(AND('Mapa final'!#REF!="Baja",'Mapa final'!#REF!="Menor"),CONCATENATE("R4C",'Mapa final'!#REF!),"")</f>
        <v>#REF!</v>
      </c>
      <c r="V39" s="59" t="e">
        <f>IF(AND('Mapa final'!#REF!="Baja",'Mapa final'!#REF!="Moderado"),CONCATENATE("R4C",'Mapa final'!#REF!),"")</f>
        <v>#REF!</v>
      </c>
      <c r="W39" s="60" t="e">
        <f>IF(AND('Mapa final'!#REF!="Baja",'Mapa final'!#REF!="Moderado"),CONCATENATE("R4C",'Mapa final'!#REF!),"")</f>
        <v>#REF!</v>
      </c>
      <c r="X39" s="60" t="e">
        <f>IF(AND('Mapa final'!#REF!="Baja",'Mapa final'!#REF!="Moderado"),CONCATENATE("R4C",'Mapa final'!#REF!),"")</f>
        <v>#REF!</v>
      </c>
      <c r="Y39" s="60" t="e">
        <f>IF(AND('Mapa final'!#REF!="Baja",'Mapa final'!#REF!="Moderado"),CONCATENATE("R4C",'Mapa final'!#REF!),"")</f>
        <v>#REF!</v>
      </c>
      <c r="Z39" s="60" t="e">
        <f>IF(AND('Mapa final'!#REF!="Baja",'Mapa final'!#REF!="Moderado"),CONCATENATE("R4C",'Mapa final'!#REF!),"")</f>
        <v>#REF!</v>
      </c>
      <c r="AA39" s="61"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5"/>
      <c r="AO39" s="373"/>
      <c r="AP39" s="374"/>
      <c r="AQ39" s="374"/>
      <c r="AR39" s="374"/>
      <c r="AS39" s="374"/>
      <c r="AT39" s="3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row>
    <row r="40" spans="1:80" ht="15" customHeight="1" x14ac:dyDescent="0.25">
      <c r="A40" s="75"/>
      <c r="B40" s="301"/>
      <c r="C40" s="301"/>
      <c r="D40" s="302"/>
      <c r="E40" s="342"/>
      <c r="F40" s="343"/>
      <c r="G40" s="343"/>
      <c r="H40" s="343"/>
      <c r="I40" s="343"/>
      <c r="J40" s="68" t="e">
        <f>IF(AND('Mapa final'!#REF!="Baja",'Mapa final'!#REF!="Leve"),CONCATENATE("R5C",'Mapa final'!#REF!),"")</f>
        <v>#REF!</v>
      </c>
      <c r="K40" s="69" t="e">
        <f>IF(AND('Mapa final'!#REF!="Baja",'Mapa final'!#REF!="Leve"),CONCATENATE("R5C",'Mapa final'!#REF!),"")</f>
        <v>#REF!</v>
      </c>
      <c r="L40" s="69" t="e">
        <f>IF(AND('Mapa final'!#REF!="Baja",'Mapa final'!#REF!="Leve"),CONCATENATE("R5C",'Mapa final'!#REF!),"")</f>
        <v>#REF!</v>
      </c>
      <c r="M40" s="69" t="e">
        <f>IF(AND('Mapa final'!#REF!="Baja",'Mapa final'!#REF!="Leve"),CONCATENATE("R5C",'Mapa final'!#REF!),"")</f>
        <v>#REF!</v>
      </c>
      <c r="N40" s="69" t="e">
        <f>IF(AND('Mapa final'!#REF!="Baja",'Mapa final'!#REF!="Leve"),CONCATENATE("R5C",'Mapa final'!#REF!),"")</f>
        <v>#REF!</v>
      </c>
      <c r="O40" s="70" t="e">
        <f>IF(AND('Mapa final'!#REF!="Baja",'Mapa final'!#REF!="Leve"),CONCATENATE("R5C",'Mapa final'!#REF!),"")</f>
        <v>#REF!</v>
      </c>
      <c r="P40" s="59" t="e">
        <f>IF(AND('Mapa final'!#REF!="Baja",'Mapa final'!#REF!="Menor"),CONCATENATE("R5C",'Mapa final'!#REF!),"")</f>
        <v>#REF!</v>
      </c>
      <c r="Q40" s="60" t="e">
        <f>IF(AND('Mapa final'!#REF!="Baja",'Mapa final'!#REF!="Menor"),CONCATENATE("R5C",'Mapa final'!#REF!),"")</f>
        <v>#REF!</v>
      </c>
      <c r="R40" s="60" t="e">
        <f>IF(AND('Mapa final'!#REF!="Baja",'Mapa final'!#REF!="Menor"),CONCATENATE("R5C",'Mapa final'!#REF!),"")</f>
        <v>#REF!</v>
      </c>
      <c r="S40" s="60" t="e">
        <f>IF(AND('Mapa final'!#REF!="Baja",'Mapa final'!#REF!="Menor"),CONCATENATE("R5C",'Mapa final'!#REF!),"")</f>
        <v>#REF!</v>
      </c>
      <c r="T40" s="60" t="e">
        <f>IF(AND('Mapa final'!#REF!="Baja",'Mapa final'!#REF!="Menor"),CONCATENATE("R5C",'Mapa final'!#REF!),"")</f>
        <v>#REF!</v>
      </c>
      <c r="U40" s="61" t="e">
        <f>IF(AND('Mapa final'!#REF!="Baja",'Mapa final'!#REF!="Menor"),CONCATENATE("R5C",'Mapa final'!#REF!),"")</f>
        <v>#REF!</v>
      </c>
      <c r="V40" s="59" t="e">
        <f>IF(AND('Mapa final'!#REF!="Baja",'Mapa final'!#REF!="Moderado"),CONCATENATE("R5C",'Mapa final'!#REF!),"")</f>
        <v>#REF!</v>
      </c>
      <c r="W40" s="60" t="e">
        <f>IF(AND('Mapa final'!#REF!="Baja",'Mapa final'!#REF!="Moderado"),CONCATENATE("R5C",'Mapa final'!#REF!),"")</f>
        <v>#REF!</v>
      </c>
      <c r="X40" s="60" t="e">
        <f>IF(AND('Mapa final'!#REF!="Baja",'Mapa final'!#REF!="Moderado"),CONCATENATE("R5C",'Mapa final'!#REF!),"")</f>
        <v>#REF!</v>
      </c>
      <c r="Y40" s="60" t="e">
        <f>IF(AND('Mapa final'!#REF!="Baja",'Mapa final'!#REF!="Moderado"),CONCATENATE("R5C",'Mapa final'!#REF!),"")</f>
        <v>#REF!</v>
      </c>
      <c r="Z40" s="60" t="e">
        <f>IF(AND('Mapa final'!#REF!="Baja",'Mapa final'!#REF!="Moderado"),CONCATENATE("R5C",'Mapa final'!#REF!),"")</f>
        <v>#REF!</v>
      </c>
      <c r="AA40" s="61"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45" t="e">
        <f>IF(AND('Mapa final'!#REF!="Baja",'Mapa final'!#REF!="Mayor"),CONCATENATE("R5C",'Mapa final'!#REF!),"")</f>
        <v>#REF!</v>
      </c>
      <c r="AE40" s="45" t="e">
        <f>IF(AND('Mapa final'!#REF!="Baja",'Mapa final'!#REF!="Mayor"),CONCATENATE("R5C",'Mapa final'!#REF!),"")</f>
        <v>#REF!</v>
      </c>
      <c r="AF40" s="45"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5"/>
      <c r="AO40" s="373"/>
      <c r="AP40" s="374"/>
      <c r="AQ40" s="374"/>
      <c r="AR40" s="374"/>
      <c r="AS40" s="374"/>
      <c r="AT40" s="375"/>
      <c r="AU40" s="75"/>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row>
    <row r="41" spans="1:80" ht="15" customHeight="1" x14ac:dyDescent="0.25">
      <c r="A41" s="75"/>
      <c r="B41" s="301"/>
      <c r="C41" s="301"/>
      <c r="D41" s="302"/>
      <c r="E41" s="342"/>
      <c r="F41" s="343"/>
      <c r="G41" s="343"/>
      <c r="H41" s="343"/>
      <c r="I41" s="343"/>
      <c r="J41" s="68" t="e">
        <f>IF(AND('Mapa final'!#REF!="Baja",'Mapa final'!#REF!="Leve"),CONCATENATE("R6C",'Mapa final'!#REF!),"")</f>
        <v>#REF!</v>
      </c>
      <c r="K41" s="69" t="e">
        <f>IF(AND('Mapa final'!#REF!="Baja",'Mapa final'!#REF!="Leve"),CONCATENATE("R6C",'Mapa final'!#REF!),"")</f>
        <v>#REF!</v>
      </c>
      <c r="L41" s="69" t="e">
        <f>IF(AND('Mapa final'!#REF!="Baja",'Mapa final'!#REF!="Leve"),CONCATENATE("R6C",'Mapa final'!#REF!),"")</f>
        <v>#REF!</v>
      </c>
      <c r="M41" s="69" t="e">
        <f>IF(AND('Mapa final'!#REF!="Baja",'Mapa final'!#REF!="Leve"),CONCATENATE("R6C",'Mapa final'!#REF!),"")</f>
        <v>#REF!</v>
      </c>
      <c r="N41" s="69" t="e">
        <f>IF(AND('Mapa final'!#REF!="Baja",'Mapa final'!#REF!="Leve"),CONCATENATE("R6C",'Mapa final'!#REF!),"")</f>
        <v>#REF!</v>
      </c>
      <c r="O41" s="70" t="e">
        <f>IF(AND('Mapa final'!#REF!="Baja",'Mapa final'!#REF!="Leve"),CONCATENATE("R6C",'Mapa final'!#REF!),"")</f>
        <v>#REF!</v>
      </c>
      <c r="P41" s="59" t="e">
        <f>IF(AND('Mapa final'!#REF!="Baja",'Mapa final'!#REF!="Menor"),CONCATENATE("R6C",'Mapa final'!#REF!),"")</f>
        <v>#REF!</v>
      </c>
      <c r="Q41" s="60" t="e">
        <f>IF(AND('Mapa final'!#REF!="Baja",'Mapa final'!#REF!="Menor"),CONCATENATE("R6C",'Mapa final'!#REF!),"")</f>
        <v>#REF!</v>
      </c>
      <c r="R41" s="60" t="e">
        <f>IF(AND('Mapa final'!#REF!="Baja",'Mapa final'!#REF!="Menor"),CONCATENATE("R6C",'Mapa final'!#REF!),"")</f>
        <v>#REF!</v>
      </c>
      <c r="S41" s="60" t="e">
        <f>IF(AND('Mapa final'!#REF!="Baja",'Mapa final'!#REF!="Menor"),CONCATENATE("R6C",'Mapa final'!#REF!),"")</f>
        <v>#REF!</v>
      </c>
      <c r="T41" s="60" t="e">
        <f>IF(AND('Mapa final'!#REF!="Baja",'Mapa final'!#REF!="Menor"),CONCATENATE("R6C",'Mapa final'!#REF!),"")</f>
        <v>#REF!</v>
      </c>
      <c r="U41" s="61" t="e">
        <f>IF(AND('Mapa final'!#REF!="Baja",'Mapa final'!#REF!="Menor"),CONCATENATE("R6C",'Mapa final'!#REF!),"")</f>
        <v>#REF!</v>
      </c>
      <c r="V41" s="59" t="e">
        <f>IF(AND('Mapa final'!#REF!="Baja",'Mapa final'!#REF!="Moderado"),CONCATENATE("R6C",'Mapa final'!#REF!),"")</f>
        <v>#REF!</v>
      </c>
      <c r="W41" s="60" t="e">
        <f>IF(AND('Mapa final'!#REF!="Baja",'Mapa final'!#REF!="Moderado"),CONCATENATE("R6C",'Mapa final'!#REF!),"")</f>
        <v>#REF!</v>
      </c>
      <c r="X41" s="60" t="e">
        <f>IF(AND('Mapa final'!#REF!="Baja",'Mapa final'!#REF!="Moderado"),CONCATENATE("R6C",'Mapa final'!#REF!),"")</f>
        <v>#REF!</v>
      </c>
      <c r="Y41" s="60" t="e">
        <f>IF(AND('Mapa final'!#REF!="Baja",'Mapa final'!#REF!="Moderado"),CONCATENATE("R6C",'Mapa final'!#REF!),"")</f>
        <v>#REF!</v>
      </c>
      <c r="Z41" s="60" t="e">
        <f>IF(AND('Mapa final'!#REF!="Baja",'Mapa final'!#REF!="Moderado"),CONCATENATE("R6C",'Mapa final'!#REF!),"")</f>
        <v>#REF!</v>
      </c>
      <c r="AA41" s="61"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45" t="e">
        <f>IF(AND('Mapa final'!#REF!="Baja",'Mapa final'!#REF!="Mayor"),CONCATENATE("R6C",'Mapa final'!#REF!),"")</f>
        <v>#REF!</v>
      </c>
      <c r="AE41" s="45" t="e">
        <f>IF(AND('Mapa final'!#REF!="Baja",'Mapa final'!#REF!="Mayor"),CONCATENATE("R6C",'Mapa final'!#REF!),"")</f>
        <v>#REF!</v>
      </c>
      <c r="AF41" s="45"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5"/>
      <c r="AO41" s="373"/>
      <c r="AP41" s="374"/>
      <c r="AQ41" s="374"/>
      <c r="AR41" s="374"/>
      <c r="AS41" s="374"/>
      <c r="AT41" s="3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row>
    <row r="42" spans="1:80" ht="15" customHeight="1" x14ac:dyDescent="0.25">
      <c r="A42" s="75"/>
      <c r="B42" s="301"/>
      <c r="C42" s="301"/>
      <c r="D42" s="302"/>
      <c r="E42" s="342"/>
      <c r="F42" s="343"/>
      <c r="G42" s="343"/>
      <c r="H42" s="343"/>
      <c r="I42" s="343"/>
      <c r="J42" s="68" t="e">
        <f>IF(AND('Mapa final'!#REF!="Baja",'Mapa final'!#REF!="Leve"),CONCATENATE("R7C",'Mapa final'!#REF!),"")</f>
        <v>#REF!</v>
      </c>
      <c r="K42" s="69" t="e">
        <f>IF(AND('Mapa final'!#REF!="Baja",'Mapa final'!#REF!="Leve"),CONCATENATE("R7C",'Mapa final'!#REF!),"")</f>
        <v>#REF!</v>
      </c>
      <c r="L42" s="69" t="e">
        <f>IF(AND('Mapa final'!#REF!="Baja",'Mapa final'!#REF!="Leve"),CONCATENATE("R7C",'Mapa final'!#REF!),"")</f>
        <v>#REF!</v>
      </c>
      <c r="M42" s="69" t="e">
        <f>IF(AND('Mapa final'!#REF!="Baja",'Mapa final'!#REF!="Leve"),CONCATENATE("R7C",'Mapa final'!#REF!),"")</f>
        <v>#REF!</v>
      </c>
      <c r="N42" s="69" t="e">
        <f>IF(AND('Mapa final'!#REF!="Baja",'Mapa final'!#REF!="Leve"),CONCATENATE("R7C",'Mapa final'!#REF!),"")</f>
        <v>#REF!</v>
      </c>
      <c r="O42" s="70" t="e">
        <f>IF(AND('Mapa final'!#REF!="Baja",'Mapa final'!#REF!="Leve"),CONCATENATE("R7C",'Mapa final'!#REF!),"")</f>
        <v>#REF!</v>
      </c>
      <c r="P42" s="59" t="e">
        <f>IF(AND('Mapa final'!#REF!="Baja",'Mapa final'!#REF!="Menor"),CONCATENATE("R7C",'Mapa final'!#REF!),"")</f>
        <v>#REF!</v>
      </c>
      <c r="Q42" s="60" t="e">
        <f>IF(AND('Mapa final'!#REF!="Baja",'Mapa final'!#REF!="Menor"),CONCATENATE("R7C",'Mapa final'!#REF!),"")</f>
        <v>#REF!</v>
      </c>
      <c r="R42" s="60" t="e">
        <f>IF(AND('Mapa final'!#REF!="Baja",'Mapa final'!#REF!="Menor"),CONCATENATE("R7C",'Mapa final'!#REF!),"")</f>
        <v>#REF!</v>
      </c>
      <c r="S42" s="60" t="e">
        <f>IF(AND('Mapa final'!#REF!="Baja",'Mapa final'!#REF!="Menor"),CONCATENATE("R7C",'Mapa final'!#REF!),"")</f>
        <v>#REF!</v>
      </c>
      <c r="T42" s="60" t="e">
        <f>IF(AND('Mapa final'!#REF!="Baja",'Mapa final'!#REF!="Menor"),CONCATENATE("R7C",'Mapa final'!#REF!),"")</f>
        <v>#REF!</v>
      </c>
      <c r="U42" s="61" t="e">
        <f>IF(AND('Mapa final'!#REF!="Baja",'Mapa final'!#REF!="Menor"),CONCATENATE("R7C",'Mapa final'!#REF!),"")</f>
        <v>#REF!</v>
      </c>
      <c r="V42" s="59" t="e">
        <f>IF(AND('Mapa final'!#REF!="Baja",'Mapa final'!#REF!="Moderado"),CONCATENATE("R7C",'Mapa final'!#REF!),"")</f>
        <v>#REF!</v>
      </c>
      <c r="W42" s="60" t="e">
        <f>IF(AND('Mapa final'!#REF!="Baja",'Mapa final'!#REF!="Moderado"),CONCATENATE("R7C",'Mapa final'!#REF!),"")</f>
        <v>#REF!</v>
      </c>
      <c r="X42" s="60" t="e">
        <f>IF(AND('Mapa final'!#REF!="Baja",'Mapa final'!#REF!="Moderado"),CONCATENATE("R7C",'Mapa final'!#REF!),"")</f>
        <v>#REF!</v>
      </c>
      <c r="Y42" s="60" t="e">
        <f>IF(AND('Mapa final'!#REF!="Baja",'Mapa final'!#REF!="Moderado"),CONCATENATE("R7C",'Mapa final'!#REF!),"")</f>
        <v>#REF!</v>
      </c>
      <c r="Z42" s="60" t="e">
        <f>IF(AND('Mapa final'!#REF!="Baja",'Mapa final'!#REF!="Moderado"),CONCATENATE("R7C",'Mapa final'!#REF!),"")</f>
        <v>#REF!</v>
      </c>
      <c r="AA42" s="61"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45" t="e">
        <f>IF(AND('Mapa final'!#REF!="Baja",'Mapa final'!#REF!="Mayor"),CONCATENATE("R7C",'Mapa final'!#REF!),"")</f>
        <v>#REF!</v>
      </c>
      <c r="AE42" s="45" t="e">
        <f>IF(AND('Mapa final'!#REF!="Baja",'Mapa final'!#REF!="Mayor"),CONCATENATE("R7C",'Mapa final'!#REF!),"")</f>
        <v>#REF!</v>
      </c>
      <c r="AF42" s="45"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5"/>
      <c r="AO42" s="373"/>
      <c r="AP42" s="374"/>
      <c r="AQ42" s="374"/>
      <c r="AR42" s="374"/>
      <c r="AS42" s="374"/>
      <c r="AT42" s="3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row>
    <row r="43" spans="1:80" ht="15" customHeight="1" x14ac:dyDescent="0.25">
      <c r="A43" s="75"/>
      <c r="B43" s="301"/>
      <c r="C43" s="301"/>
      <c r="D43" s="302"/>
      <c r="E43" s="342"/>
      <c r="F43" s="343"/>
      <c r="G43" s="343"/>
      <c r="H43" s="343"/>
      <c r="I43" s="343"/>
      <c r="J43" s="68" t="e">
        <f>IF(AND('Mapa final'!#REF!="Baja",'Mapa final'!#REF!="Leve"),CONCATENATE("R8C",'Mapa final'!#REF!),"")</f>
        <v>#REF!</v>
      </c>
      <c r="K43" s="69" t="e">
        <f>IF(AND('Mapa final'!#REF!="Baja",'Mapa final'!#REF!="Leve"),CONCATENATE("R8C",'Mapa final'!#REF!),"")</f>
        <v>#REF!</v>
      </c>
      <c r="L43" s="69" t="e">
        <f>IF(AND('Mapa final'!#REF!="Baja",'Mapa final'!#REF!="Leve"),CONCATENATE("R8C",'Mapa final'!#REF!),"")</f>
        <v>#REF!</v>
      </c>
      <c r="M43" s="69" t="e">
        <f>IF(AND('Mapa final'!#REF!="Baja",'Mapa final'!#REF!="Leve"),CONCATENATE("R8C",'Mapa final'!#REF!),"")</f>
        <v>#REF!</v>
      </c>
      <c r="N43" s="69" t="e">
        <f>IF(AND('Mapa final'!#REF!="Baja",'Mapa final'!#REF!="Leve"),CONCATENATE("R8C",'Mapa final'!#REF!),"")</f>
        <v>#REF!</v>
      </c>
      <c r="O43" s="70" t="e">
        <f>IF(AND('Mapa final'!#REF!="Baja",'Mapa final'!#REF!="Leve"),CONCATENATE("R8C",'Mapa final'!#REF!),"")</f>
        <v>#REF!</v>
      </c>
      <c r="P43" s="59" t="e">
        <f>IF(AND('Mapa final'!#REF!="Baja",'Mapa final'!#REF!="Menor"),CONCATENATE("R8C",'Mapa final'!#REF!),"")</f>
        <v>#REF!</v>
      </c>
      <c r="Q43" s="60" t="e">
        <f>IF(AND('Mapa final'!#REF!="Baja",'Mapa final'!#REF!="Menor"),CONCATENATE("R8C",'Mapa final'!#REF!),"")</f>
        <v>#REF!</v>
      </c>
      <c r="R43" s="60" t="e">
        <f>IF(AND('Mapa final'!#REF!="Baja",'Mapa final'!#REF!="Menor"),CONCATENATE("R8C",'Mapa final'!#REF!),"")</f>
        <v>#REF!</v>
      </c>
      <c r="S43" s="60" t="e">
        <f>IF(AND('Mapa final'!#REF!="Baja",'Mapa final'!#REF!="Menor"),CONCATENATE("R8C",'Mapa final'!#REF!),"")</f>
        <v>#REF!</v>
      </c>
      <c r="T43" s="60" t="e">
        <f>IF(AND('Mapa final'!#REF!="Baja",'Mapa final'!#REF!="Menor"),CONCATENATE("R8C",'Mapa final'!#REF!),"")</f>
        <v>#REF!</v>
      </c>
      <c r="U43" s="61" t="e">
        <f>IF(AND('Mapa final'!#REF!="Baja",'Mapa final'!#REF!="Menor"),CONCATENATE("R8C",'Mapa final'!#REF!),"")</f>
        <v>#REF!</v>
      </c>
      <c r="V43" s="59" t="e">
        <f>IF(AND('Mapa final'!#REF!="Baja",'Mapa final'!#REF!="Moderado"),CONCATENATE("R8C",'Mapa final'!#REF!),"")</f>
        <v>#REF!</v>
      </c>
      <c r="W43" s="60" t="e">
        <f>IF(AND('Mapa final'!#REF!="Baja",'Mapa final'!#REF!="Moderado"),CONCATENATE("R8C",'Mapa final'!#REF!),"")</f>
        <v>#REF!</v>
      </c>
      <c r="X43" s="60" t="e">
        <f>IF(AND('Mapa final'!#REF!="Baja",'Mapa final'!#REF!="Moderado"),CONCATENATE("R8C",'Mapa final'!#REF!),"")</f>
        <v>#REF!</v>
      </c>
      <c r="Y43" s="60" t="e">
        <f>IF(AND('Mapa final'!#REF!="Baja",'Mapa final'!#REF!="Moderado"),CONCATENATE("R8C",'Mapa final'!#REF!),"")</f>
        <v>#REF!</v>
      </c>
      <c r="Z43" s="60" t="e">
        <f>IF(AND('Mapa final'!#REF!="Baja",'Mapa final'!#REF!="Moderado"),CONCATENATE("R8C",'Mapa final'!#REF!),"")</f>
        <v>#REF!</v>
      </c>
      <c r="AA43" s="61"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45" t="e">
        <f>IF(AND('Mapa final'!#REF!="Baja",'Mapa final'!#REF!="Mayor"),CONCATENATE("R8C",'Mapa final'!#REF!),"")</f>
        <v>#REF!</v>
      </c>
      <c r="AE43" s="45" t="e">
        <f>IF(AND('Mapa final'!#REF!="Baja",'Mapa final'!#REF!="Mayor"),CONCATENATE("R8C",'Mapa final'!#REF!),"")</f>
        <v>#REF!</v>
      </c>
      <c r="AF43" s="45"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5"/>
      <c r="AO43" s="373"/>
      <c r="AP43" s="374"/>
      <c r="AQ43" s="374"/>
      <c r="AR43" s="374"/>
      <c r="AS43" s="374"/>
      <c r="AT43" s="3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row>
    <row r="44" spans="1:80" ht="15" customHeight="1" x14ac:dyDescent="0.25">
      <c r="A44" s="75"/>
      <c r="B44" s="301"/>
      <c r="C44" s="301"/>
      <c r="D44" s="302"/>
      <c r="E44" s="342"/>
      <c r="F44" s="343"/>
      <c r="G44" s="343"/>
      <c r="H44" s="343"/>
      <c r="I44" s="343"/>
      <c r="J44" s="68" t="e">
        <f>IF(AND('Mapa final'!#REF!="Baja",'Mapa final'!#REF!="Leve"),CONCATENATE("R9C",'Mapa final'!#REF!),"")</f>
        <v>#REF!</v>
      </c>
      <c r="K44" s="69" t="e">
        <f>IF(AND('Mapa final'!#REF!="Baja",'Mapa final'!#REF!="Leve"),CONCATENATE("R9C",'Mapa final'!#REF!),"")</f>
        <v>#REF!</v>
      </c>
      <c r="L44" s="69" t="e">
        <f>IF(AND('Mapa final'!#REF!="Baja",'Mapa final'!#REF!="Leve"),CONCATENATE("R9C",'Mapa final'!#REF!),"")</f>
        <v>#REF!</v>
      </c>
      <c r="M44" s="69" t="e">
        <f>IF(AND('Mapa final'!#REF!="Baja",'Mapa final'!#REF!="Leve"),CONCATENATE("R9C",'Mapa final'!#REF!),"")</f>
        <v>#REF!</v>
      </c>
      <c r="N44" s="69" t="e">
        <f>IF(AND('Mapa final'!#REF!="Baja",'Mapa final'!#REF!="Leve"),CONCATENATE("R9C",'Mapa final'!#REF!),"")</f>
        <v>#REF!</v>
      </c>
      <c r="O44" s="70" t="e">
        <f>IF(AND('Mapa final'!#REF!="Baja",'Mapa final'!#REF!="Leve"),CONCATENATE("R9C",'Mapa final'!#REF!),"")</f>
        <v>#REF!</v>
      </c>
      <c r="P44" s="59" t="e">
        <f>IF(AND('Mapa final'!#REF!="Baja",'Mapa final'!#REF!="Menor"),CONCATENATE("R9C",'Mapa final'!#REF!),"")</f>
        <v>#REF!</v>
      </c>
      <c r="Q44" s="60" t="e">
        <f>IF(AND('Mapa final'!#REF!="Baja",'Mapa final'!#REF!="Menor"),CONCATENATE("R9C",'Mapa final'!#REF!),"")</f>
        <v>#REF!</v>
      </c>
      <c r="R44" s="60" t="e">
        <f>IF(AND('Mapa final'!#REF!="Baja",'Mapa final'!#REF!="Menor"),CONCATENATE("R9C",'Mapa final'!#REF!),"")</f>
        <v>#REF!</v>
      </c>
      <c r="S44" s="60" t="e">
        <f>IF(AND('Mapa final'!#REF!="Baja",'Mapa final'!#REF!="Menor"),CONCATENATE("R9C",'Mapa final'!#REF!),"")</f>
        <v>#REF!</v>
      </c>
      <c r="T44" s="60" t="e">
        <f>IF(AND('Mapa final'!#REF!="Baja",'Mapa final'!#REF!="Menor"),CONCATENATE("R9C",'Mapa final'!#REF!),"")</f>
        <v>#REF!</v>
      </c>
      <c r="U44" s="61" t="e">
        <f>IF(AND('Mapa final'!#REF!="Baja",'Mapa final'!#REF!="Menor"),CONCATENATE("R9C",'Mapa final'!#REF!),"")</f>
        <v>#REF!</v>
      </c>
      <c r="V44" s="59" t="e">
        <f>IF(AND('Mapa final'!#REF!="Baja",'Mapa final'!#REF!="Moderado"),CONCATENATE("R9C",'Mapa final'!#REF!),"")</f>
        <v>#REF!</v>
      </c>
      <c r="W44" s="60" t="e">
        <f>IF(AND('Mapa final'!#REF!="Baja",'Mapa final'!#REF!="Moderado"),CONCATENATE("R9C",'Mapa final'!#REF!),"")</f>
        <v>#REF!</v>
      </c>
      <c r="X44" s="60" t="e">
        <f>IF(AND('Mapa final'!#REF!="Baja",'Mapa final'!#REF!="Moderado"),CONCATENATE("R9C",'Mapa final'!#REF!),"")</f>
        <v>#REF!</v>
      </c>
      <c r="Y44" s="60" t="e">
        <f>IF(AND('Mapa final'!#REF!="Baja",'Mapa final'!#REF!="Moderado"),CONCATENATE("R9C",'Mapa final'!#REF!),"")</f>
        <v>#REF!</v>
      </c>
      <c r="Z44" s="60" t="e">
        <f>IF(AND('Mapa final'!#REF!="Baja",'Mapa final'!#REF!="Moderado"),CONCATENATE("R9C",'Mapa final'!#REF!),"")</f>
        <v>#REF!</v>
      </c>
      <c r="AA44" s="61"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45" t="e">
        <f>IF(AND('Mapa final'!#REF!="Baja",'Mapa final'!#REF!="Mayor"),CONCATENATE("R9C",'Mapa final'!#REF!),"")</f>
        <v>#REF!</v>
      </c>
      <c r="AE44" s="45" t="e">
        <f>IF(AND('Mapa final'!#REF!="Baja",'Mapa final'!#REF!="Mayor"),CONCATENATE("R9C",'Mapa final'!#REF!),"")</f>
        <v>#REF!</v>
      </c>
      <c r="AF44" s="45"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5"/>
      <c r="AO44" s="373"/>
      <c r="AP44" s="374"/>
      <c r="AQ44" s="374"/>
      <c r="AR44" s="374"/>
      <c r="AS44" s="374"/>
      <c r="AT44" s="3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row>
    <row r="45" spans="1:80" ht="15.75" customHeight="1" thickBot="1" x14ac:dyDescent="0.3">
      <c r="A45" s="75"/>
      <c r="B45" s="301"/>
      <c r="C45" s="301"/>
      <c r="D45" s="302"/>
      <c r="E45" s="345"/>
      <c r="F45" s="346"/>
      <c r="G45" s="346"/>
      <c r="H45" s="346"/>
      <c r="I45" s="346"/>
      <c r="J45" s="71" t="e">
        <f>IF(AND('Mapa final'!#REF!="Baja",'Mapa final'!#REF!="Leve"),CONCATENATE("R10C",'Mapa final'!#REF!),"")</f>
        <v>#REF!</v>
      </c>
      <c r="K45" s="72" t="e">
        <f>IF(AND('Mapa final'!#REF!="Baja",'Mapa final'!#REF!="Leve"),CONCATENATE("R10C",'Mapa final'!#REF!),"")</f>
        <v>#REF!</v>
      </c>
      <c r="L45" s="72" t="e">
        <f>IF(AND('Mapa final'!#REF!="Baja",'Mapa final'!#REF!="Leve"),CONCATENATE("R10C",'Mapa final'!#REF!),"")</f>
        <v>#REF!</v>
      </c>
      <c r="M45" s="72" t="e">
        <f>IF(AND('Mapa final'!#REF!="Baja",'Mapa final'!#REF!="Leve"),CONCATENATE("R10C",'Mapa final'!#REF!),"")</f>
        <v>#REF!</v>
      </c>
      <c r="N45" s="72" t="e">
        <f>IF(AND('Mapa final'!#REF!="Baja",'Mapa final'!#REF!="Leve"),CONCATENATE("R10C",'Mapa final'!#REF!),"")</f>
        <v>#REF!</v>
      </c>
      <c r="O45" s="73" t="e">
        <f>IF(AND('Mapa final'!#REF!="Baja",'Mapa final'!#REF!="Leve"),CONCATENATE("R10C",'Mapa final'!#REF!),"")</f>
        <v>#REF!</v>
      </c>
      <c r="P45" s="59" t="e">
        <f>IF(AND('Mapa final'!#REF!="Baja",'Mapa final'!#REF!="Menor"),CONCATENATE("R10C",'Mapa final'!#REF!),"")</f>
        <v>#REF!</v>
      </c>
      <c r="Q45" s="60" t="e">
        <f>IF(AND('Mapa final'!#REF!="Baja",'Mapa final'!#REF!="Menor"),CONCATENATE("R10C",'Mapa final'!#REF!),"")</f>
        <v>#REF!</v>
      </c>
      <c r="R45" s="60" t="e">
        <f>IF(AND('Mapa final'!#REF!="Baja",'Mapa final'!#REF!="Menor"),CONCATENATE("R10C",'Mapa final'!#REF!),"")</f>
        <v>#REF!</v>
      </c>
      <c r="S45" s="60" t="e">
        <f>IF(AND('Mapa final'!#REF!="Baja",'Mapa final'!#REF!="Menor"),CONCATENATE("R10C",'Mapa final'!#REF!),"")</f>
        <v>#REF!</v>
      </c>
      <c r="T45" s="60" t="e">
        <f>IF(AND('Mapa final'!#REF!="Baja",'Mapa final'!#REF!="Menor"),CONCATENATE("R10C",'Mapa final'!#REF!),"")</f>
        <v>#REF!</v>
      </c>
      <c r="U45" s="61" t="e">
        <f>IF(AND('Mapa final'!#REF!="Baja",'Mapa final'!#REF!="Menor"),CONCATENATE("R10C",'Mapa final'!#REF!),"")</f>
        <v>#REF!</v>
      </c>
      <c r="V45" s="62" t="e">
        <f>IF(AND('Mapa final'!#REF!="Baja",'Mapa final'!#REF!="Moderado"),CONCATENATE("R10C",'Mapa final'!#REF!),"")</f>
        <v>#REF!</v>
      </c>
      <c r="W45" s="63" t="e">
        <f>IF(AND('Mapa final'!#REF!="Baja",'Mapa final'!#REF!="Moderado"),CONCATENATE("R10C",'Mapa final'!#REF!),"")</f>
        <v>#REF!</v>
      </c>
      <c r="X45" s="63" t="e">
        <f>IF(AND('Mapa final'!#REF!="Baja",'Mapa final'!#REF!="Moderado"),CONCATENATE("R10C",'Mapa final'!#REF!),"")</f>
        <v>#REF!</v>
      </c>
      <c r="Y45" s="63" t="e">
        <f>IF(AND('Mapa final'!#REF!="Baja",'Mapa final'!#REF!="Moderado"),CONCATENATE("R10C",'Mapa final'!#REF!),"")</f>
        <v>#REF!</v>
      </c>
      <c r="Z45" s="63" t="e">
        <f>IF(AND('Mapa final'!#REF!="Baja",'Mapa final'!#REF!="Moderado"),CONCATENATE("R10C",'Mapa final'!#REF!),"")</f>
        <v>#REF!</v>
      </c>
      <c r="AA45" s="64" t="e">
        <f>IF(AND('Mapa final'!#REF!="Baja",'Mapa final'!#REF!="Moderado"),CONCATENATE("R10C",'Mapa final'!#REF!),"")</f>
        <v>#REF!</v>
      </c>
      <c r="AB45" s="50" t="e">
        <f>IF(AND('Mapa final'!#REF!="Baja",'Mapa final'!#REF!="Mayor"),CONCATENATE("R10C",'Mapa final'!#REF!),"")</f>
        <v>#REF!</v>
      </c>
      <c r="AC45" s="51" t="e">
        <f>IF(AND('Mapa final'!#REF!="Baja",'Mapa final'!#REF!="Mayor"),CONCATENATE("R10C",'Mapa final'!#REF!),"")</f>
        <v>#REF!</v>
      </c>
      <c r="AD45" s="51" t="e">
        <f>IF(AND('Mapa final'!#REF!="Baja",'Mapa final'!#REF!="Mayor"),CONCATENATE("R10C",'Mapa final'!#REF!),"")</f>
        <v>#REF!</v>
      </c>
      <c r="AE45" s="51" t="e">
        <f>IF(AND('Mapa final'!#REF!="Baja",'Mapa final'!#REF!="Mayor"),CONCATENATE("R10C",'Mapa final'!#REF!),"")</f>
        <v>#REF!</v>
      </c>
      <c r="AF45" s="51" t="e">
        <f>IF(AND('Mapa final'!#REF!="Baja",'Mapa final'!#REF!="Mayor"),CONCATENATE("R10C",'Mapa final'!#REF!),"")</f>
        <v>#REF!</v>
      </c>
      <c r="AG45" s="52" t="e">
        <f>IF(AND('Mapa final'!#REF!="Baja",'Mapa final'!#REF!="Mayor"),CONCATENATE("R10C",'Mapa final'!#REF!),"")</f>
        <v>#REF!</v>
      </c>
      <c r="AH45" s="53" t="e">
        <f>IF(AND('Mapa final'!#REF!="Baja",'Mapa final'!#REF!="Catastrófico"),CONCATENATE("R10C",'Mapa final'!#REF!),"")</f>
        <v>#REF!</v>
      </c>
      <c r="AI45" s="54" t="e">
        <f>IF(AND('Mapa final'!#REF!="Baja",'Mapa final'!#REF!="Catastrófico"),CONCATENATE("R10C",'Mapa final'!#REF!),"")</f>
        <v>#REF!</v>
      </c>
      <c r="AJ45" s="54" t="e">
        <f>IF(AND('Mapa final'!#REF!="Baja",'Mapa final'!#REF!="Catastrófico"),CONCATENATE("R10C",'Mapa final'!#REF!),"")</f>
        <v>#REF!</v>
      </c>
      <c r="AK45" s="54" t="e">
        <f>IF(AND('Mapa final'!#REF!="Baja",'Mapa final'!#REF!="Catastrófico"),CONCATENATE("R10C",'Mapa final'!#REF!),"")</f>
        <v>#REF!</v>
      </c>
      <c r="AL45" s="54" t="e">
        <f>IF(AND('Mapa final'!#REF!="Baja",'Mapa final'!#REF!="Catastrófico"),CONCATENATE("R10C",'Mapa final'!#REF!),"")</f>
        <v>#REF!</v>
      </c>
      <c r="AM45" s="55" t="e">
        <f>IF(AND('Mapa final'!#REF!="Baja",'Mapa final'!#REF!="Catastrófico"),CONCATENATE("R10C",'Mapa final'!#REF!),"")</f>
        <v>#REF!</v>
      </c>
      <c r="AN45" s="75"/>
      <c r="AO45" s="376"/>
      <c r="AP45" s="377"/>
      <c r="AQ45" s="377"/>
      <c r="AR45" s="377"/>
      <c r="AS45" s="377"/>
      <c r="AT45" s="378"/>
    </row>
    <row r="46" spans="1:80" ht="46.5" customHeight="1" x14ac:dyDescent="0.35">
      <c r="A46" s="75"/>
      <c r="B46" s="301"/>
      <c r="C46" s="301"/>
      <c r="D46" s="302"/>
      <c r="E46" s="339" t="s">
        <v>112</v>
      </c>
      <c r="F46" s="340"/>
      <c r="G46" s="340"/>
      <c r="H46" s="340"/>
      <c r="I46" s="341"/>
      <c r="J46" s="65" t="e">
        <f>IF(AND('Mapa final'!#REF!="Muy Baja",'Mapa final'!#REF!="Leve"),CONCATENATE("R1C",'Mapa final'!#REF!),"")</f>
        <v>#REF!</v>
      </c>
      <c r="K46" s="66" t="e">
        <f>IF(AND('Mapa final'!#REF!="Muy Baja",'Mapa final'!#REF!="Leve"),CONCATENATE("R1C",'Mapa final'!#REF!),"")</f>
        <v>#REF!</v>
      </c>
      <c r="L46" s="66" t="e">
        <f>IF(AND('Mapa final'!#REF!="Muy Baja",'Mapa final'!#REF!="Leve"),CONCATENATE("R1C",'Mapa final'!#REF!),"")</f>
        <v>#REF!</v>
      </c>
      <c r="M46" s="66" t="e">
        <f>IF(AND('Mapa final'!#REF!="Muy Baja",'Mapa final'!#REF!="Leve"),CONCATENATE("R1C",'Mapa final'!#REF!),"")</f>
        <v>#REF!</v>
      </c>
      <c r="N46" s="66" t="e">
        <f>IF(AND('Mapa final'!#REF!="Muy Baja",'Mapa final'!#REF!="Leve"),CONCATENATE("R1C",'Mapa final'!#REF!),"")</f>
        <v>#REF!</v>
      </c>
      <c r="O46" s="67" t="e">
        <f>IF(AND('Mapa final'!#REF!="Muy Baja",'Mapa final'!#REF!="Leve"),CONCATENATE("R1C",'Mapa final'!#REF!),"")</f>
        <v>#REF!</v>
      </c>
      <c r="P46" s="65" t="e">
        <f>IF(AND('Mapa final'!#REF!="Muy Baja",'Mapa final'!#REF!="Menor"),CONCATENATE("R1C",'Mapa final'!#REF!),"")</f>
        <v>#REF!</v>
      </c>
      <c r="Q46" s="66" t="e">
        <f>IF(AND('Mapa final'!#REF!="Muy Baja",'Mapa final'!#REF!="Menor"),CONCATENATE("R1C",'Mapa final'!#REF!),"")</f>
        <v>#REF!</v>
      </c>
      <c r="R46" s="66" t="e">
        <f>IF(AND('Mapa final'!#REF!="Muy Baja",'Mapa final'!#REF!="Menor"),CONCATENATE("R1C",'Mapa final'!#REF!),"")</f>
        <v>#REF!</v>
      </c>
      <c r="S46" s="66" t="e">
        <f>IF(AND('Mapa final'!#REF!="Muy Baja",'Mapa final'!#REF!="Menor"),CONCATENATE("R1C",'Mapa final'!#REF!),"")</f>
        <v>#REF!</v>
      </c>
      <c r="T46" s="66" t="e">
        <f>IF(AND('Mapa final'!#REF!="Muy Baja",'Mapa final'!#REF!="Menor"),CONCATENATE("R1C",'Mapa final'!#REF!),"")</f>
        <v>#REF!</v>
      </c>
      <c r="U46" s="67" t="e">
        <f>IF(AND('Mapa final'!#REF!="Muy Baja",'Mapa final'!#REF!="Menor"),CONCATENATE("R1C",'Mapa final'!#REF!),"")</f>
        <v>#REF!</v>
      </c>
      <c r="V46" s="56" t="e">
        <f>IF(AND('Mapa final'!#REF!="Muy Baja",'Mapa final'!#REF!="Moderado"),CONCATENATE("R1C",'Mapa final'!#REF!),"")</f>
        <v>#REF!</v>
      </c>
      <c r="W46" s="74" t="e">
        <f>IF(AND('Mapa final'!#REF!="Muy Baja",'Mapa final'!#REF!="Moderado"),CONCATENATE("R1C",'Mapa final'!#REF!),"")</f>
        <v>#REF!</v>
      </c>
      <c r="X46" s="57" t="e">
        <f>IF(AND('Mapa final'!#REF!="Muy Baja",'Mapa final'!#REF!="Moderado"),CONCATENATE("R1C",'Mapa final'!#REF!),"")</f>
        <v>#REF!</v>
      </c>
      <c r="Y46" s="57" t="e">
        <f>IF(AND('Mapa final'!#REF!="Muy Baja",'Mapa final'!#REF!="Moderado"),CONCATENATE("R1C",'Mapa final'!#REF!),"")</f>
        <v>#REF!</v>
      </c>
      <c r="Z46" s="57" t="e">
        <f>IF(AND('Mapa final'!#REF!="Muy Baja",'Mapa final'!#REF!="Moderado"),CONCATENATE("R1C",'Mapa final'!#REF!),"")</f>
        <v>#REF!</v>
      </c>
      <c r="AA46" s="58"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row>
    <row r="47" spans="1:80" ht="46.5" customHeight="1" x14ac:dyDescent="0.25">
      <c r="A47" s="75"/>
      <c r="B47" s="301"/>
      <c r="C47" s="301"/>
      <c r="D47" s="302"/>
      <c r="E47" s="358"/>
      <c r="F47" s="343"/>
      <c r="G47" s="343"/>
      <c r="H47" s="343"/>
      <c r="I47" s="344"/>
      <c r="J47" s="68" t="str">
        <f>IF(AND('Mapa final'!$AD$13="Muy Baja",'Mapa final'!$AF$13="Leve"),CONCATENATE("R2C",'Mapa final'!$S$13),"")</f>
        <v/>
      </c>
      <c r="K47" s="69" t="str">
        <f>IF(AND('Mapa final'!$AD$14="Muy Baja",'Mapa final'!$AF$14="Leve"),CONCATENATE("R2C",'Mapa final'!$S$14),"")</f>
        <v/>
      </c>
      <c r="L47" s="69" t="e">
        <f>IF(AND('Mapa final'!#REF!="Muy Baja",'Mapa final'!#REF!="Leve"),CONCATENATE("R2C",'Mapa final'!#REF!),"")</f>
        <v>#REF!</v>
      </c>
      <c r="M47" s="69" t="e">
        <f>IF(AND('Mapa final'!#REF!="Muy Baja",'Mapa final'!#REF!="Leve"),CONCATENATE("R2C",'Mapa final'!#REF!),"")</f>
        <v>#REF!</v>
      </c>
      <c r="N47" s="69" t="e">
        <f>IF(AND('Mapa final'!#REF!="Muy Baja",'Mapa final'!#REF!="Leve"),CONCATENATE("R2C",'Mapa final'!#REF!),"")</f>
        <v>#REF!</v>
      </c>
      <c r="O47" s="70" t="e">
        <f>IF(AND('Mapa final'!#REF!="Muy Baja",'Mapa final'!#REF!="Leve"),CONCATENATE("R2C",'Mapa final'!#REF!),"")</f>
        <v>#REF!</v>
      </c>
      <c r="P47" s="68" t="str">
        <f>IF(AND('Mapa final'!$AD$13="Muy Baja",'Mapa final'!$AF$13="Menor"),CONCATENATE("R2C",'Mapa final'!$S$13),"")</f>
        <v/>
      </c>
      <c r="Q47" s="69" t="str">
        <f>IF(AND('Mapa final'!$AD$14="Muy Baja",'Mapa final'!$AF$14="Menor"),CONCATENATE("R2C",'Mapa final'!$S$14),"")</f>
        <v/>
      </c>
      <c r="R47" s="69" t="e">
        <f>IF(AND('Mapa final'!#REF!="Muy Baja",'Mapa final'!#REF!="Menor"),CONCATENATE("R2C",'Mapa final'!#REF!),"")</f>
        <v>#REF!</v>
      </c>
      <c r="S47" s="69" t="e">
        <f>IF(AND('Mapa final'!#REF!="Muy Baja",'Mapa final'!#REF!="Menor"),CONCATENATE("R2C",'Mapa final'!#REF!),"")</f>
        <v>#REF!</v>
      </c>
      <c r="T47" s="69" t="e">
        <f>IF(AND('Mapa final'!#REF!="Muy Baja",'Mapa final'!#REF!="Menor"),CONCATENATE("R2C",'Mapa final'!#REF!),"")</f>
        <v>#REF!</v>
      </c>
      <c r="U47" s="70" t="e">
        <f>IF(AND('Mapa final'!#REF!="Muy Baja",'Mapa final'!#REF!="Menor"),CONCATENATE("R2C",'Mapa final'!#REF!),"")</f>
        <v>#REF!</v>
      </c>
      <c r="V47" s="59" t="str">
        <f>IF(AND('Mapa final'!$AD$13="Muy Baja",'Mapa final'!$AF$13="Moderado"),CONCATENATE("R2C",'Mapa final'!$S$13),"")</f>
        <v/>
      </c>
      <c r="W47" s="60" t="str">
        <f>IF(AND('Mapa final'!$AD$14="Muy Baja",'Mapa final'!$AF$14="Moderado"),CONCATENATE("R2C",'Mapa final'!$S$14),"")</f>
        <v/>
      </c>
      <c r="X47" s="60" t="e">
        <f>IF(AND('Mapa final'!#REF!="Muy Baja",'Mapa final'!#REF!="Moderado"),CONCATENATE("R2C",'Mapa final'!#REF!),"")</f>
        <v>#REF!</v>
      </c>
      <c r="Y47" s="60" t="e">
        <f>IF(AND('Mapa final'!#REF!="Muy Baja",'Mapa final'!#REF!="Moderado"),CONCATENATE("R2C",'Mapa final'!#REF!),"")</f>
        <v>#REF!</v>
      </c>
      <c r="Z47" s="60" t="e">
        <f>IF(AND('Mapa final'!#REF!="Muy Baja",'Mapa final'!#REF!="Moderado"),CONCATENATE("R2C",'Mapa final'!#REF!),"")</f>
        <v>#REF!</v>
      </c>
      <c r="AA47" s="61" t="e">
        <f>IF(AND('Mapa final'!#REF!="Muy Baja",'Mapa final'!#REF!="Moderado"),CONCATENATE("R2C",'Mapa final'!#REF!),"")</f>
        <v>#REF!</v>
      </c>
      <c r="AB47" s="44" t="str">
        <f>IF(AND('Mapa final'!$AD$13="Muy Baja",'Mapa final'!$AF$13="Mayor"),CONCATENATE("R2C",'Mapa final'!$S$13),"")</f>
        <v/>
      </c>
      <c r="AC47" s="45" t="str">
        <f>IF(AND('Mapa final'!$AD$14="Muy Baja",'Mapa final'!$AF$14="Mayor"),CONCATENATE("R2C",'Mapa final'!$S$14),"")</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final'!$AD$13="Muy Baja",'Mapa final'!$AF$13="Catastrófico"),CONCATENATE("R2C",'Mapa final'!$S$13),"")</f>
        <v/>
      </c>
      <c r="AI47" s="48" t="str">
        <f>IF(AND('Mapa final'!$AD$14="Muy Baja",'Mapa final'!$AF$14="Catastrófico"),CONCATENATE("R2C",'Mapa final'!$S$14),"")</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row>
    <row r="48" spans="1:80" ht="15" customHeight="1" x14ac:dyDescent="0.25">
      <c r="A48" s="75"/>
      <c r="B48" s="301"/>
      <c r="C48" s="301"/>
      <c r="D48" s="302"/>
      <c r="E48" s="358"/>
      <c r="F48" s="343"/>
      <c r="G48" s="343"/>
      <c r="H48" s="343"/>
      <c r="I48" s="344"/>
      <c r="J48" s="68" t="e">
        <f>IF(AND('Mapa final'!#REF!="Muy Baja",'Mapa final'!#REF!="Leve"),CONCATENATE("R3C",'Mapa final'!#REF!),"")</f>
        <v>#REF!</v>
      </c>
      <c r="K48" s="69" t="e">
        <f>IF(AND('Mapa final'!#REF!="Muy Baja",'Mapa final'!#REF!="Leve"),CONCATENATE("R3C",'Mapa final'!#REF!),"")</f>
        <v>#REF!</v>
      </c>
      <c r="L48" s="69" t="e">
        <f>IF(AND('Mapa final'!#REF!="Muy Baja",'Mapa final'!#REF!="Leve"),CONCATENATE("R3C",'Mapa final'!#REF!),"")</f>
        <v>#REF!</v>
      </c>
      <c r="M48" s="69" t="e">
        <f>IF(AND('Mapa final'!#REF!="Muy Baja",'Mapa final'!#REF!="Leve"),CONCATENATE("R3C",'Mapa final'!#REF!),"")</f>
        <v>#REF!</v>
      </c>
      <c r="N48" s="69" t="e">
        <f>IF(AND('Mapa final'!#REF!="Muy Baja",'Mapa final'!#REF!="Leve"),CONCATENATE("R3C",'Mapa final'!#REF!),"")</f>
        <v>#REF!</v>
      </c>
      <c r="O48" s="70" t="e">
        <f>IF(AND('Mapa final'!#REF!="Muy Baja",'Mapa final'!#REF!="Leve"),CONCATENATE("R3C",'Mapa final'!#REF!),"")</f>
        <v>#REF!</v>
      </c>
      <c r="P48" s="68" t="e">
        <f>IF(AND('Mapa final'!#REF!="Muy Baja",'Mapa final'!#REF!="Menor"),CONCATENATE("R3C",'Mapa final'!#REF!),"")</f>
        <v>#REF!</v>
      </c>
      <c r="Q48" s="69" t="e">
        <f>IF(AND('Mapa final'!#REF!="Muy Baja",'Mapa final'!#REF!="Menor"),CONCATENATE("R3C",'Mapa final'!#REF!),"")</f>
        <v>#REF!</v>
      </c>
      <c r="R48" s="69" t="e">
        <f>IF(AND('Mapa final'!#REF!="Muy Baja",'Mapa final'!#REF!="Menor"),CONCATENATE("R3C",'Mapa final'!#REF!),"")</f>
        <v>#REF!</v>
      </c>
      <c r="S48" s="69" t="e">
        <f>IF(AND('Mapa final'!#REF!="Muy Baja",'Mapa final'!#REF!="Menor"),CONCATENATE("R3C",'Mapa final'!#REF!),"")</f>
        <v>#REF!</v>
      </c>
      <c r="T48" s="69" t="e">
        <f>IF(AND('Mapa final'!#REF!="Muy Baja",'Mapa final'!#REF!="Menor"),CONCATENATE("R3C",'Mapa final'!#REF!),"")</f>
        <v>#REF!</v>
      </c>
      <c r="U48" s="70" t="e">
        <f>IF(AND('Mapa final'!#REF!="Muy Baja",'Mapa final'!#REF!="Menor"),CONCATENATE("R3C",'Mapa final'!#REF!),"")</f>
        <v>#REF!</v>
      </c>
      <c r="V48" s="59" t="e">
        <f>IF(AND('Mapa final'!#REF!="Muy Baja",'Mapa final'!#REF!="Moderado"),CONCATENATE("R3C",'Mapa final'!#REF!),"")</f>
        <v>#REF!</v>
      </c>
      <c r="W48" s="60" t="e">
        <f>IF(AND('Mapa final'!#REF!="Muy Baja",'Mapa final'!#REF!="Moderado"),CONCATENATE("R3C",'Mapa final'!#REF!),"")</f>
        <v>#REF!</v>
      </c>
      <c r="X48" s="60" t="e">
        <f>IF(AND('Mapa final'!#REF!="Muy Baja",'Mapa final'!#REF!="Moderado"),CONCATENATE("R3C",'Mapa final'!#REF!),"")</f>
        <v>#REF!</v>
      </c>
      <c r="Y48" s="60" t="e">
        <f>IF(AND('Mapa final'!#REF!="Muy Baja",'Mapa final'!#REF!="Moderado"),CONCATENATE("R3C",'Mapa final'!#REF!),"")</f>
        <v>#REF!</v>
      </c>
      <c r="Z48" s="60" t="e">
        <f>IF(AND('Mapa final'!#REF!="Muy Baja",'Mapa final'!#REF!="Moderado"),CONCATENATE("R3C",'Mapa final'!#REF!),"")</f>
        <v>#REF!</v>
      </c>
      <c r="AA48" s="61"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row>
    <row r="49" spans="1:80" ht="15" customHeight="1" x14ac:dyDescent="0.25">
      <c r="A49" s="75"/>
      <c r="B49" s="301"/>
      <c r="C49" s="301"/>
      <c r="D49" s="302"/>
      <c r="E49" s="342"/>
      <c r="F49" s="343"/>
      <c r="G49" s="343"/>
      <c r="H49" s="343"/>
      <c r="I49" s="344"/>
      <c r="J49" s="68" t="e">
        <f>IF(AND('Mapa final'!#REF!="Muy Baja",'Mapa final'!#REF!="Leve"),CONCATENATE("R4C",'Mapa final'!#REF!),"")</f>
        <v>#REF!</v>
      </c>
      <c r="K49" s="69" t="e">
        <f>IF(AND('Mapa final'!#REF!="Muy Baja",'Mapa final'!#REF!="Leve"),CONCATENATE("R4C",'Mapa final'!#REF!),"")</f>
        <v>#REF!</v>
      </c>
      <c r="L49" s="69" t="e">
        <f>IF(AND('Mapa final'!#REF!="Muy Baja",'Mapa final'!#REF!="Leve"),CONCATENATE("R4C",'Mapa final'!#REF!),"")</f>
        <v>#REF!</v>
      </c>
      <c r="M49" s="69" t="e">
        <f>IF(AND('Mapa final'!#REF!="Muy Baja",'Mapa final'!#REF!="Leve"),CONCATENATE("R4C",'Mapa final'!#REF!),"")</f>
        <v>#REF!</v>
      </c>
      <c r="N49" s="69" t="e">
        <f>IF(AND('Mapa final'!#REF!="Muy Baja",'Mapa final'!#REF!="Leve"),CONCATENATE("R4C",'Mapa final'!#REF!),"")</f>
        <v>#REF!</v>
      </c>
      <c r="O49" s="70" t="e">
        <f>IF(AND('Mapa final'!#REF!="Muy Baja",'Mapa final'!#REF!="Leve"),CONCATENATE("R4C",'Mapa final'!#REF!),"")</f>
        <v>#REF!</v>
      </c>
      <c r="P49" s="68" t="e">
        <f>IF(AND('Mapa final'!#REF!="Muy Baja",'Mapa final'!#REF!="Menor"),CONCATENATE("R4C",'Mapa final'!#REF!),"")</f>
        <v>#REF!</v>
      </c>
      <c r="Q49" s="69" t="e">
        <f>IF(AND('Mapa final'!#REF!="Muy Baja",'Mapa final'!#REF!="Menor"),CONCATENATE("R4C",'Mapa final'!#REF!),"")</f>
        <v>#REF!</v>
      </c>
      <c r="R49" s="69" t="e">
        <f>IF(AND('Mapa final'!#REF!="Muy Baja",'Mapa final'!#REF!="Menor"),CONCATENATE("R4C",'Mapa final'!#REF!),"")</f>
        <v>#REF!</v>
      </c>
      <c r="S49" s="69" t="e">
        <f>IF(AND('Mapa final'!#REF!="Muy Baja",'Mapa final'!#REF!="Menor"),CONCATENATE("R4C",'Mapa final'!#REF!),"")</f>
        <v>#REF!</v>
      </c>
      <c r="T49" s="69" t="e">
        <f>IF(AND('Mapa final'!#REF!="Muy Baja",'Mapa final'!#REF!="Menor"),CONCATENATE("R4C",'Mapa final'!#REF!),"")</f>
        <v>#REF!</v>
      </c>
      <c r="U49" s="70" t="e">
        <f>IF(AND('Mapa final'!#REF!="Muy Baja",'Mapa final'!#REF!="Menor"),CONCATENATE("R4C",'Mapa final'!#REF!),"")</f>
        <v>#REF!</v>
      </c>
      <c r="V49" s="59" t="e">
        <f>IF(AND('Mapa final'!#REF!="Muy Baja",'Mapa final'!#REF!="Moderado"),CONCATENATE("R4C",'Mapa final'!#REF!),"")</f>
        <v>#REF!</v>
      </c>
      <c r="W49" s="60" t="e">
        <f>IF(AND('Mapa final'!#REF!="Muy Baja",'Mapa final'!#REF!="Moderado"),CONCATENATE("R4C",'Mapa final'!#REF!),"")</f>
        <v>#REF!</v>
      </c>
      <c r="X49" s="60" t="e">
        <f>IF(AND('Mapa final'!#REF!="Muy Baja",'Mapa final'!#REF!="Moderado"),CONCATENATE("R4C",'Mapa final'!#REF!),"")</f>
        <v>#REF!</v>
      </c>
      <c r="Y49" s="60" t="e">
        <f>IF(AND('Mapa final'!#REF!="Muy Baja",'Mapa final'!#REF!="Moderado"),CONCATENATE("R4C",'Mapa final'!#REF!),"")</f>
        <v>#REF!</v>
      </c>
      <c r="Z49" s="60" t="e">
        <f>IF(AND('Mapa final'!#REF!="Muy Baja",'Mapa final'!#REF!="Moderado"),CONCATENATE("R4C",'Mapa final'!#REF!),"")</f>
        <v>#REF!</v>
      </c>
      <c r="AA49" s="61"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5"/>
      <c r="AO49" s="75"/>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row>
    <row r="50" spans="1:80" ht="15" customHeight="1" x14ac:dyDescent="0.25">
      <c r="A50" s="75"/>
      <c r="B50" s="301"/>
      <c r="C50" s="301"/>
      <c r="D50" s="302"/>
      <c r="E50" s="342"/>
      <c r="F50" s="343"/>
      <c r="G50" s="343"/>
      <c r="H50" s="343"/>
      <c r="I50" s="344"/>
      <c r="J50" s="68" t="e">
        <f>IF(AND('Mapa final'!#REF!="Muy Baja",'Mapa final'!#REF!="Leve"),CONCATENATE("R5C",'Mapa final'!#REF!),"")</f>
        <v>#REF!</v>
      </c>
      <c r="K50" s="69" t="e">
        <f>IF(AND('Mapa final'!#REF!="Muy Baja",'Mapa final'!#REF!="Leve"),CONCATENATE("R5C",'Mapa final'!#REF!),"")</f>
        <v>#REF!</v>
      </c>
      <c r="L50" s="69" t="e">
        <f>IF(AND('Mapa final'!#REF!="Muy Baja",'Mapa final'!#REF!="Leve"),CONCATENATE("R5C",'Mapa final'!#REF!),"")</f>
        <v>#REF!</v>
      </c>
      <c r="M50" s="69" t="e">
        <f>IF(AND('Mapa final'!#REF!="Muy Baja",'Mapa final'!#REF!="Leve"),CONCATENATE("R5C",'Mapa final'!#REF!),"")</f>
        <v>#REF!</v>
      </c>
      <c r="N50" s="69" t="e">
        <f>IF(AND('Mapa final'!#REF!="Muy Baja",'Mapa final'!#REF!="Leve"),CONCATENATE("R5C",'Mapa final'!#REF!),"")</f>
        <v>#REF!</v>
      </c>
      <c r="O50" s="70" t="e">
        <f>IF(AND('Mapa final'!#REF!="Muy Baja",'Mapa final'!#REF!="Leve"),CONCATENATE("R5C",'Mapa final'!#REF!),"")</f>
        <v>#REF!</v>
      </c>
      <c r="P50" s="68" t="e">
        <f>IF(AND('Mapa final'!#REF!="Muy Baja",'Mapa final'!#REF!="Menor"),CONCATENATE("R5C",'Mapa final'!#REF!),"")</f>
        <v>#REF!</v>
      </c>
      <c r="Q50" s="69" t="e">
        <f>IF(AND('Mapa final'!#REF!="Muy Baja",'Mapa final'!#REF!="Menor"),CONCATENATE("R5C",'Mapa final'!#REF!),"")</f>
        <v>#REF!</v>
      </c>
      <c r="R50" s="69" t="e">
        <f>IF(AND('Mapa final'!#REF!="Muy Baja",'Mapa final'!#REF!="Menor"),CONCATENATE("R5C",'Mapa final'!#REF!),"")</f>
        <v>#REF!</v>
      </c>
      <c r="S50" s="69" t="e">
        <f>IF(AND('Mapa final'!#REF!="Muy Baja",'Mapa final'!#REF!="Menor"),CONCATENATE("R5C",'Mapa final'!#REF!),"")</f>
        <v>#REF!</v>
      </c>
      <c r="T50" s="69" t="e">
        <f>IF(AND('Mapa final'!#REF!="Muy Baja",'Mapa final'!#REF!="Menor"),CONCATENATE("R5C",'Mapa final'!#REF!),"")</f>
        <v>#REF!</v>
      </c>
      <c r="U50" s="70" t="e">
        <f>IF(AND('Mapa final'!#REF!="Muy Baja",'Mapa final'!#REF!="Menor"),CONCATENATE("R5C",'Mapa final'!#REF!),"")</f>
        <v>#REF!</v>
      </c>
      <c r="V50" s="59" t="e">
        <f>IF(AND('Mapa final'!#REF!="Muy Baja",'Mapa final'!#REF!="Moderado"),CONCATENATE("R5C",'Mapa final'!#REF!),"")</f>
        <v>#REF!</v>
      </c>
      <c r="W50" s="60" t="e">
        <f>IF(AND('Mapa final'!#REF!="Muy Baja",'Mapa final'!#REF!="Moderado"),CONCATENATE("R5C",'Mapa final'!#REF!),"")</f>
        <v>#REF!</v>
      </c>
      <c r="X50" s="60" t="e">
        <f>IF(AND('Mapa final'!#REF!="Muy Baja",'Mapa final'!#REF!="Moderado"),CONCATENATE("R5C",'Mapa final'!#REF!),"")</f>
        <v>#REF!</v>
      </c>
      <c r="Y50" s="60" t="e">
        <f>IF(AND('Mapa final'!#REF!="Muy Baja",'Mapa final'!#REF!="Moderado"),CONCATENATE("R5C",'Mapa final'!#REF!),"")</f>
        <v>#REF!</v>
      </c>
      <c r="Z50" s="60" t="e">
        <f>IF(AND('Mapa final'!#REF!="Muy Baja",'Mapa final'!#REF!="Moderado"),CONCATENATE("R5C",'Mapa final'!#REF!),"")</f>
        <v>#REF!</v>
      </c>
      <c r="AA50" s="61"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45" t="e">
        <f>IF(AND('Mapa final'!#REF!="Muy Baja",'Mapa final'!#REF!="Mayor"),CONCATENATE("R5C",'Mapa final'!#REF!),"")</f>
        <v>#REF!</v>
      </c>
      <c r="AE50" s="45" t="e">
        <f>IF(AND('Mapa final'!#REF!="Muy Baja",'Mapa final'!#REF!="Mayor"),CONCATENATE("R5C",'Mapa final'!#REF!),"")</f>
        <v>#REF!</v>
      </c>
      <c r="AF50" s="45"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row>
    <row r="51" spans="1:80" ht="15" customHeight="1" x14ac:dyDescent="0.25">
      <c r="A51" s="75"/>
      <c r="B51" s="301"/>
      <c r="C51" s="301"/>
      <c r="D51" s="302"/>
      <c r="E51" s="342"/>
      <c r="F51" s="343"/>
      <c r="G51" s="343"/>
      <c r="H51" s="343"/>
      <c r="I51" s="344"/>
      <c r="J51" s="68" t="e">
        <f>IF(AND('Mapa final'!#REF!="Muy Baja",'Mapa final'!#REF!="Leve"),CONCATENATE("R6C",'Mapa final'!#REF!),"")</f>
        <v>#REF!</v>
      </c>
      <c r="K51" s="69" t="e">
        <f>IF(AND('Mapa final'!#REF!="Muy Baja",'Mapa final'!#REF!="Leve"),CONCATENATE("R6C",'Mapa final'!#REF!),"")</f>
        <v>#REF!</v>
      </c>
      <c r="L51" s="69" t="e">
        <f>IF(AND('Mapa final'!#REF!="Muy Baja",'Mapa final'!#REF!="Leve"),CONCATENATE("R6C",'Mapa final'!#REF!),"")</f>
        <v>#REF!</v>
      </c>
      <c r="M51" s="69" t="e">
        <f>IF(AND('Mapa final'!#REF!="Muy Baja",'Mapa final'!#REF!="Leve"),CONCATENATE("R6C",'Mapa final'!#REF!),"")</f>
        <v>#REF!</v>
      </c>
      <c r="N51" s="69" t="e">
        <f>IF(AND('Mapa final'!#REF!="Muy Baja",'Mapa final'!#REF!="Leve"),CONCATENATE("R6C",'Mapa final'!#REF!),"")</f>
        <v>#REF!</v>
      </c>
      <c r="O51" s="70" t="e">
        <f>IF(AND('Mapa final'!#REF!="Muy Baja",'Mapa final'!#REF!="Leve"),CONCATENATE("R6C",'Mapa final'!#REF!),"")</f>
        <v>#REF!</v>
      </c>
      <c r="P51" s="68" t="e">
        <f>IF(AND('Mapa final'!#REF!="Muy Baja",'Mapa final'!#REF!="Menor"),CONCATENATE("R6C",'Mapa final'!#REF!),"")</f>
        <v>#REF!</v>
      </c>
      <c r="Q51" s="69" t="e">
        <f>IF(AND('Mapa final'!#REF!="Muy Baja",'Mapa final'!#REF!="Menor"),CONCATENATE("R6C",'Mapa final'!#REF!),"")</f>
        <v>#REF!</v>
      </c>
      <c r="R51" s="69" t="e">
        <f>IF(AND('Mapa final'!#REF!="Muy Baja",'Mapa final'!#REF!="Menor"),CONCATENATE("R6C",'Mapa final'!#REF!),"")</f>
        <v>#REF!</v>
      </c>
      <c r="S51" s="69" t="e">
        <f>IF(AND('Mapa final'!#REF!="Muy Baja",'Mapa final'!#REF!="Menor"),CONCATENATE("R6C",'Mapa final'!#REF!),"")</f>
        <v>#REF!</v>
      </c>
      <c r="T51" s="69" t="e">
        <f>IF(AND('Mapa final'!#REF!="Muy Baja",'Mapa final'!#REF!="Menor"),CONCATENATE("R6C",'Mapa final'!#REF!),"")</f>
        <v>#REF!</v>
      </c>
      <c r="U51" s="70" t="e">
        <f>IF(AND('Mapa final'!#REF!="Muy Baja",'Mapa final'!#REF!="Menor"),CONCATENATE("R6C",'Mapa final'!#REF!),"")</f>
        <v>#REF!</v>
      </c>
      <c r="V51" s="59" t="e">
        <f>IF(AND('Mapa final'!#REF!="Muy Baja",'Mapa final'!#REF!="Moderado"),CONCATENATE("R6C",'Mapa final'!#REF!),"")</f>
        <v>#REF!</v>
      </c>
      <c r="W51" s="60" t="e">
        <f>IF(AND('Mapa final'!#REF!="Muy Baja",'Mapa final'!#REF!="Moderado"),CONCATENATE("R6C",'Mapa final'!#REF!),"")</f>
        <v>#REF!</v>
      </c>
      <c r="X51" s="60" t="e">
        <f>IF(AND('Mapa final'!#REF!="Muy Baja",'Mapa final'!#REF!="Moderado"),CONCATENATE("R6C",'Mapa final'!#REF!),"")</f>
        <v>#REF!</v>
      </c>
      <c r="Y51" s="60" t="e">
        <f>IF(AND('Mapa final'!#REF!="Muy Baja",'Mapa final'!#REF!="Moderado"),CONCATENATE("R6C",'Mapa final'!#REF!),"")</f>
        <v>#REF!</v>
      </c>
      <c r="Z51" s="60" t="e">
        <f>IF(AND('Mapa final'!#REF!="Muy Baja",'Mapa final'!#REF!="Moderado"),CONCATENATE("R6C",'Mapa final'!#REF!),"")</f>
        <v>#REF!</v>
      </c>
      <c r="AA51" s="61"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45" t="e">
        <f>IF(AND('Mapa final'!#REF!="Muy Baja",'Mapa final'!#REF!="Mayor"),CONCATENATE("R6C",'Mapa final'!#REF!),"")</f>
        <v>#REF!</v>
      </c>
      <c r="AE51" s="45" t="e">
        <f>IF(AND('Mapa final'!#REF!="Muy Baja",'Mapa final'!#REF!="Mayor"),CONCATENATE("R6C",'Mapa final'!#REF!),"")</f>
        <v>#REF!</v>
      </c>
      <c r="AF51" s="45"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row>
    <row r="52" spans="1:80" ht="15" customHeight="1" x14ac:dyDescent="0.25">
      <c r="A52" s="75"/>
      <c r="B52" s="301"/>
      <c r="C52" s="301"/>
      <c r="D52" s="302"/>
      <c r="E52" s="342"/>
      <c r="F52" s="343"/>
      <c r="G52" s="343"/>
      <c r="H52" s="343"/>
      <c r="I52" s="344"/>
      <c r="J52" s="68" t="e">
        <f>IF(AND('Mapa final'!#REF!="Muy Baja",'Mapa final'!#REF!="Leve"),CONCATENATE("R7C",'Mapa final'!#REF!),"")</f>
        <v>#REF!</v>
      </c>
      <c r="K52" s="69" t="e">
        <f>IF(AND('Mapa final'!#REF!="Muy Baja",'Mapa final'!#REF!="Leve"),CONCATENATE("R7C",'Mapa final'!#REF!),"")</f>
        <v>#REF!</v>
      </c>
      <c r="L52" s="69" t="e">
        <f>IF(AND('Mapa final'!#REF!="Muy Baja",'Mapa final'!#REF!="Leve"),CONCATENATE("R7C",'Mapa final'!#REF!),"")</f>
        <v>#REF!</v>
      </c>
      <c r="M52" s="69" t="e">
        <f>IF(AND('Mapa final'!#REF!="Muy Baja",'Mapa final'!#REF!="Leve"),CONCATENATE("R7C",'Mapa final'!#REF!),"")</f>
        <v>#REF!</v>
      </c>
      <c r="N52" s="69" t="e">
        <f>IF(AND('Mapa final'!#REF!="Muy Baja",'Mapa final'!#REF!="Leve"),CONCATENATE("R7C",'Mapa final'!#REF!),"")</f>
        <v>#REF!</v>
      </c>
      <c r="O52" s="70" t="e">
        <f>IF(AND('Mapa final'!#REF!="Muy Baja",'Mapa final'!#REF!="Leve"),CONCATENATE("R7C",'Mapa final'!#REF!),"")</f>
        <v>#REF!</v>
      </c>
      <c r="P52" s="68" t="e">
        <f>IF(AND('Mapa final'!#REF!="Muy Baja",'Mapa final'!#REF!="Menor"),CONCATENATE("R7C",'Mapa final'!#REF!),"")</f>
        <v>#REF!</v>
      </c>
      <c r="Q52" s="69" t="e">
        <f>IF(AND('Mapa final'!#REF!="Muy Baja",'Mapa final'!#REF!="Menor"),CONCATENATE("R7C",'Mapa final'!#REF!),"")</f>
        <v>#REF!</v>
      </c>
      <c r="R52" s="69" t="e">
        <f>IF(AND('Mapa final'!#REF!="Muy Baja",'Mapa final'!#REF!="Menor"),CONCATENATE("R7C",'Mapa final'!#REF!),"")</f>
        <v>#REF!</v>
      </c>
      <c r="S52" s="69" t="e">
        <f>IF(AND('Mapa final'!#REF!="Muy Baja",'Mapa final'!#REF!="Menor"),CONCATENATE("R7C",'Mapa final'!#REF!),"")</f>
        <v>#REF!</v>
      </c>
      <c r="T52" s="69" t="e">
        <f>IF(AND('Mapa final'!#REF!="Muy Baja",'Mapa final'!#REF!="Menor"),CONCATENATE("R7C",'Mapa final'!#REF!),"")</f>
        <v>#REF!</v>
      </c>
      <c r="U52" s="70" t="e">
        <f>IF(AND('Mapa final'!#REF!="Muy Baja",'Mapa final'!#REF!="Menor"),CONCATENATE("R7C",'Mapa final'!#REF!),"")</f>
        <v>#REF!</v>
      </c>
      <c r="V52" s="59" t="e">
        <f>IF(AND('Mapa final'!#REF!="Muy Baja",'Mapa final'!#REF!="Moderado"),CONCATENATE("R7C",'Mapa final'!#REF!),"")</f>
        <v>#REF!</v>
      </c>
      <c r="W52" s="60" t="e">
        <f>IF(AND('Mapa final'!#REF!="Muy Baja",'Mapa final'!#REF!="Moderado"),CONCATENATE("R7C",'Mapa final'!#REF!),"")</f>
        <v>#REF!</v>
      </c>
      <c r="X52" s="60" t="e">
        <f>IF(AND('Mapa final'!#REF!="Muy Baja",'Mapa final'!#REF!="Moderado"),CONCATENATE("R7C",'Mapa final'!#REF!),"")</f>
        <v>#REF!</v>
      </c>
      <c r="Y52" s="60" t="e">
        <f>IF(AND('Mapa final'!#REF!="Muy Baja",'Mapa final'!#REF!="Moderado"),CONCATENATE("R7C",'Mapa final'!#REF!),"")</f>
        <v>#REF!</v>
      </c>
      <c r="Z52" s="60" t="e">
        <f>IF(AND('Mapa final'!#REF!="Muy Baja",'Mapa final'!#REF!="Moderado"),CONCATENATE("R7C",'Mapa final'!#REF!),"")</f>
        <v>#REF!</v>
      </c>
      <c r="AA52" s="61"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45" t="e">
        <f>IF(AND('Mapa final'!#REF!="Muy Baja",'Mapa final'!#REF!="Mayor"),CONCATENATE("R7C",'Mapa final'!#REF!),"")</f>
        <v>#REF!</v>
      </c>
      <c r="AE52" s="45" t="e">
        <f>IF(AND('Mapa final'!#REF!="Muy Baja",'Mapa final'!#REF!="Mayor"),CONCATENATE("R7C",'Mapa final'!#REF!),"")</f>
        <v>#REF!</v>
      </c>
      <c r="AF52" s="45"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row>
    <row r="53" spans="1:80" ht="15" customHeight="1" x14ac:dyDescent="0.25">
      <c r="A53" s="75"/>
      <c r="B53" s="301"/>
      <c r="C53" s="301"/>
      <c r="D53" s="302"/>
      <c r="E53" s="342"/>
      <c r="F53" s="343"/>
      <c r="G53" s="343"/>
      <c r="H53" s="343"/>
      <c r="I53" s="344"/>
      <c r="J53" s="68" t="e">
        <f>IF(AND('Mapa final'!#REF!="Muy Baja",'Mapa final'!#REF!="Leve"),CONCATENATE("R8C",'Mapa final'!#REF!),"")</f>
        <v>#REF!</v>
      </c>
      <c r="K53" s="69" t="e">
        <f>IF(AND('Mapa final'!#REF!="Muy Baja",'Mapa final'!#REF!="Leve"),CONCATENATE("R8C",'Mapa final'!#REF!),"")</f>
        <v>#REF!</v>
      </c>
      <c r="L53" s="69" t="e">
        <f>IF(AND('Mapa final'!#REF!="Muy Baja",'Mapa final'!#REF!="Leve"),CONCATENATE("R8C",'Mapa final'!#REF!),"")</f>
        <v>#REF!</v>
      </c>
      <c r="M53" s="69" t="e">
        <f>IF(AND('Mapa final'!#REF!="Muy Baja",'Mapa final'!#REF!="Leve"),CONCATENATE("R8C",'Mapa final'!#REF!),"")</f>
        <v>#REF!</v>
      </c>
      <c r="N53" s="69" t="e">
        <f>IF(AND('Mapa final'!#REF!="Muy Baja",'Mapa final'!#REF!="Leve"),CONCATENATE("R8C",'Mapa final'!#REF!),"")</f>
        <v>#REF!</v>
      </c>
      <c r="O53" s="70" t="e">
        <f>IF(AND('Mapa final'!#REF!="Muy Baja",'Mapa final'!#REF!="Leve"),CONCATENATE("R8C",'Mapa final'!#REF!),"")</f>
        <v>#REF!</v>
      </c>
      <c r="P53" s="68" t="e">
        <f>IF(AND('Mapa final'!#REF!="Muy Baja",'Mapa final'!#REF!="Menor"),CONCATENATE("R8C",'Mapa final'!#REF!),"")</f>
        <v>#REF!</v>
      </c>
      <c r="Q53" s="69" t="e">
        <f>IF(AND('Mapa final'!#REF!="Muy Baja",'Mapa final'!#REF!="Menor"),CONCATENATE("R8C",'Mapa final'!#REF!),"")</f>
        <v>#REF!</v>
      </c>
      <c r="R53" s="69" t="e">
        <f>IF(AND('Mapa final'!#REF!="Muy Baja",'Mapa final'!#REF!="Menor"),CONCATENATE("R8C",'Mapa final'!#REF!),"")</f>
        <v>#REF!</v>
      </c>
      <c r="S53" s="69" t="e">
        <f>IF(AND('Mapa final'!#REF!="Muy Baja",'Mapa final'!#REF!="Menor"),CONCATENATE("R8C",'Mapa final'!#REF!),"")</f>
        <v>#REF!</v>
      </c>
      <c r="T53" s="69" t="e">
        <f>IF(AND('Mapa final'!#REF!="Muy Baja",'Mapa final'!#REF!="Menor"),CONCATENATE("R8C",'Mapa final'!#REF!),"")</f>
        <v>#REF!</v>
      </c>
      <c r="U53" s="70" t="e">
        <f>IF(AND('Mapa final'!#REF!="Muy Baja",'Mapa final'!#REF!="Menor"),CONCATENATE("R8C",'Mapa final'!#REF!),"")</f>
        <v>#REF!</v>
      </c>
      <c r="V53" s="59" t="e">
        <f>IF(AND('Mapa final'!#REF!="Muy Baja",'Mapa final'!#REF!="Moderado"),CONCATENATE("R8C",'Mapa final'!#REF!),"")</f>
        <v>#REF!</v>
      </c>
      <c r="W53" s="60" t="e">
        <f>IF(AND('Mapa final'!#REF!="Muy Baja",'Mapa final'!#REF!="Moderado"),CONCATENATE("R8C",'Mapa final'!#REF!),"")</f>
        <v>#REF!</v>
      </c>
      <c r="X53" s="60" t="e">
        <f>IF(AND('Mapa final'!#REF!="Muy Baja",'Mapa final'!#REF!="Moderado"),CONCATENATE("R8C",'Mapa final'!#REF!),"")</f>
        <v>#REF!</v>
      </c>
      <c r="Y53" s="60" t="e">
        <f>IF(AND('Mapa final'!#REF!="Muy Baja",'Mapa final'!#REF!="Moderado"),CONCATENATE("R8C",'Mapa final'!#REF!),"")</f>
        <v>#REF!</v>
      </c>
      <c r="Z53" s="60" t="e">
        <f>IF(AND('Mapa final'!#REF!="Muy Baja",'Mapa final'!#REF!="Moderado"),CONCATENATE("R8C",'Mapa final'!#REF!),"")</f>
        <v>#REF!</v>
      </c>
      <c r="AA53" s="61"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45" t="e">
        <f>IF(AND('Mapa final'!#REF!="Muy Baja",'Mapa final'!#REF!="Mayor"),CONCATENATE("R8C",'Mapa final'!#REF!),"")</f>
        <v>#REF!</v>
      </c>
      <c r="AE53" s="45" t="e">
        <f>IF(AND('Mapa final'!#REF!="Muy Baja",'Mapa final'!#REF!="Mayor"),CONCATENATE("R8C",'Mapa final'!#REF!),"")</f>
        <v>#REF!</v>
      </c>
      <c r="AF53" s="45"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row>
    <row r="54" spans="1:80" ht="15" customHeight="1" x14ac:dyDescent="0.25">
      <c r="A54" s="75"/>
      <c r="B54" s="301"/>
      <c r="C54" s="301"/>
      <c r="D54" s="302"/>
      <c r="E54" s="342"/>
      <c r="F54" s="343"/>
      <c r="G54" s="343"/>
      <c r="H54" s="343"/>
      <c r="I54" s="344"/>
      <c r="J54" s="68" t="e">
        <f>IF(AND('Mapa final'!#REF!="Muy Baja",'Mapa final'!#REF!="Leve"),CONCATENATE("R9C",'Mapa final'!#REF!),"")</f>
        <v>#REF!</v>
      </c>
      <c r="K54" s="69" t="e">
        <f>IF(AND('Mapa final'!#REF!="Muy Baja",'Mapa final'!#REF!="Leve"),CONCATENATE("R9C",'Mapa final'!#REF!),"")</f>
        <v>#REF!</v>
      </c>
      <c r="L54" s="69" t="e">
        <f>IF(AND('Mapa final'!#REF!="Muy Baja",'Mapa final'!#REF!="Leve"),CONCATENATE("R9C",'Mapa final'!#REF!),"")</f>
        <v>#REF!</v>
      </c>
      <c r="M54" s="69" t="e">
        <f>IF(AND('Mapa final'!#REF!="Muy Baja",'Mapa final'!#REF!="Leve"),CONCATENATE("R9C",'Mapa final'!#REF!),"")</f>
        <v>#REF!</v>
      </c>
      <c r="N54" s="69" t="e">
        <f>IF(AND('Mapa final'!#REF!="Muy Baja",'Mapa final'!#REF!="Leve"),CONCATENATE("R9C",'Mapa final'!#REF!),"")</f>
        <v>#REF!</v>
      </c>
      <c r="O54" s="70" t="e">
        <f>IF(AND('Mapa final'!#REF!="Muy Baja",'Mapa final'!#REF!="Leve"),CONCATENATE("R9C",'Mapa final'!#REF!),"")</f>
        <v>#REF!</v>
      </c>
      <c r="P54" s="68" t="e">
        <f>IF(AND('Mapa final'!#REF!="Muy Baja",'Mapa final'!#REF!="Menor"),CONCATENATE("R9C",'Mapa final'!#REF!),"")</f>
        <v>#REF!</v>
      </c>
      <c r="Q54" s="69" t="e">
        <f>IF(AND('Mapa final'!#REF!="Muy Baja",'Mapa final'!#REF!="Menor"),CONCATENATE("R9C",'Mapa final'!#REF!),"")</f>
        <v>#REF!</v>
      </c>
      <c r="R54" s="69" t="e">
        <f>IF(AND('Mapa final'!#REF!="Muy Baja",'Mapa final'!#REF!="Menor"),CONCATENATE("R9C",'Mapa final'!#REF!),"")</f>
        <v>#REF!</v>
      </c>
      <c r="S54" s="69" t="e">
        <f>IF(AND('Mapa final'!#REF!="Muy Baja",'Mapa final'!#REF!="Menor"),CONCATENATE("R9C",'Mapa final'!#REF!),"")</f>
        <v>#REF!</v>
      </c>
      <c r="T54" s="69" t="e">
        <f>IF(AND('Mapa final'!#REF!="Muy Baja",'Mapa final'!#REF!="Menor"),CONCATENATE("R9C",'Mapa final'!#REF!),"")</f>
        <v>#REF!</v>
      </c>
      <c r="U54" s="70" t="e">
        <f>IF(AND('Mapa final'!#REF!="Muy Baja",'Mapa final'!#REF!="Menor"),CONCATENATE("R9C",'Mapa final'!#REF!),"")</f>
        <v>#REF!</v>
      </c>
      <c r="V54" s="59" t="e">
        <f>IF(AND('Mapa final'!#REF!="Muy Baja",'Mapa final'!#REF!="Moderado"),CONCATENATE("R9C",'Mapa final'!#REF!),"")</f>
        <v>#REF!</v>
      </c>
      <c r="W54" s="60" t="e">
        <f>IF(AND('Mapa final'!#REF!="Muy Baja",'Mapa final'!#REF!="Moderado"),CONCATENATE("R9C",'Mapa final'!#REF!),"")</f>
        <v>#REF!</v>
      </c>
      <c r="X54" s="60" t="e">
        <f>IF(AND('Mapa final'!#REF!="Muy Baja",'Mapa final'!#REF!="Moderado"),CONCATENATE("R9C",'Mapa final'!#REF!),"")</f>
        <v>#REF!</v>
      </c>
      <c r="Y54" s="60" t="e">
        <f>IF(AND('Mapa final'!#REF!="Muy Baja",'Mapa final'!#REF!="Moderado"),CONCATENATE("R9C",'Mapa final'!#REF!),"")</f>
        <v>#REF!</v>
      </c>
      <c r="Z54" s="60" t="e">
        <f>IF(AND('Mapa final'!#REF!="Muy Baja",'Mapa final'!#REF!="Moderado"),CONCATENATE("R9C",'Mapa final'!#REF!),"")</f>
        <v>#REF!</v>
      </c>
      <c r="AA54" s="61"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45" t="e">
        <f>IF(AND('Mapa final'!#REF!="Muy Baja",'Mapa final'!#REF!="Mayor"),CONCATENATE("R9C",'Mapa final'!#REF!),"")</f>
        <v>#REF!</v>
      </c>
      <c r="AE54" s="45" t="e">
        <f>IF(AND('Mapa final'!#REF!="Muy Baja",'Mapa final'!#REF!="Mayor"),CONCATENATE("R9C",'Mapa final'!#REF!),"")</f>
        <v>#REF!</v>
      </c>
      <c r="AF54" s="45"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row>
    <row r="55" spans="1:80" ht="15.75" customHeight="1" thickBot="1" x14ac:dyDescent="0.3">
      <c r="A55" s="75"/>
      <c r="B55" s="301"/>
      <c r="C55" s="301"/>
      <c r="D55" s="302"/>
      <c r="E55" s="345"/>
      <c r="F55" s="346"/>
      <c r="G55" s="346"/>
      <c r="H55" s="346"/>
      <c r="I55" s="347"/>
      <c r="J55" s="71" t="e">
        <f>IF(AND('Mapa final'!#REF!="Muy Baja",'Mapa final'!#REF!="Leve"),CONCATENATE("R10C",'Mapa final'!#REF!),"")</f>
        <v>#REF!</v>
      </c>
      <c r="K55" s="72" t="e">
        <f>IF(AND('Mapa final'!#REF!="Muy Baja",'Mapa final'!#REF!="Leve"),CONCATENATE("R10C",'Mapa final'!#REF!),"")</f>
        <v>#REF!</v>
      </c>
      <c r="L55" s="72" t="e">
        <f>IF(AND('Mapa final'!#REF!="Muy Baja",'Mapa final'!#REF!="Leve"),CONCATENATE("R10C",'Mapa final'!#REF!),"")</f>
        <v>#REF!</v>
      </c>
      <c r="M55" s="72" t="e">
        <f>IF(AND('Mapa final'!#REF!="Muy Baja",'Mapa final'!#REF!="Leve"),CONCATENATE("R10C",'Mapa final'!#REF!),"")</f>
        <v>#REF!</v>
      </c>
      <c r="N55" s="72" t="e">
        <f>IF(AND('Mapa final'!#REF!="Muy Baja",'Mapa final'!#REF!="Leve"),CONCATENATE("R10C",'Mapa final'!#REF!),"")</f>
        <v>#REF!</v>
      </c>
      <c r="O55" s="73" t="e">
        <f>IF(AND('Mapa final'!#REF!="Muy Baja",'Mapa final'!#REF!="Leve"),CONCATENATE("R10C",'Mapa final'!#REF!),"")</f>
        <v>#REF!</v>
      </c>
      <c r="P55" s="71" t="e">
        <f>IF(AND('Mapa final'!#REF!="Muy Baja",'Mapa final'!#REF!="Menor"),CONCATENATE("R10C",'Mapa final'!#REF!),"")</f>
        <v>#REF!</v>
      </c>
      <c r="Q55" s="72" t="e">
        <f>IF(AND('Mapa final'!#REF!="Muy Baja",'Mapa final'!#REF!="Menor"),CONCATENATE("R10C",'Mapa final'!#REF!),"")</f>
        <v>#REF!</v>
      </c>
      <c r="R55" s="72" t="e">
        <f>IF(AND('Mapa final'!#REF!="Muy Baja",'Mapa final'!#REF!="Menor"),CONCATENATE("R10C",'Mapa final'!#REF!),"")</f>
        <v>#REF!</v>
      </c>
      <c r="S55" s="72" t="e">
        <f>IF(AND('Mapa final'!#REF!="Muy Baja",'Mapa final'!#REF!="Menor"),CONCATENATE("R10C",'Mapa final'!#REF!),"")</f>
        <v>#REF!</v>
      </c>
      <c r="T55" s="72" t="e">
        <f>IF(AND('Mapa final'!#REF!="Muy Baja",'Mapa final'!#REF!="Menor"),CONCATENATE("R10C",'Mapa final'!#REF!),"")</f>
        <v>#REF!</v>
      </c>
      <c r="U55" s="73" t="e">
        <f>IF(AND('Mapa final'!#REF!="Muy Baja",'Mapa final'!#REF!="Menor"),CONCATENATE("R10C",'Mapa final'!#REF!),"")</f>
        <v>#REF!</v>
      </c>
      <c r="V55" s="62" t="e">
        <f>IF(AND('Mapa final'!#REF!="Muy Baja",'Mapa final'!#REF!="Moderado"),CONCATENATE("R10C",'Mapa final'!#REF!),"")</f>
        <v>#REF!</v>
      </c>
      <c r="W55" s="63" t="e">
        <f>IF(AND('Mapa final'!#REF!="Muy Baja",'Mapa final'!#REF!="Moderado"),CONCATENATE("R10C",'Mapa final'!#REF!),"")</f>
        <v>#REF!</v>
      </c>
      <c r="X55" s="63" t="e">
        <f>IF(AND('Mapa final'!#REF!="Muy Baja",'Mapa final'!#REF!="Moderado"),CONCATENATE("R10C",'Mapa final'!#REF!),"")</f>
        <v>#REF!</v>
      </c>
      <c r="Y55" s="63" t="e">
        <f>IF(AND('Mapa final'!#REF!="Muy Baja",'Mapa final'!#REF!="Moderado"),CONCATENATE("R10C",'Mapa final'!#REF!),"")</f>
        <v>#REF!</v>
      </c>
      <c r="Z55" s="63" t="e">
        <f>IF(AND('Mapa final'!#REF!="Muy Baja",'Mapa final'!#REF!="Moderado"),CONCATENATE("R10C",'Mapa final'!#REF!),"")</f>
        <v>#REF!</v>
      </c>
      <c r="AA55" s="64" t="e">
        <f>IF(AND('Mapa final'!#REF!="Muy Baja",'Mapa final'!#REF!="Moderado"),CONCATENATE("R10C",'Mapa final'!#REF!),"")</f>
        <v>#REF!</v>
      </c>
      <c r="AB55" s="50" t="e">
        <f>IF(AND('Mapa final'!#REF!="Muy Baja",'Mapa final'!#REF!="Mayor"),CONCATENATE("R10C",'Mapa final'!#REF!),"")</f>
        <v>#REF!</v>
      </c>
      <c r="AC55" s="51" t="e">
        <f>IF(AND('Mapa final'!#REF!="Muy Baja",'Mapa final'!#REF!="Mayor"),CONCATENATE("R10C",'Mapa final'!#REF!),"")</f>
        <v>#REF!</v>
      </c>
      <c r="AD55" s="51" t="e">
        <f>IF(AND('Mapa final'!#REF!="Muy Baja",'Mapa final'!#REF!="Mayor"),CONCATENATE("R10C",'Mapa final'!#REF!),"")</f>
        <v>#REF!</v>
      </c>
      <c r="AE55" s="51" t="e">
        <f>IF(AND('Mapa final'!#REF!="Muy Baja",'Mapa final'!#REF!="Mayor"),CONCATENATE("R10C",'Mapa final'!#REF!),"")</f>
        <v>#REF!</v>
      </c>
      <c r="AF55" s="51" t="e">
        <f>IF(AND('Mapa final'!#REF!="Muy Baja",'Mapa final'!#REF!="Mayor"),CONCATENATE("R10C",'Mapa final'!#REF!),"")</f>
        <v>#REF!</v>
      </c>
      <c r="AG55" s="52" t="e">
        <f>IF(AND('Mapa final'!#REF!="Muy Baja",'Mapa final'!#REF!="Mayor"),CONCATENATE("R10C",'Mapa final'!#REF!),"")</f>
        <v>#REF!</v>
      </c>
      <c r="AH55" s="53" t="e">
        <f>IF(AND('Mapa final'!#REF!="Muy Baja",'Mapa final'!#REF!="Catastrófico"),CONCATENATE("R10C",'Mapa final'!#REF!),"")</f>
        <v>#REF!</v>
      </c>
      <c r="AI55" s="54" t="e">
        <f>IF(AND('Mapa final'!#REF!="Muy Baja",'Mapa final'!#REF!="Catastrófico"),CONCATENATE("R10C",'Mapa final'!#REF!),"")</f>
        <v>#REF!</v>
      </c>
      <c r="AJ55" s="54" t="e">
        <f>IF(AND('Mapa final'!#REF!="Muy Baja",'Mapa final'!#REF!="Catastrófico"),CONCATENATE("R10C",'Mapa final'!#REF!),"")</f>
        <v>#REF!</v>
      </c>
      <c r="AK55" s="54" t="e">
        <f>IF(AND('Mapa final'!#REF!="Muy Baja",'Mapa final'!#REF!="Catastrófico"),CONCATENATE("R10C",'Mapa final'!#REF!),"")</f>
        <v>#REF!</v>
      </c>
      <c r="AL55" s="54" t="e">
        <f>IF(AND('Mapa final'!#REF!="Muy Baja",'Mapa final'!#REF!="Catastrófico"),CONCATENATE("R10C",'Mapa final'!#REF!),"")</f>
        <v>#REF!</v>
      </c>
      <c r="AM55" s="55" t="e">
        <f>IF(AND('Mapa final'!#REF!="Muy Baja",'Mapa final'!#REF!="Catastrófico"),CONCATENATE("R10C",'Mapa final'!#REF!),"")</f>
        <v>#REF!</v>
      </c>
      <c r="AN55" s="75"/>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row>
    <row r="56" spans="1:80" x14ac:dyDescent="0.25">
      <c r="A56" s="75"/>
      <c r="B56" s="75"/>
      <c r="C56" s="75"/>
      <c r="D56" s="75"/>
      <c r="E56" s="75"/>
      <c r="F56" s="75"/>
      <c r="G56" s="75"/>
      <c r="H56" s="75"/>
      <c r="I56" s="75"/>
      <c r="J56" s="339" t="s">
        <v>111</v>
      </c>
      <c r="K56" s="340"/>
      <c r="L56" s="340"/>
      <c r="M56" s="340"/>
      <c r="N56" s="340"/>
      <c r="O56" s="341"/>
      <c r="P56" s="339" t="s">
        <v>110</v>
      </c>
      <c r="Q56" s="340"/>
      <c r="R56" s="340"/>
      <c r="S56" s="340"/>
      <c r="T56" s="340"/>
      <c r="U56" s="341"/>
      <c r="V56" s="339" t="s">
        <v>109</v>
      </c>
      <c r="W56" s="340"/>
      <c r="X56" s="340"/>
      <c r="Y56" s="340"/>
      <c r="Z56" s="340"/>
      <c r="AA56" s="341"/>
      <c r="AB56" s="339" t="s">
        <v>108</v>
      </c>
      <c r="AC56" s="348"/>
      <c r="AD56" s="340"/>
      <c r="AE56" s="340"/>
      <c r="AF56" s="340"/>
      <c r="AG56" s="341"/>
      <c r="AH56" s="339" t="s">
        <v>107</v>
      </c>
      <c r="AI56" s="340"/>
      <c r="AJ56" s="340"/>
      <c r="AK56" s="340"/>
      <c r="AL56" s="340"/>
      <c r="AM56" s="341"/>
      <c r="AN56" s="75"/>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row>
    <row r="57" spans="1:80" x14ac:dyDescent="0.25">
      <c r="A57" s="75"/>
      <c r="B57" s="75"/>
      <c r="C57" s="75"/>
      <c r="D57" s="75"/>
      <c r="E57" s="75"/>
      <c r="F57" s="75"/>
      <c r="G57" s="75"/>
      <c r="H57" s="75"/>
      <c r="I57" s="75"/>
      <c r="J57" s="342"/>
      <c r="K57" s="343"/>
      <c r="L57" s="343"/>
      <c r="M57" s="343"/>
      <c r="N57" s="343"/>
      <c r="O57" s="344"/>
      <c r="P57" s="342"/>
      <c r="Q57" s="343"/>
      <c r="R57" s="343"/>
      <c r="S57" s="343"/>
      <c r="T57" s="343"/>
      <c r="U57" s="344"/>
      <c r="V57" s="342"/>
      <c r="W57" s="343"/>
      <c r="X57" s="343"/>
      <c r="Y57" s="343"/>
      <c r="Z57" s="343"/>
      <c r="AA57" s="344"/>
      <c r="AB57" s="342"/>
      <c r="AC57" s="343"/>
      <c r="AD57" s="343"/>
      <c r="AE57" s="343"/>
      <c r="AF57" s="343"/>
      <c r="AG57" s="344"/>
      <c r="AH57" s="342"/>
      <c r="AI57" s="343"/>
      <c r="AJ57" s="343"/>
      <c r="AK57" s="343"/>
      <c r="AL57" s="343"/>
      <c r="AM57" s="344"/>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row>
    <row r="58" spans="1:80" x14ac:dyDescent="0.25">
      <c r="A58" s="75"/>
      <c r="B58" s="75"/>
      <c r="C58" s="75"/>
      <c r="D58" s="75"/>
      <c r="E58" s="75"/>
      <c r="F58" s="75"/>
      <c r="G58" s="75"/>
      <c r="H58" s="75"/>
      <c r="I58" s="75"/>
      <c r="J58" s="342"/>
      <c r="K58" s="343"/>
      <c r="L58" s="343"/>
      <c r="M58" s="343"/>
      <c r="N58" s="343"/>
      <c r="O58" s="344"/>
      <c r="P58" s="342"/>
      <c r="Q58" s="343"/>
      <c r="R58" s="343"/>
      <c r="S58" s="343"/>
      <c r="T58" s="343"/>
      <c r="U58" s="344"/>
      <c r="V58" s="342"/>
      <c r="W58" s="343"/>
      <c r="X58" s="343"/>
      <c r="Y58" s="343"/>
      <c r="Z58" s="343"/>
      <c r="AA58" s="344"/>
      <c r="AB58" s="342"/>
      <c r="AC58" s="343"/>
      <c r="AD58" s="343"/>
      <c r="AE58" s="343"/>
      <c r="AF58" s="343"/>
      <c r="AG58" s="344"/>
      <c r="AH58" s="342"/>
      <c r="AI58" s="343"/>
      <c r="AJ58" s="343"/>
      <c r="AK58" s="343"/>
      <c r="AL58" s="343"/>
      <c r="AM58" s="344"/>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row>
    <row r="59" spans="1:80" x14ac:dyDescent="0.25">
      <c r="A59" s="75"/>
      <c r="B59" s="75"/>
      <c r="C59" s="75"/>
      <c r="D59" s="75"/>
      <c r="E59" s="75"/>
      <c r="F59" s="75"/>
      <c r="G59" s="75"/>
      <c r="H59" s="75"/>
      <c r="I59" s="75"/>
      <c r="J59" s="342"/>
      <c r="K59" s="343"/>
      <c r="L59" s="343"/>
      <c r="M59" s="343"/>
      <c r="N59" s="343"/>
      <c r="O59" s="344"/>
      <c r="P59" s="342"/>
      <c r="Q59" s="343"/>
      <c r="R59" s="343"/>
      <c r="S59" s="343"/>
      <c r="T59" s="343"/>
      <c r="U59" s="344"/>
      <c r="V59" s="342"/>
      <c r="W59" s="343"/>
      <c r="X59" s="343"/>
      <c r="Y59" s="343"/>
      <c r="Z59" s="343"/>
      <c r="AA59" s="344"/>
      <c r="AB59" s="342"/>
      <c r="AC59" s="343"/>
      <c r="AD59" s="343"/>
      <c r="AE59" s="343"/>
      <c r="AF59" s="343"/>
      <c r="AG59" s="344"/>
      <c r="AH59" s="342"/>
      <c r="AI59" s="343"/>
      <c r="AJ59" s="343"/>
      <c r="AK59" s="343"/>
      <c r="AL59" s="343"/>
      <c r="AM59" s="344"/>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row>
    <row r="60" spans="1:80" x14ac:dyDescent="0.25">
      <c r="A60" s="75"/>
      <c r="B60" s="75"/>
      <c r="C60" s="75"/>
      <c r="D60" s="75"/>
      <c r="E60" s="75"/>
      <c r="F60" s="75"/>
      <c r="G60" s="75"/>
      <c r="H60" s="75"/>
      <c r="I60" s="75"/>
      <c r="J60" s="342"/>
      <c r="K60" s="343"/>
      <c r="L60" s="343"/>
      <c r="M60" s="343"/>
      <c r="N60" s="343"/>
      <c r="O60" s="344"/>
      <c r="P60" s="342"/>
      <c r="Q60" s="343"/>
      <c r="R60" s="343"/>
      <c r="S60" s="343"/>
      <c r="T60" s="343"/>
      <c r="U60" s="344"/>
      <c r="V60" s="342"/>
      <c r="W60" s="343"/>
      <c r="X60" s="343"/>
      <c r="Y60" s="343"/>
      <c r="Z60" s="343"/>
      <c r="AA60" s="344"/>
      <c r="AB60" s="342"/>
      <c r="AC60" s="343"/>
      <c r="AD60" s="343"/>
      <c r="AE60" s="343"/>
      <c r="AF60" s="343"/>
      <c r="AG60" s="344"/>
      <c r="AH60" s="342"/>
      <c r="AI60" s="343"/>
      <c r="AJ60" s="343"/>
      <c r="AK60" s="343"/>
      <c r="AL60" s="343"/>
      <c r="AM60" s="344"/>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row>
    <row r="61" spans="1:80" ht="15.75" thickBot="1" x14ac:dyDescent="0.3">
      <c r="A61" s="75"/>
      <c r="B61" s="75"/>
      <c r="C61" s="75"/>
      <c r="D61" s="75"/>
      <c r="E61" s="75"/>
      <c r="F61" s="75"/>
      <c r="G61" s="75"/>
      <c r="H61" s="75"/>
      <c r="I61" s="75"/>
      <c r="J61" s="345"/>
      <c r="K61" s="346"/>
      <c r="L61" s="346"/>
      <c r="M61" s="346"/>
      <c r="N61" s="346"/>
      <c r="O61" s="347"/>
      <c r="P61" s="345"/>
      <c r="Q61" s="346"/>
      <c r="R61" s="346"/>
      <c r="S61" s="346"/>
      <c r="T61" s="346"/>
      <c r="U61" s="347"/>
      <c r="V61" s="345"/>
      <c r="W61" s="346"/>
      <c r="X61" s="346"/>
      <c r="Y61" s="346"/>
      <c r="Z61" s="346"/>
      <c r="AA61" s="347"/>
      <c r="AB61" s="345"/>
      <c r="AC61" s="346"/>
      <c r="AD61" s="346"/>
      <c r="AE61" s="346"/>
      <c r="AF61" s="346"/>
      <c r="AG61" s="347"/>
      <c r="AH61" s="345"/>
      <c r="AI61" s="346"/>
      <c r="AJ61" s="346"/>
      <c r="AK61" s="346"/>
      <c r="AL61" s="346"/>
      <c r="AM61" s="347"/>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row>
    <row r="62" spans="1:80" x14ac:dyDescent="0.2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row>
    <row r="63" spans="1:80" ht="15" customHeight="1" x14ac:dyDescent="0.25">
      <c r="A63" s="75"/>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5"/>
      <c r="AV63" s="75"/>
      <c r="AW63" s="75"/>
      <c r="AX63" s="75"/>
      <c r="AY63" s="75"/>
      <c r="AZ63" s="75"/>
      <c r="BA63" s="75"/>
      <c r="BB63" s="75"/>
      <c r="BC63" s="75"/>
      <c r="BD63" s="75"/>
      <c r="BE63" s="75"/>
      <c r="BF63" s="75"/>
      <c r="BG63" s="75"/>
      <c r="BH63" s="75"/>
    </row>
    <row r="64" spans="1:80" ht="15" customHeight="1" x14ac:dyDescent="0.25">
      <c r="A64" s="75"/>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5"/>
      <c r="AV64" s="75"/>
      <c r="AW64" s="75"/>
      <c r="AX64" s="75"/>
      <c r="AY64" s="75"/>
      <c r="AZ64" s="75"/>
      <c r="BA64" s="75"/>
      <c r="BB64" s="75"/>
      <c r="BC64" s="75"/>
      <c r="BD64" s="75"/>
      <c r="BE64" s="75"/>
      <c r="BF64" s="75"/>
      <c r="BG64" s="75"/>
      <c r="BH64" s="75"/>
    </row>
    <row r="65" spans="1:60" x14ac:dyDescent="0.2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row>
    <row r="66" spans="1:60" x14ac:dyDescent="0.2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row>
    <row r="67" spans="1:60" x14ac:dyDescent="0.2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row>
    <row r="68" spans="1:60" x14ac:dyDescent="0.2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row>
    <row r="69" spans="1:60" x14ac:dyDescent="0.2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row>
    <row r="70" spans="1:60" x14ac:dyDescent="0.2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row>
    <row r="71" spans="1:60" x14ac:dyDescent="0.2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row>
    <row r="72" spans="1:60" x14ac:dyDescent="0.2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row>
    <row r="73" spans="1:60" x14ac:dyDescent="0.2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row>
    <row r="74" spans="1:60" x14ac:dyDescent="0.2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row>
    <row r="75" spans="1:60" x14ac:dyDescent="0.2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row>
    <row r="76" spans="1:60" x14ac:dyDescent="0.2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row>
    <row r="77" spans="1:60" x14ac:dyDescent="0.2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row>
    <row r="78" spans="1:60" x14ac:dyDescent="0.2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row>
    <row r="79" spans="1:60" x14ac:dyDescent="0.2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row>
    <row r="80" spans="1:60" x14ac:dyDescent="0.2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row>
    <row r="81" spans="1:60" x14ac:dyDescent="0.2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row>
    <row r="82" spans="1:60" x14ac:dyDescent="0.2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row>
    <row r="83" spans="1:60" x14ac:dyDescent="0.2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row>
    <row r="84" spans="1:60" x14ac:dyDescent="0.2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row>
    <row r="85" spans="1:60" x14ac:dyDescent="0.2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row>
    <row r="86" spans="1:60" x14ac:dyDescent="0.2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row>
    <row r="87" spans="1:60" x14ac:dyDescent="0.2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row>
    <row r="88" spans="1:60" x14ac:dyDescent="0.2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row>
    <row r="89" spans="1:60" x14ac:dyDescent="0.2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row>
    <row r="90" spans="1:60" x14ac:dyDescent="0.2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row>
    <row r="91" spans="1:60" x14ac:dyDescent="0.2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row>
    <row r="92" spans="1:60" x14ac:dyDescent="0.2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row>
    <row r="93" spans="1:60" x14ac:dyDescent="0.2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row>
    <row r="94" spans="1:60" x14ac:dyDescent="0.2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row>
    <row r="95" spans="1:60" x14ac:dyDescent="0.2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row>
    <row r="96" spans="1:60" x14ac:dyDescent="0.2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row>
    <row r="97" spans="1:60" x14ac:dyDescent="0.2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row>
    <row r="98" spans="1:60" x14ac:dyDescent="0.2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row>
    <row r="99" spans="1:60" x14ac:dyDescent="0.2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row>
    <row r="100" spans="1:60" x14ac:dyDescent="0.2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row>
    <row r="101" spans="1:60" x14ac:dyDescent="0.2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row>
    <row r="102" spans="1:60" x14ac:dyDescent="0.2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row>
    <row r="103" spans="1:60" x14ac:dyDescent="0.2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row>
    <row r="104" spans="1:60" x14ac:dyDescent="0.2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row>
    <row r="105" spans="1:60" x14ac:dyDescent="0.2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row>
    <row r="106" spans="1:60" x14ac:dyDescent="0.2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row>
    <row r="107" spans="1:60" x14ac:dyDescent="0.2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row>
    <row r="108" spans="1:60" x14ac:dyDescent="0.2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row>
    <row r="109" spans="1:60" x14ac:dyDescent="0.2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row>
    <row r="110" spans="1:60" x14ac:dyDescent="0.25">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row>
    <row r="111" spans="1:60" x14ac:dyDescent="0.25">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row>
    <row r="112" spans="1:60" x14ac:dyDescent="0.25">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row>
    <row r="113" spans="1:60" x14ac:dyDescent="0.25">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row>
    <row r="114" spans="1:60" x14ac:dyDescent="0.25">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row>
    <row r="115" spans="1:60" x14ac:dyDescent="0.25">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row>
    <row r="116" spans="1:60" x14ac:dyDescent="0.25">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row>
    <row r="117" spans="1:60" x14ac:dyDescent="0.25">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row>
    <row r="118" spans="1:60" x14ac:dyDescent="0.25">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row>
    <row r="119" spans="1:60" x14ac:dyDescent="0.25">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row>
    <row r="120" spans="1:60" x14ac:dyDescent="0.25">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row>
    <row r="121" spans="1:60" x14ac:dyDescent="0.25">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row>
    <row r="122" spans="1:60" x14ac:dyDescent="0.25">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row>
    <row r="123" spans="1:60" x14ac:dyDescent="0.25">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row>
    <row r="124" spans="1:60" x14ac:dyDescent="0.25">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row>
    <row r="125" spans="1:60" x14ac:dyDescent="0.25">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row>
    <row r="126" spans="1:60" x14ac:dyDescent="0.25">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row>
    <row r="127" spans="1:60" x14ac:dyDescent="0.25">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row>
    <row r="128" spans="1:60" x14ac:dyDescent="0.25">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row>
    <row r="129" spans="1:60" x14ac:dyDescent="0.25">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row>
    <row r="130" spans="1:60" x14ac:dyDescent="0.25">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row>
    <row r="131" spans="1:60" x14ac:dyDescent="0.25">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row>
    <row r="132" spans="1:60" x14ac:dyDescent="0.25">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row>
    <row r="133" spans="1:60" x14ac:dyDescent="0.25">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row>
    <row r="134" spans="1:60" x14ac:dyDescent="0.25">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row>
    <row r="135" spans="1:60" x14ac:dyDescent="0.25">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row>
    <row r="136" spans="1:60" x14ac:dyDescent="0.25">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row>
    <row r="137" spans="1:60" x14ac:dyDescent="0.25">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row>
    <row r="138" spans="1:60" x14ac:dyDescent="0.25">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row>
    <row r="139" spans="1:60" x14ac:dyDescent="0.25">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row>
    <row r="140" spans="1:60" x14ac:dyDescent="0.25">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row>
    <row r="141" spans="1:60" x14ac:dyDescent="0.25">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row>
    <row r="142" spans="1:60" x14ac:dyDescent="0.25">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row>
    <row r="143" spans="1:60" x14ac:dyDescent="0.25">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row>
    <row r="144" spans="1:60" x14ac:dyDescent="0.25">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row>
    <row r="145" spans="1:60" x14ac:dyDescent="0.25">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row>
    <row r="146" spans="1:60" x14ac:dyDescent="0.25">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row>
    <row r="147" spans="1:60" x14ac:dyDescent="0.25">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row>
    <row r="148" spans="1:60" x14ac:dyDescent="0.25">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row>
    <row r="149" spans="1:60" x14ac:dyDescent="0.25">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row>
    <row r="150" spans="1:60" x14ac:dyDescent="0.25">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row>
    <row r="151" spans="1:60" x14ac:dyDescent="0.25">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row>
    <row r="152" spans="1:60" x14ac:dyDescent="0.25">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row>
    <row r="153" spans="1:60" x14ac:dyDescent="0.25">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row>
    <row r="154" spans="1:60" x14ac:dyDescent="0.25">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row>
    <row r="155" spans="1:60" x14ac:dyDescent="0.25">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row>
    <row r="156" spans="1:60" x14ac:dyDescent="0.25">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row>
    <row r="157" spans="1:60" x14ac:dyDescent="0.25">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row>
    <row r="158" spans="1:60" x14ac:dyDescent="0.25">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row>
    <row r="159" spans="1:60" x14ac:dyDescent="0.25">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row>
    <row r="160" spans="1:60" x14ac:dyDescent="0.25">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row>
    <row r="161" spans="1:60" x14ac:dyDescent="0.25">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row>
    <row r="162" spans="1:60" x14ac:dyDescent="0.25">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row>
    <row r="163" spans="1:60" x14ac:dyDescent="0.25">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row>
    <row r="164" spans="1:60" x14ac:dyDescent="0.25">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row>
    <row r="165" spans="1:60" x14ac:dyDescent="0.25">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row>
    <row r="166" spans="1:60" x14ac:dyDescent="0.25">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row>
    <row r="167" spans="1:60" x14ac:dyDescent="0.25">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row>
    <row r="168" spans="1:60" x14ac:dyDescent="0.25">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row>
    <row r="169" spans="1:60" x14ac:dyDescent="0.25">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row>
    <row r="170" spans="1:60" x14ac:dyDescent="0.25">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row>
    <row r="171" spans="1:60" x14ac:dyDescent="0.25">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row>
    <row r="172" spans="1:60" x14ac:dyDescent="0.25">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row>
    <row r="173" spans="1:60" x14ac:dyDescent="0.25">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row>
    <row r="174" spans="1:60" x14ac:dyDescent="0.25">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row>
    <row r="175" spans="1:60" x14ac:dyDescent="0.25">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row>
    <row r="176" spans="1:60" x14ac:dyDescent="0.25">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row>
    <row r="177" spans="1:60" x14ac:dyDescent="0.25">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row>
    <row r="178" spans="1:60" x14ac:dyDescent="0.25">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row>
    <row r="179" spans="1:60" x14ac:dyDescent="0.25">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row>
    <row r="180" spans="1:60" x14ac:dyDescent="0.25">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row>
    <row r="181" spans="1:60" x14ac:dyDescent="0.25">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row>
    <row r="182" spans="1:60" x14ac:dyDescent="0.25">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row>
    <row r="183" spans="1:60" x14ac:dyDescent="0.25">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row>
    <row r="184" spans="1:60" x14ac:dyDescent="0.25">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row>
    <row r="185" spans="1:60" x14ac:dyDescent="0.25">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row>
    <row r="186" spans="1:60" x14ac:dyDescent="0.25">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row>
    <row r="187" spans="1:60" x14ac:dyDescent="0.25">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row>
    <row r="188" spans="1:60" x14ac:dyDescent="0.25">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row>
    <row r="189" spans="1:60" x14ac:dyDescent="0.25">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row>
    <row r="190" spans="1:60" x14ac:dyDescent="0.25">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row>
    <row r="191" spans="1:60" x14ac:dyDescent="0.25">
      <c r="A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row>
    <row r="192" spans="1:60" x14ac:dyDescent="0.25">
      <c r="A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row>
    <row r="193" spans="1:60" x14ac:dyDescent="0.25">
      <c r="A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row>
    <row r="194" spans="1:60" x14ac:dyDescent="0.25">
      <c r="A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row>
    <row r="195" spans="1:60" x14ac:dyDescent="0.25">
      <c r="A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row>
    <row r="196" spans="1:60" x14ac:dyDescent="0.25">
      <c r="A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row>
    <row r="197" spans="1:60" x14ac:dyDescent="0.25">
      <c r="A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row>
    <row r="198" spans="1:60" x14ac:dyDescent="0.25">
      <c r="A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row>
    <row r="199" spans="1:60" x14ac:dyDescent="0.25">
      <c r="A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row>
    <row r="200" spans="1:60" x14ac:dyDescent="0.25">
      <c r="A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row>
    <row r="201" spans="1:60" x14ac:dyDescent="0.25">
      <c r="A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row>
    <row r="202" spans="1:60" x14ac:dyDescent="0.25">
      <c r="A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row>
    <row r="203" spans="1:60" x14ac:dyDescent="0.25">
      <c r="A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row>
    <row r="204" spans="1:60" x14ac:dyDescent="0.25">
      <c r="A204" s="75"/>
      <c r="J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row>
    <row r="205" spans="1:60" x14ac:dyDescent="0.25">
      <c r="A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row>
    <row r="206" spans="1:60" x14ac:dyDescent="0.25">
      <c r="A206" s="75"/>
      <c r="J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row>
    <row r="207" spans="1:60" x14ac:dyDescent="0.25">
      <c r="A207" s="75"/>
      <c r="J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row>
    <row r="208" spans="1:60" x14ac:dyDescent="0.25">
      <c r="A208" s="75"/>
      <c r="J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row>
    <row r="209" spans="1:60" x14ac:dyDescent="0.25">
      <c r="A209" s="75"/>
      <c r="J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row>
    <row r="210" spans="1:60" x14ac:dyDescent="0.25">
      <c r="A210" s="75"/>
      <c r="J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row>
    <row r="211" spans="1:60" x14ac:dyDescent="0.25">
      <c r="A211" s="75"/>
      <c r="J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row>
    <row r="212" spans="1:60" x14ac:dyDescent="0.25">
      <c r="A212" s="75"/>
      <c r="J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row>
    <row r="213" spans="1:60" x14ac:dyDescent="0.25">
      <c r="A213" s="75"/>
      <c r="J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row>
    <row r="214" spans="1:60" x14ac:dyDescent="0.25">
      <c r="A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row>
    <row r="215" spans="1:60" x14ac:dyDescent="0.25">
      <c r="A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row>
    <row r="216" spans="1:60" x14ac:dyDescent="0.25">
      <c r="A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row>
    <row r="217" spans="1:60" x14ac:dyDescent="0.25">
      <c r="A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row>
    <row r="218" spans="1:60" x14ac:dyDescent="0.25">
      <c r="A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row>
    <row r="219" spans="1:60" x14ac:dyDescent="0.25">
      <c r="A219" s="75"/>
      <c r="J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row>
    <row r="220" spans="1:60" x14ac:dyDescent="0.25">
      <c r="A220" s="75"/>
      <c r="J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row>
    <row r="221" spans="1:60" x14ac:dyDescent="0.25">
      <c r="A221" s="75"/>
      <c r="J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row>
    <row r="222" spans="1:60" x14ac:dyDescent="0.25">
      <c r="A222" s="75"/>
      <c r="J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row>
    <row r="223" spans="1:60" x14ac:dyDescent="0.25">
      <c r="A223" s="75"/>
      <c r="J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row>
    <row r="224" spans="1:60" x14ac:dyDescent="0.25">
      <c r="A224" s="75"/>
      <c r="J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row>
    <row r="225" spans="1:60" x14ac:dyDescent="0.25">
      <c r="A225" s="75"/>
      <c r="J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row>
    <row r="226" spans="1:60" x14ac:dyDescent="0.25">
      <c r="A226" s="75"/>
      <c r="J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row>
    <row r="227" spans="1:60" x14ac:dyDescent="0.25">
      <c r="A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row>
    <row r="228" spans="1:60" x14ac:dyDescent="0.25">
      <c r="A228" s="75"/>
      <c r="J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row>
    <row r="229" spans="1:60" x14ac:dyDescent="0.25">
      <c r="A229" s="75"/>
      <c r="J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row>
    <row r="230" spans="1:60" x14ac:dyDescent="0.25">
      <c r="A230" s="75"/>
      <c r="J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row>
    <row r="231" spans="1:60" x14ac:dyDescent="0.25">
      <c r="A231" s="75"/>
      <c r="J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row>
    <row r="232" spans="1:60" x14ac:dyDescent="0.25">
      <c r="A232" s="75"/>
      <c r="J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row>
    <row r="233" spans="1:60" x14ac:dyDescent="0.25">
      <c r="A233" s="75"/>
      <c r="J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row>
    <row r="234" spans="1:60" x14ac:dyDescent="0.25">
      <c r="A234" s="75"/>
      <c r="J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row>
    <row r="235" spans="1:60" x14ac:dyDescent="0.25">
      <c r="A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row>
    <row r="236" spans="1:60" x14ac:dyDescent="0.25">
      <c r="A236" s="75"/>
      <c r="J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row>
    <row r="237" spans="1:60" x14ac:dyDescent="0.25">
      <c r="A237" s="75"/>
      <c r="J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row>
    <row r="238" spans="1:60" x14ac:dyDescent="0.25">
      <c r="A238" s="75"/>
      <c r="J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row>
    <row r="239" spans="1:60" x14ac:dyDescent="0.25">
      <c r="A239" s="75"/>
      <c r="J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row>
    <row r="240" spans="1:60" x14ac:dyDescent="0.25">
      <c r="A240" s="75"/>
      <c r="J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row>
    <row r="241" spans="1:60" x14ac:dyDescent="0.25">
      <c r="A241" s="75"/>
      <c r="J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row>
    <row r="242" spans="1:60" x14ac:dyDescent="0.25">
      <c r="A242" s="75"/>
      <c r="J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row>
    <row r="243" spans="1:60" x14ac:dyDescent="0.25">
      <c r="A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row>
    <row r="244" spans="1:60" x14ac:dyDescent="0.25">
      <c r="A244" s="75"/>
      <c r="J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row>
    <row r="245" spans="1:60" x14ac:dyDescent="0.25">
      <c r="A245" s="75"/>
    </row>
    <row r="246" spans="1:60" x14ac:dyDescent="0.25">
      <c r="A246" s="75"/>
    </row>
    <row r="247" spans="1:60" x14ac:dyDescent="0.25">
      <c r="A247" s="75"/>
    </row>
    <row r="248" spans="1:60" x14ac:dyDescent="0.25">
      <c r="A248" s="7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388" t="s">
        <v>54</v>
      </c>
      <c r="C1" s="388"/>
      <c r="D1" s="388"/>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389" t="s">
        <v>62</v>
      </c>
      <c r="C1" s="389"/>
      <c r="D1" s="389"/>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3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155</v>
      </c>
      <c r="D4" s="29" t="s">
        <v>96</v>
      </c>
      <c r="E4" s="75"/>
      <c r="F4" s="75"/>
      <c r="G4" s="75"/>
      <c r="H4" s="75"/>
      <c r="I4" s="75"/>
      <c r="J4" s="75"/>
      <c r="K4" s="75"/>
      <c r="L4" s="75"/>
      <c r="M4" s="75"/>
      <c r="N4" s="75"/>
      <c r="O4" s="75"/>
      <c r="P4" s="75"/>
      <c r="Q4" s="75"/>
      <c r="R4" s="75"/>
      <c r="S4" s="75"/>
      <c r="T4" s="75"/>
      <c r="U4" s="75"/>
    </row>
    <row r="5" spans="1:21" ht="67.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211</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143</v>
      </c>
      <c r="D11" s="95" t="s">
        <v>150</v>
      </c>
      <c r="E11" s="75"/>
      <c r="F11" s="75"/>
      <c r="G11" s="75"/>
      <c r="H11" s="75"/>
      <c r="I11" s="75"/>
      <c r="J11" s="75"/>
      <c r="K11" s="75"/>
      <c r="L11" s="75"/>
      <c r="M11" s="75"/>
      <c r="N11" s="75"/>
      <c r="O11" s="75"/>
      <c r="P11" s="75"/>
      <c r="Q11" s="75"/>
      <c r="R11" s="75"/>
      <c r="S11" s="75"/>
      <c r="T11" s="75"/>
      <c r="U11" s="75"/>
    </row>
    <row r="12" spans="1:21" x14ac:dyDescent="0.25">
      <c r="A12" s="95"/>
      <c r="B12" s="95" t="s">
        <v>88</v>
      </c>
      <c r="C12" s="95" t="s">
        <v>147</v>
      </c>
      <c r="D12" s="95" t="s">
        <v>151</v>
      </c>
      <c r="E12" s="75"/>
      <c r="F12" s="75"/>
      <c r="G12" s="75"/>
      <c r="H12" s="75"/>
      <c r="I12" s="75"/>
      <c r="J12" s="75"/>
      <c r="K12" s="75"/>
      <c r="L12" s="75"/>
      <c r="M12" s="75"/>
      <c r="N12" s="75"/>
      <c r="O12" s="75"/>
      <c r="P12" s="75"/>
      <c r="Q12" s="75"/>
      <c r="R12" s="75"/>
      <c r="S12" s="75"/>
      <c r="T12" s="75"/>
      <c r="U12" s="75"/>
    </row>
    <row r="13" spans="1:21" x14ac:dyDescent="0.25">
      <c r="A13" s="95"/>
      <c r="B13" s="95"/>
      <c r="C13" s="95" t="s">
        <v>146</v>
      </c>
      <c r="D13" s="95" t="s">
        <v>152</v>
      </c>
      <c r="E13" s="75"/>
      <c r="F13" s="75"/>
      <c r="G13" s="75"/>
      <c r="H13" s="75"/>
      <c r="I13" s="75"/>
      <c r="J13" s="75"/>
      <c r="K13" s="75"/>
      <c r="L13" s="75"/>
      <c r="M13" s="75"/>
      <c r="N13" s="75"/>
      <c r="O13" s="75"/>
      <c r="P13" s="75"/>
      <c r="Q13" s="75"/>
      <c r="R13" s="75"/>
      <c r="S13" s="75"/>
      <c r="T13" s="75"/>
      <c r="U13" s="75"/>
    </row>
    <row r="14" spans="1:21" x14ac:dyDescent="0.25">
      <c r="A14" s="95"/>
      <c r="B14" s="95"/>
      <c r="C14" s="95" t="s">
        <v>148</v>
      </c>
      <c r="D14" s="95" t="s">
        <v>153</v>
      </c>
      <c r="E14" s="75"/>
      <c r="F14" s="75"/>
      <c r="G14" s="75"/>
      <c r="H14" s="75"/>
      <c r="I14" s="75"/>
      <c r="J14" s="75"/>
      <c r="K14" s="75"/>
      <c r="L14" s="75"/>
      <c r="M14" s="75"/>
      <c r="N14" s="75"/>
      <c r="O14" s="75"/>
      <c r="P14" s="75"/>
      <c r="Q14" s="75"/>
      <c r="R14" s="75"/>
      <c r="S14" s="75"/>
      <c r="T14" s="75"/>
      <c r="U14" s="75"/>
    </row>
    <row r="15" spans="1:21" x14ac:dyDescent="0.25">
      <c r="A15" s="95"/>
      <c r="B15" s="95"/>
      <c r="C15" s="95" t="s">
        <v>149</v>
      </c>
      <c r="D15" s="95" t="s">
        <v>154</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142</v>
      </c>
      <c r="D209" s="25" t="s">
        <v>87</v>
      </c>
      <c r="E209" s="25" t="s">
        <v>142</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390" t="s">
        <v>77</v>
      </c>
      <c r="C1" s="391"/>
      <c r="D1" s="391"/>
      <c r="E1" s="391"/>
      <c r="F1" s="392"/>
    </row>
    <row r="2" spans="2:6" ht="16.5" thickBot="1" x14ac:dyDescent="0.3">
      <c r="B2" s="81"/>
      <c r="C2" s="81"/>
      <c r="D2" s="81"/>
      <c r="E2" s="81"/>
      <c r="F2" s="81"/>
    </row>
    <row r="3" spans="2:6" ht="16.5" thickBot="1" x14ac:dyDescent="0.25">
      <c r="B3" s="394" t="s">
        <v>63</v>
      </c>
      <c r="C3" s="395"/>
      <c r="D3" s="395"/>
      <c r="E3" s="93" t="s">
        <v>64</v>
      </c>
      <c r="F3" s="94" t="s">
        <v>65</v>
      </c>
    </row>
    <row r="4" spans="2:6" ht="31.5" x14ac:dyDescent="0.2">
      <c r="B4" s="396" t="s">
        <v>66</v>
      </c>
      <c r="C4" s="398" t="s">
        <v>13</v>
      </c>
      <c r="D4" s="82" t="s">
        <v>14</v>
      </c>
      <c r="E4" s="83" t="s">
        <v>67</v>
      </c>
      <c r="F4" s="84">
        <v>0.25</v>
      </c>
    </row>
    <row r="5" spans="2:6" ht="47.25" x14ac:dyDescent="0.2">
      <c r="B5" s="397"/>
      <c r="C5" s="399"/>
      <c r="D5" s="85" t="s">
        <v>15</v>
      </c>
      <c r="E5" s="86" t="s">
        <v>68</v>
      </c>
      <c r="F5" s="87">
        <v>0.15</v>
      </c>
    </row>
    <row r="6" spans="2:6" ht="47.25" x14ac:dyDescent="0.2">
      <c r="B6" s="397"/>
      <c r="C6" s="399"/>
      <c r="D6" s="85" t="s">
        <v>16</v>
      </c>
      <c r="E6" s="86" t="s">
        <v>69</v>
      </c>
      <c r="F6" s="87">
        <v>0.1</v>
      </c>
    </row>
    <row r="7" spans="2:6" ht="63" x14ac:dyDescent="0.2">
      <c r="B7" s="397"/>
      <c r="C7" s="399" t="s">
        <v>17</v>
      </c>
      <c r="D7" s="85" t="s">
        <v>10</v>
      </c>
      <c r="E7" s="86" t="s">
        <v>70</v>
      </c>
      <c r="F7" s="87">
        <v>0.25</v>
      </c>
    </row>
    <row r="8" spans="2:6" ht="31.5" x14ac:dyDescent="0.2">
      <c r="B8" s="397"/>
      <c r="C8" s="399"/>
      <c r="D8" s="85" t="s">
        <v>9</v>
      </c>
      <c r="E8" s="86" t="s">
        <v>71</v>
      </c>
      <c r="F8" s="87">
        <v>0.15</v>
      </c>
    </row>
    <row r="9" spans="2:6" ht="47.25" x14ac:dyDescent="0.2">
      <c r="B9" s="397" t="s">
        <v>159</v>
      </c>
      <c r="C9" s="399" t="s">
        <v>18</v>
      </c>
      <c r="D9" s="85" t="s">
        <v>19</v>
      </c>
      <c r="E9" s="86" t="s">
        <v>72</v>
      </c>
      <c r="F9" s="88" t="s">
        <v>73</v>
      </c>
    </row>
    <row r="10" spans="2:6" ht="63" x14ac:dyDescent="0.2">
      <c r="B10" s="397"/>
      <c r="C10" s="399"/>
      <c r="D10" s="85" t="s">
        <v>20</v>
      </c>
      <c r="E10" s="86" t="s">
        <v>74</v>
      </c>
      <c r="F10" s="88" t="s">
        <v>73</v>
      </c>
    </row>
    <row r="11" spans="2:6" ht="47.25" x14ac:dyDescent="0.2">
      <c r="B11" s="397"/>
      <c r="C11" s="399" t="s">
        <v>21</v>
      </c>
      <c r="D11" s="85" t="s">
        <v>22</v>
      </c>
      <c r="E11" s="86" t="s">
        <v>75</v>
      </c>
      <c r="F11" s="88" t="s">
        <v>73</v>
      </c>
    </row>
    <row r="12" spans="2:6" ht="47.25" x14ac:dyDescent="0.2">
      <c r="B12" s="397"/>
      <c r="C12" s="399"/>
      <c r="D12" s="85" t="s">
        <v>23</v>
      </c>
      <c r="E12" s="86" t="s">
        <v>76</v>
      </c>
      <c r="F12" s="88" t="s">
        <v>73</v>
      </c>
    </row>
    <row r="13" spans="2:6" ht="31.5" x14ac:dyDescent="0.2">
      <c r="B13" s="397"/>
      <c r="C13" s="399" t="s">
        <v>24</v>
      </c>
      <c r="D13" s="85" t="s">
        <v>118</v>
      </c>
      <c r="E13" s="86" t="s">
        <v>121</v>
      </c>
      <c r="F13" s="88" t="s">
        <v>73</v>
      </c>
    </row>
    <row r="14" spans="2:6" ht="32.25" thickBot="1" x14ac:dyDescent="0.25">
      <c r="B14" s="400"/>
      <c r="C14" s="401"/>
      <c r="D14" s="89" t="s">
        <v>119</v>
      </c>
      <c r="E14" s="90" t="s">
        <v>120</v>
      </c>
      <c r="F14" s="91" t="s">
        <v>73</v>
      </c>
    </row>
    <row r="15" spans="2:6" ht="49.5" customHeight="1" x14ac:dyDescent="0.2">
      <c r="B15" s="393" t="s">
        <v>156</v>
      </c>
      <c r="C15" s="393"/>
      <c r="D15" s="393"/>
      <c r="E15" s="393"/>
      <c r="F15" s="393"/>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6ECFE7-DD79-4202-BD3E-4CF23A0DB3BE}">
  <ds:schemaRefs>
    <ds:schemaRef ds:uri="http://schemas.microsoft.com/sharepoint/v3/contenttype/forms"/>
  </ds:schemaRefs>
</ds:datastoreItem>
</file>

<file path=customXml/itemProps2.xml><?xml version="1.0" encoding="utf-8"?>
<ds:datastoreItem xmlns:ds="http://schemas.openxmlformats.org/officeDocument/2006/customXml" ds:itemID="{206C5B20-8B4A-42DF-A3E9-11C1E8076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5A14CF-A4C3-48E9-A377-8EC1F322047A}">
  <ds:schemaRefs>
    <ds:schemaRef ds:uri="http://schemas.microsoft.com/office/infopath/2007/PartnerControls"/>
    <ds:schemaRef ds:uri="http://schemas.microsoft.com/office/2006/documentManagement/types"/>
    <ds:schemaRef ds:uri="http://schemas.microsoft.com/office/2006/metadata/properties"/>
    <ds:schemaRef ds:uri="http://purl.org/dc/dcmitype/"/>
    <ds:schemaRef ds:uri="http://www.w3.org/XML/1998/namespace"/>
    <ds:schemaRef ds:uri="b55ffc4c-b392-4610-b856-514911c59727"/>
    <ds:schemaRef ds:uri="http://schemas.openxmlformats.org/package/2006/metadata/core-properties"/>
    <ds:schemaRef ds:uri="1127acbe-e978-470f-969f-333cb0dcd145"/>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Marcela Cordoba Vargas</cp:lastModifiedBy>
  <cp:lastPrinted>2020-05-13T01:12:22Z</cp:lastPrinted>
  <dcterms:created xsi:type="dcterms:W3CDTF">2020-03-24T23:12:47Z</dcterms:created>
  <dcterms:modified xsi:type="dcterms:W3CDTF">2022-12-13T20:37:04Z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