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7" documentId="11_2868EB36076E3C423992AB196EE9E1B9E32B41EA" xr6:coauthVersionLast="47" xr6:coauthVersionMax="47" xr10:uidLastSave="{BA7B5244-6170-46DC-88E2-C5A64E839028}"/>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 r:id="rId12"/>
  </externalReferences>
  <calcPr calcId="191029"/>
  <pivotCaches>
    <pivotCache cacheId="0"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7" i="1" l="1"/>
  <c r="V17" i="1"/>
  <c r="O17" i="1"/>
  <c r="P17" i="1" s="1"/>
  <c r="Q17" i="1" s="1"/>
  <c r="L17" i="1"/>
  <c r="X32" i="18" l="1"/>
  <c r="R32" i="18"/>
  <c r="R17" i="1"/>
  <c r="AG17" i="1"/>
  <c r="AF17" i="1" s="1"/>
  <c r="M17" i="1"/>
  <c r="AC17" i="1" s="1"/>
  <c r="Y16" i="1"/>
  <c r="L16" i="1"/>
  <c r="Y15" i="1"/>
  <c r="Y13" i="1"/>
  <c r="O16" i="1"/>
  <c r="O14" i="1"/>
  <c r="AD17" i="1" l="1"/>
  <c r="AE17" i="1"/>
  <c r="P16" i="1"/>
  <c r="Q16" i="1" s="1"/>
  <c r="AG16" i="1" s="1"/>
  <c r="AF16" i="1" s="1"/>
  <c r="M16" i="1"/>
  <c r="AC16" i="1" s="1"/>
  <c r="L22" i="1"/>
  <c r="AH17" i="1" l="1"/>
  <c r="Z38" i="19"/>
  <c r="R26" i="18"/>
  <c r="R16" i="1"/>
  <c r="AE16" i="1"/>
  <c r="AD16" i="1"/>
  <c r="Y12" i="1"/>
  <c r="Y14" i="1"/>
  <c r="L14" i="1"/>
  <c r="M14" i="1" l="1"/>
  <c r="AC14" i="1" s="1"/>
  <c r="AH16" i="1"/>
  <c r="R30" i="19"/>
  <c r="AD14" i="1" l="1"/>
  <c r="AE14" i="1"/>
  <c r="AC15" i="1" s="1"/>
  <c r="AE15" i="1" l="1"/>
  <c r="AD15" i="1"/>
  <c r="F221" i="13"/>
  <c r="F211" i="13"/>
  <c r="F212" i="13"/>
  <c r="F213" i="13"/>
  <c r="F214" i="13"/>
  <c r="F215" i="13"/>
  <c r="F216" i="13"/>
  <c r="F217" i="13"/>
  <c r="F218" i="13"/>
  <c r="F219" i="13"/>
  <c r="F220" i="13"/>
  <c r="F210" i="13"/>
  <c r="B221" i="13" a="1"/>
  <c r="P14" i="1" l="1"/>
  <c r="X26" i="18" s="1"/>
  <c r="B221" i="13"/>
  <c r="Q14" i="1" l="1"/>
  <c r="AG14" i="1" s="1"/>
  <c r="R14" i="1"/>
  <c r="H210" i="13"/>
  <c r="AF14" i="1" l="1"/>
  <c r="AG15" i="1"/>
  <c r="AF15" i="1" s="1"/>
  <c r="AH15" i="1" s="1"/>
  <c r="L12" i="1"/>
  <c r="AH14" i="1" l="1"/>
  <c r="AK42" i="19"/>
  <c r="AM52" i="19"/>
  <c r="AK15" i="19"/>
  <c r="S54" i="19"/>
  <c r="K55" i="19"/>
  <c r="AK43" i="19"/>
  <c r="AI53" i="19"/>
  <c r="AM15" i="19"/>
  <c r="U54" i="19"/>
  <c r="M55" i="19"/>
  <c r="AM16" i="19"/>
  <c r="AK27" i="19"/>
  <c r="AI38" i="19"/>
  <c r="AI47" i="19"/>
  <c r="AM9" i="19"/>
  <c r="U48" i="19"/>
  <c r="M49" i="19"/>
  <c r="K42" i="19"/>
  <c r="AM21" i="19"/>
  <c r="AM46" i="19"/>
  <c r="S48" i="19"/>
  <c r="O41" i="19"/>
  <c r="AK30" i="19"/>
  <c r="AM22" i="19"/>
  <c r="AK18" i="19"/>
  <c r="AM39" i="19"/>
  <c r="AK13" i="19"/>
  <c r="AK20" i="19"/>
  <c r="O55" i="19"/>
  <c r="Q47" i="19"/>
  <c r="AK36" i="19"/>
  <c r="AM48" i="19"/>
  <c r="K38" i="19"/>
  <c r="AI36" i="19"/>
  <c r="AK28" i="19"/>
  <c r="AK8" i="19"/>
  <c r="AI20" i="19"/>
  <c r="AI43" i="19"/>
  <c r="AI54" i="19"/>
  <c r="AM6" i="19"/>
  <c r="U55" i="19"/>
  <c r="M38" i="19"/>
  <c r="AK44" i="19"/>
  <c r="AK54" i="19"/>
  <c r="AK7" i="19"/>
  <c r="K46" i="19"/>
  <c r="O38" i="19"/>
  <c r="AI18" i="19"/>
  <c r="AM28" i="19"/>
  <c r="AK39" i="19"/>
  <c r="AK48" i="19"/>
  <c r="AI11" i="19"/>
  <c r="Q50" i="19"/>
  <c r="O50" i="19"/>
  <c r="M43" i="19"/>
  <c r="AK24" i="19"/>
  <c r="AK49" i="19"/>
  <c r="Q51" i="19"/>
  <c r="M44" i="19"/>
  <c r="AI33" i="19"/>
  <c r="AK25" i="19"/>
  <c r="AI21" i="19"/>
  <c r="AM17" i="19"/>
  <c r="K53" i="19"/>
  <c r="AM26" i="19"/>
  <c r="AI23" i="19"/>
  <c r="AI31" i="19"/>
  <c r="AM23" i="19"/>
  <c r="AM18" i="19"/>
  <c r="AK29" i="19"/>
  <c r="U52" i="19"/>
  <c r="M46" i="19"/>
  <c r="AM30" i="19"/>
  <c r="AI8" i="19"/>
  <c r="AK37" i="19"/>
  <c r="S50" i="19"/>
  <c r="AI49" i="19"/>
  <c r="AM11" i="19"/>
  <c r="M51" i="19"/>
  <c r="AK23" i="19"/>
  <c r="AM53" i="19"/>
  <c r="S55" i="19"/>
  <c r="AI12" i="19"/>
  <c r="AM31" i="19"/>
  <c r="S52" i="19"/>
  <c r="AI19" i="19"/>
  <c r="AI37" i="19"/>
  <c r="AM44" i="19"/>
  <c r="AK55" i="19"/>
  <c r="S46" i="19"/>
  <c r="K47" i="19"/>
  <c r="O39" i="19"/>
  <c r="AI45" i="19"/>
  <c r="AM55" i="19"/>
  <c r="U46" i="19"/>
  <c r="M47" i="19"/>
  <c r="K40" i="19"/>
  <c r="AK19" i="19"/>
  <c r="AI30" i="19"/>
  <c r="AM40" i="19"/>
  <c r="AM49" i="19"/>
  <c r="AK12" i="19"/>
  <c r="S51" i="19"/>
  <c r="K52" i="19"/>
  <c r="O44" i="19"/>
  <c r="AI27" i="19"/>
  <c r="AI52" i="19"/>
  <c r="U53" i="19"/>
  <c r="M37" i="19"/>
  <c r="AM35" i="19"/>
  <c r="AI28" i="19"/>
  <c r="AI24" i="19"/>
  <c r="AM41" i="19"/>
  <c r="M40" i="19"/>
  <c r="K36" i="19"/>
  <c r="AK38" i="19"/>
  <c r="AK26" i="19"/>
  <c r="AM33" i="19"/>
  <c r="AM10" i="19"/>
  <c r="AI40" i="19"/>
  <c r="M50" i="19"/>
  <c r="AK11" i="19"/>
  <c r="Y42" i="19"/>
  <c r="O51" i="19"/>
  <c r="AI48" i="19"/>
  <c r="O40" i="19"/>
  <c r="AM27" i="19"/>
  <c r="O45" i="19"/>
  <c r="AI46" i="19"/>
  <c r="AM8" i="19"/>
  <c r="U47" i="19"/>
  <c r="M48" i="19"/>
  <c r="K41" i="19"/>
  <c r="AK46" i="19"/>
  <c r="AI9" i="19"/>
  <c r="Q48" i="19"/>
  <c r="O48" i="19"/>
  <c r="M41" i="19"/>
  <c r="AM20" i="19"/>
  <c r="AK31" i="19"/>
  <c r="AI42" i="19"/>
  <c r="AI51" i="19"/>
  <c r="AM13" i="19"/>
  <c r="M53" i="19"/>
  <c r="AM29" i="19"/>
  <c r="AM54" i="19"/>
  <c r="AI17" i="19"/>
  <c r="AI39" i="19"/>
  <c r="K51" i="19"/>
  <c r="U50" i="19"/>
  <c r="AI34" i="19"/>
  <c r="AK6" i="19"/>
  <c r="AI35" i="19"/>
  <c r="AI44" i="19"/>
  <c r="AK21" i="19"/>
  <c r="AK40" i="19"/>
  <c r="AK41" i="19"/>
  <c r="AI6" i="19"/>
  <c r="AK47" i="19"/>
  <c r="AI10" i="19"/>
  <c r="Q49" i="19"/>
  <c r="O49" i="19"/>
  <c r="M42" i="19"/>
  <c r="AM47" i="19"/>
  <c r="AK10" i="19"/>
  <c r="S49" i="19"/>
  <c r="K50" i="19"/>
  <c r="O42" i="19"/>
  <c r="AI22" i="19"/>
  <c r="AM32" i="19"/>
  <c r="AM43" i="19"/>
  <c r="AK52" i="19"/>
  <c r="AI15" i="19"/>
  <c r="Q54" i="19"/>
  <c r="O54" i="19"/>
  <c r="O37" i="19"/>
  <c r="AK32" i="19"/>
  <c r="AK9" i="19"/>
  <c r="K49" i="19"/>
  <c r="AM19" i="19"/>
  <c r="AI41" i="19"/>
  <c r="AK33" i="19"/>
  <c r="AI29" i="19"/>
  <c r="AK53" i="19"/>
  <c r="O47" i="19"/>
  <c r="O43" i="19"/>
  <c r="K44" i="19"/>
  <c r="AI16" i="19"/>
  <c r="AK22" i="19"/>
  <c r="Q55" i="19"/>
  <c r="S47" i="19"/>
  <c r="K39" i="19"/>
  <c r="K43" i="19"/>
  <c r="AI50" i="19"/>
  <c r="AM12" i="19"/>
  <c r="U51" i="19"/>
  <c r="M52" i="19"/>
  <c r="K45" i="19"/>
  <c r="AK50" i="19"/>
  <c r="AI13" i="19"/>
  <c r="Q52" i="19"/>
  <c r="O52" i="19"/>
  <c r="M45" i="19"/>
  <c r="AM24" i="19"/>
  <c r="AK35" i="19"/>
  <c r="AM42" i="19"/>
  <c r="AI55" i="19"/>
  <c r="Q46" i="19"/>
  <c r="O46" i="19"/>
  <c r="M39" i="19"/>
  <c r="AK16" i="19"/>
  <c r="AM37" i="19"/>
  <c r="AM14" i="19"/>
  <c r="M54" i="19"/>
  <c r="AI25" i="19"/>
  <c r="AK17" i="19"/>
  <c r="AM38" i="19"/>
  <c r="AK34" i="19"/>
  <c r="AM25" i="19"/>
  <c r="U49" i="19"/>
  <c r="AM34" i="19"/>
  <c r="AM50" i="19"/>
  <c r="AK45" i="19"/>
  <c r="AK51" i="19"/>
  <c r="AI14" i="19"/>
  <c r="Q53" i="19"/>
  <c r="O53" i="19"/>
  <c r="M36" i="19"/>
  <c r="AM51" i="19"/>
  <c r="AK14" i="19"/>
  <c r="S53" i="19"/>
  <c r="K54" i="19"/>
  <c r="O36" i="19"/>
  <c r="AI26" i="19"/>
  <c r="AM36" i="19"/>
  <c r="AM45" i="19"/>
  <c r="K48" i="19"/>
  <c r="AM7" i="19"/>
  <c r="AI32" i="19"/>
  <c r="M12" i="1"/>
  <c r="AC12" i="1" s="1"/>
  <c r="AD12" i="1" l="1"/>
  <c r="AE12" i="1"/>
  <c r="AC13" i="1" s="1"/>
  <c r="AD13" i="1" l="1"/>
  <c r="AE13" i="1"/>
  <c r="O12" i="1" l="1"/>
  <c r="P12" i="1" s="1"/>
  <c r="X34" i="18" l="1"/>
  <c r="X30" i="18"/>
  <c r="N14" i="18"/>
  <c r="AD24" i="18"/>
  <c r="AF6" i="18"/>
  <c r="P20" i="18"/>
  <c r="P34" i="18"/>
  <c r="P40" i="18"/>
  <c r="R30" i="18"/>
  <c r="AL18" i="18"/>
  <c r="AD30" i="18"/>
  <c r="AF8" i="18"/>
  <c r="AL36" i="18"/>
  <c r="X28" i="18"/>
  <c r="AB20" i="18"/>
  <c r="V26" i="18"/>
  <c r="L18" i="18"/>
  <c r="AH6" i="18"/>
  <c r="T6" i="18"/>
  <c r="R14" i="18"/>
  <c r="AJ32" i="18"/>
  <c r="J38" i="18"/>
  <c r="T18" i="18"/>
  <c r="AL30" i="18"/>
  <c r="AD42" i="18"/>
  <c r="AF12" i="18"/>
  <c r="AB38" i="18"/>
  <c r="AD22" i="18"/>
  <c r="J40" i="18"/>
  <c r="T20" i="18"/>
  <c r="AL32" i="18"/>
  <c r="AD44" i="18"/>
  <c r="N10" i="18"/>
  <c r="V24" i="18"/>
  <c r="L16" i="18"/>
  <c r="AH12" i="18"/>
  <c r="AF20" i="18"/>
  <c r="X12" i="18"/>
  <c r="J26" i="18"/>
  <c r="P28" i="18"/>
  <c r="N16" i="18"/>
  <c r="X40" i="18"/>
  <c r="P26" i="18"/>
  <c r="P12" i="18"/>
  <c r="AH28" i="18"/>
  <c r="N24" i="18"/>
  <c r="T38" i="18"/>
  <c r="P30" i="18"/>
  <c r="AJ18" i="18"/>
  <c r="AB30" i="18"/>
  <c r="AD8" i="18"/>
  <c r="J20" i="18"/>
  <c r="N28" i="18"/>
  <c r="T44" i="18"/>
  <c r="R36" i="18"/>
  <c r="AJ24" i="18"/>
  <c r="AB36" i="18"/>
  <c r="AD10" i="18"/>
  <c r="AB22" i="18"/>
  <c r="V36" i="18"/>
  <c r="N8" i="18"/>
  <c r="V32" i="18"/>
  <c r="AJ14" i="18"/>
  <c r="AB26" i="18"/>
  <c r="R8" i="18"/>
  <c r="AL20" i="18"/>
  <c r="AB28" i="18"/>
  <c r="N42" i="18"/>
  <c r="R24" i="18"/>
  <c r="AJ36" i="18"/>
  <c r="AB14" i="18"/>
  <c r="L10" i="18"/>
  <c r="V18" i="18"/>
  <c r="AB44" i="18"/>
  <c r="N44" i="18"/>
  <c r="T26" i="18"/>
  <c r="AJ38" i="18"/>
  <c r="V16" i="18"/>
  <c r="J6" i="18"/>
  <c r="V30" i="18"/>
  <c r="J14" i="18"/>
  <c r="AB24" i="18"/>
  <c r="AD6" i="18"/>
  <c r="J36" i="18"/>
  <c r="AL28" i="18"/>
  <c r="AD40" i="18"/>
  <c r="Z12" i="18"/>
  <c r="AF26" i="18"/>
  <c r="AL42" i="18"/>
  <c r="J42" i="18"/>
  <c r="T22" i="18"/>
  <c r="AL34" i="18"/>
  <c r="X14" i="18"/>
  <c r="L8" i="18"/>
  <c r="X6" i="18"/>
  <c r="J24" i="18"/>
  <c r="J32" i="18"/>
  <c r="T36" i="18"/>
  <c r="AL24" i="18"/>
  <c r="AF10" i="18"/>
  <c r="AD32" i="18"/>
  <c r="V10" i="18"/>
  <c r="J28" i="18"/>
  <c r="X20" i="18"/>
  <c r="J34" i="18"/>
  <c r="J16" i="18"/>
  <c r="AD20" i="18"/>
  <c r="AL22" i="18"/>
  <c r="N12" i="18"/>
  <c r="AL44" i="18"/>
  <c r="AL12" i="18"/>
  <c r="N38" i="18"/>
  <c r="X38" i="18"/>
  <c r="AD16" i="18"/>
  <c r="L38" i="18"/>
  <c r="AJ20" i="18"/>
  <c r="AJ16" i="18"/>
  <c r="R34" i="18"/>
  <c r="X10" i="18"/>
  <c r="AJ12" i="18"/>
  <c r="AH16" i="18"/>
  <c r="V20" i="18"/>
  <c r="L32" i="18"/>
  <c r="AF36" i="18"/>
  <c r="AH10" i="18"/>
  <c r="P16" i="18"/>
  <c r="V12" i="18"/>
  <c r="AJ44" i="18"/>
  <c r="R44" i="18"/>
  <c r="P36" i="18"/>
  <c r="AH24" i="18"/>
  <c r="AF34" i="18"/>
  <c r="AB10" i="18"/>
  <c r="AH32" i="18"/>
  <c r="AH22" i="18"/>
  <c r="L36" i="18"/>
  <c r="P18" i="18"/>
  <c r="AH30" i="18"/>
  <c r="AF40" i="18"/>
  <c r="AB12" i="18"/>
  <c r="AF42" i="18"/>
  <c r="T14" i="18"/>
  <c r="R40" i="18"/>
  <c r="T30" i="18"/>
  <c r="AH20" i="18"/>
  <c r="AF30" i="18"/>
  <c r="P10" i="18"/>
  <c r="AJ42" i="18"/>
  <c r="AF14" i="18"/>
  <c r="Z38" i="18"/>
  <c r="L22" i="18"/>
  <c r="AH42" i="18"/>
  <c r="AF16" i="18"/>
  <c r="V40" i="18"/>
  <c r="T10" i="18"/>
  <c r="X8" i="18"/>
  <c r="Z40" i="18"/>
  <c r="L24" i="18"/>
  <c r="AH44" i="18"/>
  <c r="Z18" i="18"/>
  <c r="R38" i="18"/>
  <c r="Z36" i="18"/>
  <c r="AH18" i="18"/>
  <c r="AF28" i="18"/>
  <c r="AB8" i="18"/>
  <c r="T16" i="18"/>
  <c r="AD36" i="18"/>
  <c r="X44" i="18"/>
  <c r="AL8" i="18"/>
  <c r="Z34" i="18"/>
  <c r="Z22" i="18"/>
  <c r="AL10" i="18"/>
  <c r="P44" i="18"/>
  <c r="T34" i="18"/>
  <c r="AD34" i="18"/>
  <c r="AD18" i="18"/>
  <c r="T40" i="18"/>
  <c r="R10" i="18"/>
  <c r="AJ22" i="18"/>
  <c r="J30" i="18"/>
  <c r="X16" i="18"/>
  <c r="P6" i="18"/>
  <c r="AH14" i="18"/>
  <c r="AD38" i="18"/>
  <c r="N26" i="18"/>
  <c r="AH26" i="18"/>
  <c r="L34" i="18"/>
  <c r="V42" i="18"/>
  <c r="N40" i="18"/>
  <c r="R22" i="18"/>
  <c r="AJ34" i="18"/>
  <c r="V14" i="18"/>
  <c r="J8" i="18"/>
  <c r="AD14" i="18"/>
  <c r="AF32" i="18"/>
  <c r="V38" i="18"/>
  <c r="T28" i="18"/>
  <c r="AJ40" i="18"/>
  <c r="AB16" i="18"/>
  <c r="N32" i="18"/>
  <c r="R12" i="18"/>
  <c r="L20" i="18"/>
  <c r="N36" i="18"/>
  <c r="R18" i="18"/>
  <c r="AJ30" i="18"/>
  <c r="AB42" i="18"/>
  <c r="AD12" i="18"/>
  <c r="Z20" i="18"/>
  <c r="Z10" i="18"/>
  <c r="Z26" i="18"/>
  <c r="N18" i="18"/>
  <c r="AL6" i="18"/>
  <c r="V6" i="18"/>
  <c r="T24" i="18"/>
  <c r="X22" i="18"/>
  <c r="T12" i="18"/>
  <c r="Z28" i="18"/>
  <c r="N20" i="18"/>
  <c r="AF22" i="18"/>
  <c r="AB6" i="18"/>
  <c r="N34" i="18"/>
  <c r="R16" i="18"/>
  <c r="AJ28" i="18"/>
  <c r="AB40" i="18"/>
  <c r="N30" i="18"/>
  <c r="R28" i="18"/>
  <c r="AH40" i="18"/>
  <c r="Z16" i="18"/>
  <c r="P42" i="18"/>
  <c r="V8" i="18"/>
  <c r="X18" i="18"/>
  <c r="Z42" i="18"/>
  <c r="L26" i="18"/>
  <c r="AH8" i="18"/>
  <c r="AF18" i="18"/>
  <c r="T32" i="18"/>
  <c r="V22" i="18"/>
  <c r="AL26" i="18"/>
  <c r="L42" i="18"/>
  <c r="P24" i="18"/>
  <c r="AH36" i="18"/>
  <c r="Z14" i="18"/>
  <c r="J10" i="18"/>
  <c r="N6" i="18"/>
  <c r="V34" i="18"/>
  <c r="Z32" i="18"/>
  <c r="AL14" i="18"/>
  <c r="AD26" i="18"/>
  <c r="T8" i="18"/>
  <c r="L28" i="18"/>
  <c r="R20" i="18"/>
  <c r="P38" i="18"/>
  <c r="X36" i="18"/>
  <c r="AL16" i="18"/>
  <c r="AD28" i="18"/>
  <c r="Z8" i="18"/>
  <c r="L40" i="18"/>
  <c r="P22" i="18"/>
  <c r="AH34" i="18"/>
  <c r="AF44" i="18"/>
  <c r="X42" i="18"/>
  <c r="J44" i="18"/>
  <c r="J12" i="18"/>
  <c r="Z6" i="18"/>
  <c r="Z24" i="18"/>
  <c r="J18" i="18"/>
  <c r="R6" i="18"/>
  <c r="N22" i="18"/>
  <c r="AJ10" i="18"/>
  <c r="J22" i="18"/>
  <c r="AL40" i="18"/>
  <c r="R42" i="18"/>
  <c r="P32" i="18"/>
  <c r="AB32" i="18"/>
  <c r="AJ26" i="18"/>
  <c r="T42" i="18"/>
  <c r="AB34" i="18"/>
  <c r="AL38" i="18"/>
  <c r="X24" i="18"/>
  <c r="V28" i="18"/>
  <c r="L44" i="18"/>
  <c r="L12" i="18"/>
  <c r="Z30" i="18"/>
  <c r="AF24" i="18"/>
  <c r="P8" i="18"/>
  <c r="V44" i="18"/>
  <c r="AJ8" i="18"/>
  <c r="Z44" i="18"/>
  <c r="P14" i="18"/>
  <c r="AH38" i="18"/>
  <c r="AF38" i="18"/>
  <c r="AB18" i="18"/>
  <c r="L30" i="18"/>
  <c r="AJ6" i="18"/>
  <c r="L14" i="18"/>
  <c r="L6" i="18"/>
  <c r="R12" i="1"/>
  <c r="Q12" i="1"/>
  <c r="AG12" i="1" l="1"/>
  <c r="AF12" i="1" l="1"/>
  <c r="AH7" i="19" s="1"/>
  <c r="AG13" i="1"/>
  <c r="AF13" i="1" s="1"/>
  <c r="AH13" i="1" s="1"/>
  <c r="J37" i="19"/>
  <c r="AH12" i="1"/>
  <c r="AJ16" i="19" l="1"/>
  <c r="AH27" i="19"/>
  <c r="AL37" i="19"/>
  <c r="Y51" i="19"/>
  <c r="S39" i="19"/>
  <c r="X44" i="19"/>
  <c r="AL20" i="19"/>
  <c r="AJ31" i="19"/>
  <c r="AH42" i="19"/>
  <c r="Y54" i="19"/>
  <c r="Y40" i="19"/>
  <c r="X26" i="19"/>
  <c r="AH52" i="19"/>
  <c r="AL14" i="19"/>
  <c r="T53" i="19"/>
  <c r="L54" i="19"/>
  <c r="L37" i="19"/>
  <c r="P36" i="19"/>
  <c r="V41" i="19"/>
  <c r="AA27" i="19"/>
  <c r="AL22" i="19"/>
  <c r="AJ33" i="19"/>
  <c r="W47" i="19"/>
  <c r="AA36" i="19"/>
  <c r="U42" i="19"/>
  <c r="Z29" i="19"/>
  <c r="AJ14" i="19"/>
  <c r="J54" i="19"/>
  <c r="Z55" i="19"/>
  <c r="Y27" i="19"/>
  <c r="R27" i="19"/>
  <c r="K33" i="19"/>
  <c r="U20" i="19"/>
  <c r="M23" i="19"/>
  <c r="AD32" i="19"/>
  <c r="AB43" i="19"/>
  <c r="AL19" i="19"/>
  <c r="AH41" i="19"/>
  <c r="S40" i="19"/>
  <c r="AA32" i="19"/>
  <c r="S29" i="19"/>
  <c r="L35" i="19"/>
  <c r="P25" i="19"/>
  <c r="O17" i="19"/>
  <c r="AE36" i="19"/>
  <c r="P46" i="19"/>
  <c r="L39" i="19"/>
  <c r="V37" i="19"/>
  <c r="X30" i="19"/>
  <c r="P28" i="19"/>
  <c r="U33" i="19"/>
  <c r="S22" i="19"/>
  <c r="K25" i="19"/>
  <c r="AB34" i="19"/>
  <c r="AJ47" i="19"/>
  <c r="P49" i="19"/>
  <c r="L42" i="19"/>
  <c r="R39" i="19"/>
  <c r="AA31" i="19"/>
  <c r="M29" i="19"/>
  <c r="R34" i="19"/>
  <c r="P24" i="19"/>
  <c r="AJ8" i="19"/>
  <c r="J48" i="19"/>
  <c r="Z49" i="19"/>
  <c r="Y43" i="19"/>
  <c r="L26" i="19"/>
  <c r="Q31" i="19"/>
  <c r="U17" i="19"/>
  <c r="AH13" i="19"/>
  <c r="W26" i="19"/>
  <c r="R16" i="19"/>
  <c r="AF27" i="19"/>
  <c r="AD43" i="19"/>
  <c r="AB55" i="19"/>
  <c r="AF20" i="19"/>
  <c r="R6" i="19"/>
  <c r="AB9" i="19"/>
  <c r="T13" i="19"/>
  <c r="L9" i="19"/>
  <c r="T55" i="19"/>
  <c r="W35" i="19"/>
  <c r="Q24" i="19"/>
  <c r="AB32" i="19"/>
  <c r="AE46" i="19"/>
  <c r="AG16" i="19"/>
  <c r="Y22" i="19"/>
  <c r="Q7" i="19"/>
  <c r="AA10" i="19"/>
  <c r="S14" i="19"/>
  <c r="K12" i="19"/>
  <c r="V49" i="19"/>
  <c r="O29" i="19"/>
  <c r="M21" i="19"/>
  <c r="AG36" i="19"/>
  <c r="AG49" i="19"/>
  <c r="Z18" i="19"/>
  <c r="AD23" i="19"/>
  <c r="P8" i="19"/>
  <c r="Z11" i="19"/>
  <c r="R15" i="19"/>
  <c r="V36" i="19"/>
  <c r="P31" i="19"/>
  <c r="J24" i="19"/>
  <c r="AF38" i="19"/>
  <c r="AE51" i="19"/>
  <c r="W19" i="19"/>
  <c r="AA24" i="19"/>
  <c r="Y8" i="19"/>
  <c r="Q12" i="19"/>
  <c r="P52" i="19"/>
  <c r="X33" i="19"/>
  <c r="T21" i="19"/>
  <c r="AF30" i="19"/>
  <c r="AE45" i="19"/>
  <c r="AB16" i="19"/>
  <c r="AF21" i="19"/>
  <c r="AD6" i="19"/>
  <c r="V10" i="19"/>
  <c r="AF13" i="19"/>
  <c r="T46" i="19"/>
  <c r="Z30" i="19"/>
  <c r="P19" i="19"/>
  <c r="AC29" i="19"/>
  <c r="AL17" i="19"/>
  <c r="AJ28" i="19"/>
  <c r="AH39" i="19"/>
  <c r="AA52" i="19"/>
  <c r="AA39" i="19"/>
  <c r="T45" i="19"/>
  <c r="AH22" i="19"/>
  <c r="AL32" i="19"/>
  <c r="AL43" i="19"/>
  <c r="AA55" i="19"/>
  <c r="U41" i="19"/>
  <c r="Z27" i="19"/>
  <c r="AJ53" i="19"/>
  <c r="AH6" i="19"/>
  <c r="P55" i="19"/>
  <c r="N55" i="19"/>
  <c r="Z46" i="19"/>
  <c r="X36" i="19"/>
  <c r="R42" i="19"/>
  <c r="W29" i="19"/>
  <c r="AH24" i="19"/>
  <c r="AL34" i="19"/>
  <c r="Y48" i="19"/>
  <c r="X37" i="19"/>
  <c r="R43" i="19"/>
  <c r="AJ43" i="19"/>
  <c r="AJ7" i="19"/>
  <c r="N38" i="19"/>
  <c r="R37" i="19"/>
  <c r="V30" i="19"/>
  <c r="N28" i="19"/>
  <c r="S33" i="19"/>
  <c r="Q22" i="19"/>
  <c r="O24" i="19"/>
  <c r="AF33" i="19"/>
  <c r="AD44" i="19"/>
  <c r="AJ22" i="19"/>
  <c r="AH44" i="19"/>
  <c r="W41" i="19"/>
  <c r="W34" i="19"/>
  <c r="O30" i="19"/>
  <c r="T35" i="19"/>
  <c r="L18" i="19"/>
  <c r="AC27" i="19"/>
  <c r="AH47" i="19"/>
  <c r="T48" i="19"/>
  <c r="J42" i="19"/>
  <c r="P39" i="19"/>
  <c r="Z31" i="19"/>
  <c r="L29" i="19"/>
  <c r="Q34" i="19"/>
  <c r="U23" i="19"/>
  <c r="M16" i="19"/>
  <c r="AD35" i="19"/>
  <c r="AH50" i="19"/>
  <c r="T51" i="19"/>
  <c r="J45" i="19"/>
  <c r="V40" i="19"/>
  <c r="W33" i="19"/>
  <c r="U29" i="19"/>
  <c r="N35" i="19"/>
  <c r="R25" i="19"/>
  <c r="AH11" i="19"/>
  <c r="N50" i="19"/>
  <c r="X52" i="19"/>
  <c r="Q45" i="19"/>
  <c r="T26" i="19"/>
  <c r="M32" i="19"/>
  <c r="Q19" i="19"/>
  <c r="T47" i="19"/>
  <c r="W31" i="19"/>
  <c r="Q20" i="19"/>
  <c r="AE29" i="19"/>
  <c r="AG44" i="19"/>
  <c r="X16" i="19"/>
  <c r="AB21" i="19"/>
  <c r="Z6" i="19"/>
  <c r="R10" i="19"/>
  <c r="AB13" i="19"/>
  <c r="N10" i="19"/>
  <c r="N42" i="19"/>
  <c r="O27" i="19"/>
  <c r="J19" i="19"/>
  <c r="AD34" i="19"/>
  <c r="AB48" i="19"/>
  <c r="AC17" i="19"/>
  <c r="AG22" i="19"/>
  <c r="Y7" i="19"/>
  <c r="Q11" i="19"/>
  <c r="AA14" i="19"/>
  <c r="M13" i="19"/>
  <c r="X55" i="19"/>
  <c r="O31" i="19"/>
  <c r="L23" i="19"/>
  <c r="AE38" i="19"/>
  <c r="AD51" i="19"/>
  <c r="V19" i="19"/>
  <c r="Z24" i="19"/>
  <c r="X8" i="19"/>
  <c r="P12" i="19"/>
  <c r="AJ34" i="19"/>
  <c r="Z39" i="19"/>
  <c r="O33" i="19"/>
  <c r="O25" i="19"/>
  <c r="AE40" i="19"/>
  <c r="AG52" i="19"/>
  <c r="AE19" i="19"/>
  <c r="W25" i="19"/>
  <c r="AG8" i="19"/>
  <c r="Y12" i="19"/>
  <c r="L48" i="19"/>
  <c r="M26" i="19"/>
  <c r="S25" i="19"/>
  <c r="AB33" i="19"/>
  <c r="AC47" i="19"/>
  <c r="X17" i="19"/>
  <c r="AB22" i="19"/>
  <c r="T7" i="19"/>
  <c r="AD10" i="19"/>
  <c r="V14" i="19"/>
  <c r="P53" i="19"/>
  <c r="AA33" i="19"/>
  <c r="U22" i="19"/>
  <c r="AE31" i="19"/>
  <c r="AB46" i="19"/>
  <c r="AD16" i="19"/>
  <c r="V22" i="19"/>
  <c r="AF6" i="19"/>
  <c r="X10" i="19"/>
  <c r="Y33" i="19"/>
  <c r="AC16" i="19"/>
  <c r="Z13" i="19"/>
  <c r="M15" i="19"/>
  <c r="O9" i="19"/>
  <c r="Q14" i="19"/>
  <c r="N32" i="19"/>
  <c r="AA19" i="19"/>
  <c r="Y14" i="19"/>
  <c r="Y44" i="19"/>
  <c r="AH29" i="19"/>
  <c r="AC33" i="19"/>
  <c r="U7" i="19"/>
  <c r="K9" i="19"/>
  <c r="AC15" i="19"/>
  <c r="L13" i="19"/>
  <c r="AD41" i="19"/>
  <c r="S9" i="19"/>
  <c r="L11" i="19"/>
  <c r="AG48" i="19"/>
  <c r="AH19" i="19"/>
  <c r="AL29" i="19"/>
  <c r="AJ40" i="19"/>
  <c r="W54" i="19"/>
  <c r="W40" i="19"/>
  <c r="V26" i="19"/>
  <c r="AJ23" i="19"/>
  <c r="AH34" i="19"/>
  <c r="Y46" i="19"/>
  <c r="W36" i="19"/>
  <c r="Q42" i="19"/>
  <c r="V29" i="19"/>
  <c r="AL54" i="19"/>
  <c r="AL7" i="19"/>
  <c r="L46" i="19"/>
  <c r="J39" i="19"/>
  <c r="V48" i="19"/>
  <c r="T37" i="19"/>
  <c r="AA42" i="19"/>
  <c r="W37" i="19"/>
  <c r="AJ25" i="19"/>
  <c r="AH36" i="19"/>
  <c r="AA49" i="19"/>
  <c r="T38" i="19"/>
  <c r="Z43" i="19"/>
  <c r="AJ46" i="19"/>
  <c r="P48" i="19"/>
  <c r="L41" i="19"/>
  <c r="W38" i="19"/>
  <c r="X31" i="19"/>
  <c r="J29" i="19"/>
  <c r="O34" i="19"/>
  <c r="S23" i="19"/>
  <c r="K16" i="19"/>
  <c r="AB35" i="19"/>
  <c r="AF45" i="19"/>
  <c r="AH25" i="19"/>
  <c r="W48" i="19"/>
  <c r="P43" i="19"/>
  <c r="Y35" i="19"/>
  <c r="L31" i="19"/>
  <c r="P17" i="19"/>
  <c r="N19" i="19"/>
  <c r="AE28" i="19"/>
  <c r="AL49" i="19"/>
  <c r="R51" i="19"/>
  <c r="N44" i="19"/>
  <c r="T40" i="19"/>
  <c r="V33" i="19"/>
  <c r="T29" i="19"/>
  <c r="M35" i="19"/>
  <c r="Q25" i="19"/>
  <c r="AB26" i="19"/>
  <c r="AF36" i="19"/>
  <c r="AL52" i="19"/>
  <c r="R54" i="19"/>
  <c r="V46" i="19"/>
  <c r="Z41" i="19"/>
  <c r="Y34" i="19"/>
  <c r="Q30" i="19"/>
  <c r="P16" i="19"/>
  <c r="N18" i="19"/>
  <c r="AL13" i="19"/>
  <c r="L53" i="19"/>
  <c r="V55" i="19"/>
  <c r="AA26" i="19"/>
  <c r="P27" i="19"/>
  <c r="U32" i="19"/>
  <c r="S20" i="19"/>
  <c r="N52" i="19"/>
  <c r="AA34" i="19"/>
  <c r="R23" i="19"/>
  <c r="AG31" i="19"/>
  <c r="AD46" i="19"/>
  <c r="AF16" i="19"/>
  <c r="X22" i="19"/>
  <c r="P7" i="19"/>
  <c r="Z10" i="19"/>
  <c r="R14" i="19"/>
  <c r="J12" i="19"/>
  <c r="X47" i="19"/>
  <c r="N29" i="19"/>
  <c r="L21" i="19"/>
  <c r="AC36" i="19"/>
  <c r="AE49" i="19"/>
  <c r="Y18" i="19"/>
  <c r="AC23" i="19"/>
  <c r="AG7" i="19"/>
  <c r="Y11" i="19"/>
  <c r="Q15" i="19"/>
  <c r="O14" i="19"/>
  <c r="W39" i="19"/>
  <c r="J33" i="19"/>
  <c r="N25" i="19"/>
  <c r="AC40" i="19"/>
  <c r="AF52" i="19"/>
  <c r="AD19" i="19"/>
  <c r="V25" i="19"/>
  <c r="AF8" i="19"/>
  <c r="X12" i="19"/>
  <c r="AL48" i="19"/>
  <c r="X43" i="19"/>
  <c r="J35" i="19"/>
  <c r="AD26" i="19"/>
  <c r="AD42" i="19"/>
  <c r="AC54" i="19"/>
  <c r="AA20" i="19"/>
  <c r="AE25" i="19"/>
  <c r="W9" i="19"/>
  <c r="AG12" i="19"/>
  <c r="L45" i="19"/>
  <c r="K28" i="19"/>
  <c r="J20" i="19"/>
  <c r="AG34" i="19"/>
  <c r="AF48" i="19"/>
  <c r="AF17" i="19"/>
  <c r="X23" i="19"/>
  <c r="AB7" i="19"/>
  <c r="T11" i="19"/>
  <c r="AD14" i="19"/>
  <c r="J40" i="19"/>
  <c r="S26" i="19"/>
  <c r="U25" i="19"/>
  <c r="AD33" i="19"/>
  <c r="AL21" i="19"/>
  <c r="AJ32" i="19"/>
  <c r="W46" i="19"/>
  <c r="U36" i="19"/>
  <c r="AA41" i="19"/>
  <c r="Z28" i="19"/>
  <c r="AH26" i="19"/>
  <c r="AL36" i="19"/>
  <c r="W49" i="19"/>
  <c r="P38" i="19"/>
  <c r="V43" i="19"/>
  <c r="AL46" i="19"/>
  <c r="AJ9" i="19"/>
  <c r="R48" i="19"/>
  <c r="J49" i="19"/>
  <c r="N41" i="19"/>
  <c r="Z50" i="19"/>
  <c r="Y38" i="19"/>
  <c r="S44" i="19"/>
  <c r="AJ17" i="19"/>
  <c r="AH28" i="19"/>
  <c r="AL38" i="19"/>
  <c r="Y52" i="19"/>
  <c r="Y39" i="19"/>
  <c r="R45" i="19"/>
  <c r="AL51" i="19"/>
  <c r="R53" i="19"/>
  <c r="N36" i="19"/>
  <c r="T41" i="19"/>
  <c r="V34" i="19"/>
  <c r="N30" i="19"/>
  <c r="S35" i="19"/>
  <c r="K18" i="19"/>
  <c r="AB27" i="19"/>
  <c r="AF37" i="19"/>
  <c r="AD48" i="19"/>
  <c r="AJ30" i="19"/>
  <c r="Y53" i="19"/>
  <c r="X45" i="19"/>
  <c r="K27" i="19"/>
  <c r="P32" i="19"/>
  <c r="T19" i="19"/>
  <c r="L22" i="19"/>
  <c r="AC31" i="19"/>
  <c r="AH55" i="19"/>
  <c r="N46" i="19"/>
  <c r="X48" i="19"/>
  <c r="Q43" i="19"/>
  <c r="Z35" i="19"/>
  <c r="M31" i="19"/>
  <c r="Q17" i="19"/>
  <c r="O19" i="19"/>
  <c r="AF28" i="19"/>
  <c r="AD39" i="19"/>
  <c r="AH10" i="19"/>
  <c r="N49" i="19"/>
  <c r="X51" i="19"/>
  <c r="W44" i="19"/>
  <c r="Q26" i="19"/>
  <c r="J32" i="19"/>
  <c r="T18" i="19"/>
  <c r="AL45" i="19"/>
  <c r="R47" i="19"/>
  <c r="N40" i="19"/>
  <c r="S38" i="19"/>
  <c r="V31" i="19"/>
  <c r="T28" i="19"/>
  <c r="M34" i="19"/>
  <c r="Q23" i="19"/>
  <c r="AA46" i="19"/>
  <c r="U28" i="19"/>
  <c r="N20" i="19"/>
  <c r="AB36" i="19"/>
  <c r="AD49" i="19"/>
  <c r="X18" i="19"/>
  <c r="AB23" i="19"/>
  <c r="AF7" i="19"/>
  <c r="X11" i="19"/>
  <c r="P15" i="19"/>
  <c r="AL39" i="19"/>
  <c r="T39" i="19"/>
  <c r="T32" i="19"/>
  <c r="M25" i="19"/>
  <c r="AB40" i="19"/>
  <c r="AE52" i="19"/>
  <c r="AC19" i="19"/>
  <c r="AG24" i="19"/>
  <c r="AE8" i="19"/>
  <c r="W12" i="19"/>
  <c r="AG15" i="19"/>
  <c r="AL55" i="19"/>
  <c r="W27" i="19"/>
  <c r="S17" i="19"/>
  <c r="AB28" i="19"/>
  <c r="AF43" i="19"/>
  <c r="AD55" i="19"/>
  <c r="V21" i="19"/>
  <c r="T6" i="19"/>
  <c r="AD9" i="19"/>
  <c r="V13" i="19"/>
  <c r="R50" i="19"/>
  <c r="Y32" i="19"/>
  <c r="S21" i="19"/>
  <c r="AE30" i="19"/>
  <c r="AD45" i="19"/>
  <c r="AA16" i="19"/>
  <c r="AE21" i="19"/>
  <c r="AC6" i="19"/>
  <c r="U10" i="19"/>
  <c r="AH21" i="19"/>
  <c r="Y36" i="19"/>
  <c r="R31" i="19"/>
  <c r="K24" i="19"/>
  <c r="AG38" i="19"/>
  <c r="AF51" i="19"/>
  <c r="X19" i="19"/>
  <c r="AB24" i="19"/>
  <c r="Z8" i="19"/>
  <c r="R12" i="19"/>
  <c r="AB15" i="19"/>
  <c r="W52" i="19"/>
  <c r="AH23" i="19"/>
  <c r="AL33" i="19"/>
  <c r="Y47" i="19"/>
  <c r="Q37" i="19"/>
  <c r="W42" i="19"/>
  <c r="AL16" i="19"/>
  <c r="AJ27" i="19"/>
  <c r="AH38" i="19"/>
  <c r="Y50" i="19"/>
  <c r="X38" i="19"/>
  <c r="R44" i="19"/>
  <c r="AH48" i="19"/>
  <c r="AL10" i="19"/>
  <c r="T49" i="19"/>
  <c r="L50" i="19"/>
  <c r="J43" i="19"/>
  <c r="V52" i="19"/>
  <c r="V39" i="19"/>
  <c r="AA44" i="19"/>
  <c r="AL18" i="19"/>
  <c r="AJ29" i="19"/>
  <c r="AH40" i="19"/>
  <c r="AA53" i="19"/>
  <c r="U40" i="19"/>
  <c r="Z45" i="19"/>
  <c r="AJ54" i="19"/>
  <c r="J46" i="19"/>
  <c r="Z47" i="19"/>
  <c r="X42" i="19"/>
  <c r="X35" i="19"/>
  <c r="K31" i="19"/>
  <c r="U16" i="19"/>
  <c r="M19" i="19"/>
  <c r="AD28" i="19"/>
  <c r="AB39" i="19"/>
  <c r="AF49" i="19"/>
  <c r="AH33" i="19"/>
  <c r="Q36" i="19"/>
  <c r="V28" i="19"/>
  <c r="S27" i="19"/>
  <c r="L33" i="19"/>
  <c r="P21" i="19"/>
  <c r="N23" i="19"/>
  <c r="AE32" i="19"/>
  <c r="AL9" i="19"/>
  <c r="L49" i="19"/>
  <c r="V51" i="19"/>
  <c r="U44" i="19"/>
  <c r="P26" i="19"/>
  <c r="U31" i="19"/>
  <c r="S18" i="19"/>
  <c r="K21" i="19"/>
  <c r="AB30" i="19"/>
  <c r="AF40" i="19"/>
  <c r="AL12" i="19"/>
  <c r="L52" i="19"/>
  <c r="V54" i="19"/>
  <c r="AA45" i="19"/>
  <c r="M27" i="19"/>
  <c r="R32" i="19"/>
  <c r="P20" i="19"/>
  <c r="AJ48" i="19"/>
  <c r="P50" i="19"/>
  <c r="L43" i="19"/>
  <c r="X39" i="19"/>
  <c r="X32" i="19"/>
  <c r="P29" i="19"/>
  <c r="U34" i="19"/>
  <c r="S24" i="19"/>
  <c r="X54" i="19"/>
  <c r="T30" i="19"/>
  <c r="J23" i="19"/>
  <c r="AC38" i="19"/>
  <c r="AG50" i="19"/>
  <c r="AF18" i="19"/>
  <c r="X24" i="19"/>
  <c r="V8" i="19"/>
  <c r="AF11" i="19"/>
  <c r="X15" i="19"/>
  <c r="AL47" i="19"/>
  <c r="V42" i="19"/>
  <c r="S34" i="19"/>
  <c r="M17" i="19"/>
  <c r="AG41" i="19"/>
  <c r="AG53" i="19"/>
  <c r="AJ20" i="19"/>
  <c r="W50" i="19"/>
  <c r="AH18" i="19"/>
  <c r="AA47" i="19"/>
  <c r="V45" i="19"/>
  <c r="P51" i="19"/>
  <c r="X49" i="19"/>
  <c r="Y26" i="19"/>
  <c r="AJ41" i="19"/>
  <c r="V44" i="19"/>
  <c r="L51" i="19"/>
  <c r="N26" i="19"/>
  <c r="U24" i="19"/>
  <c r="AF41" i="19"/>
  <c r="U37" i="19"/>
  <c r="T31" i="19"/>
  <c r="L16" i="19"/>
  <c r="J52" i="19"/>
  <c r="X34" i="19"/>
  <c r="Q21" i="19"/>
  <c r="AB42" i="19"/>
  <c r="Z48" i="19"/>
  <c r="Q28" i="19"/>
  <c r="AH51" i="19"/>
  <c r="Z36" i="19"/>
  <c r="U30" i="19"/>
  <c r="U38" i="19"/>
  <c r="AC34" i="19"/>
  <c r="X20" i="19"/>
  <c r="V12" i="19"/>
  <c r="AA54" i="19"/>
  <c r="AC30" i="19"/>
  <c r="Y20" i="19"/>
  <c r="U9" i="19"/>
  <c r="K8" i="19"/>
  <c r="W32" i="19"/>
  <c r="AD30" i="19"/>
  <c r="Z16" i="19"/>
  <c r="AB6" i="19"/>
  <c r="AD13" i="19"/>
  <c r="K26" i="19"/>
  <c r="AG32" i="19"/>
  <c r="W17" i="19"/>
  <c r="S7" i="19"/>
  <c r="AJ42" i="19"/>
  <c r="P33" i="19"/>
  <c r="AG40" i="19"/>
  <c r="AF19" i="19"/>
  <c r="P9" i="19"/>
  <c r="AH37" i="19"/>
  <c r="M30" i="19"/>
  <c r="AG26" i="19"/>
  <c r="AB49" i="19"/>
  <c r="AD18" i="19"/>
  <c r="AD24" i="19"/>
  <c r="R9" i="19"/>
  <c r="J50" i="19"/>
  <c r="AG51" i="19"/>
  <c r="X14" i="19"/>
  <c r="AE35" i="19"/>
  <c r="Q16" i="19"/>
  <c r="AH53" i="19"/>
  <c r="AC46" i="19"/>
  <c r="U12" i="19"/>
  <c r="N15" i="19"/>
  <c r="AJ10" i="19"/>
  <c r="AD47" i="19"/>
  <c r="AA12" i="19"/>
  <c r="O15" i="19"/>
  <c r="AE20" i="19"/>
  <c r="K17" i="19"/>
  <c r="W7" i="19"/>
  <c r="J13" i="19"/>
  <c r="AC7" i="19"/>
  <c r="L8" i="19"/>
  <c r="AB29" i="19"/>
  <c r="W6" i="19"/>
  <c r="M8" i="19"/>
  <c r="AA30" i="19"/>
  <c r="W16" i="19"/>
  <c r="Y13" i="19"/>
  <c r="L15" i="19"/>
  <c r="AA28" i="19"/>
  <c r="AJ24" i="19"/>
  <c r="Y55" i="19"/>
  <c r="AJ19" i="19"/>
  <c r="AA51" i="19"/>
  <c r="AJ45" i="19"/>
  <c r="R52" i="19"/>
  <c r="X53" i="19"/>
  <c r="AH16" i="19"/>
  <c r="AJ44" i="19"/>
  <c r="V27" i="19"/>
  <c r="J44" i="19"/>
  <c r="J27" i="19"/>
  <c r="O20" i="19"/>
  <c r="AB47" i="19"/>
  <c r="AA38" i="19"/>
  <c r="T33" i="19"/>
  <c r="AG29" i="19"/>
  <c r="N54" i="19"/>
  <c r="L27" i="19"/>
  <c r="M18" i="19"/>
  <c r="AL44" i="19"/>
  <c r="T36" i="19"/>
  <c r="N31" i="19"/>
  <c r="AL53" i="19"/>
  <c r="P41" i="19"/>
  <c r="Q33" i="19"/>
  <c r="S42" i="19"/>
  <c r="AG39" i="19"/>
  <c r="AF22" i="19"/>
  <c r="AD12" i="19"/>
  <c r="Z26" i="19"/>
  <c r="AD38" i="19"/>
  <c r="AG20" i="19"/>
  <c r="AC9" i="19"/>
  <c r="M9" i="19"/>
  <c r="J26" i="19"/>
  <c r="AC32" i="19"/>
  <c r="V17" i="19"/>
  <c r="R7" i="19"/>
  <c r="T14" i="19"/>
  <c r="J28" i="19"/>
  <c r="AF34" i="19"/>
  <c r="AE17" i="19"/>
  <c r="AA7" i="19"/>
  <c r="AJ50" i="19"/>
  <c r="O35" i="19"/>
  <c r="AE42" i="19"/>
  <c r="AB20" i="19"/>
  <c r="X9" i="19"/>
  <c r="AH45" i="19"/>
  <c r="L32" i="19"/>
  <c r="AF35" i="19"/>
  <c r="AE50" i="19"/>
  <c r="Z19" i="19"/>
  <c r="Z25" i="19"/>
  <c r="Z9" i="19"/>
  <c r="P37" i="19"/>
  <c r="Y19" i="19"/>
  <c r="V15" i="19"/>
  <c r="AE54" i="19"/>
  <c r="AE27" i="19"/>
  <c r="J51" i="19"/>
  <c r="AC52" i="19"/>
  <c r="AA13" i="19"/>
  <c r="AF14" i="19"/>
  <c r="L38" i="19"/>
  <c r="AC53" i="19"/>
  <c r="AE13" i="19"/>
  <c r="AL6" i="19"/>
  <c r="AA9" i="19"/>
  <c r="AE33" i="19"/>
  <c r="AG10" i="19"/>
  <c r="M14" i="19"/>
  <c r="Q13" i="19"/>
  <c r="L7" i="19"/>
  <c r="AD37" i="19"/>
  <c r="S8" i="19"/>
  <c r="K10" i="19"/>
  <c r="S30" i="19"/>
  <c r="AE18" i="19"/>
  <c r="W14" i="19"/>
  <c r="N7" i="19"/>
  <c r="AJ51" i="19"/>
  <c r="V20" i="19"/>
  <c r="P10" i="19"/>
  <c r="AG21" i="19"/>
  <c r="Y23" i="19"/>
  <c r="AC49" i="19"/>
  <c r="R38" i="19"/>
  <c r="W15" i="19"/>
  <c r="M20" i="19"/>
  <c r="AA40" i="19"/>
  <c r="Y17" i="19"/>
  <c r="AG17" i="19"/>
  <c r="AG14" i="19"/>
  <c r="AF47" i="19"/>
  <c r="AC12" i="19"/>
  <c r="M28" i="19"/>
  <c r="AH43" i="19"/>
  <c r="AC44" i="19"/>
  <c r="AG9" i="19"/>
  <c r="O11" i="19"/>
  <c r="AA21" i="19"/>
  <c r="U15" i="19"/>
  <c r="AG19" i="19"/>
  <c r="AD50" i="19"/>
  <c r="N13" i="19"/>
  <c r="W24" i="19"/>
  <c r="AG55" i="19"/>
  <c r="AD29" i="19"/>
  <c r="N8" i="19"/>
  <c r="AJ35" i="19"/>
  <c r="AB31" i="19"/>
  <c r="X41" i="19"/>
  <c r="Y30" i="19"/>
  <c r="V35" i="19"/>
  <c r="O18" i="19"/>
  <c r="AJ18" i="19"/>
  <c r="S6" i="19"/>
  <c r="AF46" i="19"/>
  <c r="N43" i="19"/>
  <c r="W23" i="19"/>
  <c r="AE26" i="19"/>
  <c r="R41" i="19"/>
  <c r="AD7" i="19"/>
  <c r="AA8" i="19"/>
  <c r="N24" i="19"/>
  <c r="T25" i="19"/>
  <c r="U26" i="19"/>
  <c r="AA15" i="19"/>
  <c r="AC18" i="19"/>
  <c r="L10" i="19"/>
  <c r="P47" i="19"/>
  <c r="P54" i="19"/>
  <c r="AL42" i="19"/>
  <c r="L17" i="19"/>
  <c r="AG18" i="19"/>
  <c r="AB54" i="19"/>
  <c r="W13" i="19"/>
  <c r="O16" i="19"/>
  <c r="AB12" i="19"/>
  <c r="AL23" i="19"/>
  <c r="N11" i="19"/>
  <c r="AG35" i="19"/>
  <c r="W11" i="19"/>
  <c r="AF50" i="19"/>
  <c r="AL25" i="19"/>
  <c r="Z37" i="19"/>
  <c r="AL24" i="19"/>
  <c r="W53" i="19"/>
  <c r="AJ49" i="19"/>
  <c r="N47" i="19"/>
  <c r="Z54" i="19"/>
  <c r="AH20" i="19"/>
  <c r="W51" i="19"/>
  <c r="X28" i="19"/>
  <c r="X50" i="19"/>
  <c r="R29" i="19"/>
  <c r="K22" i="19"/>
  <c r="AB51" i="19"/>
  <c r="T44" i="19"/>
  <c r="P34" i="19"/>
  <c r="AG33" i="19"/>
  <c r="N37" i="19"/>
  <c r="T27" i="19"/>
  <c r="M22" i="19"/>
  <c r="AJ55" i="19"/>
  <c r="Y37" i="19"/>
  <c r="N33" i="19"/>
  <c r="AJ6" i="19"/>
  <c r="T42" i="19"/>
  <c r="Q35" i="19"/>
  <c r="N27" i="19"/>
  <c r="AE41" i="19"/>
  <c r="AF24" i="19"/>
  <c r="Z14" i="19"/>
  <c r="V32" i="19"/>
  <c r="AE43" i="19"/>
  <c r="AC21" i="19"/>
  <c r="S10" i="19"/>
  <c r="O10" i="19"/>
  <c r="Q27" i="19"/>
  <c r="AE34" i="19"/>
  <c r="AD17" i="19"/>
  <c r="Z7" i="19"/>
  <c r="AB14" i="19"/>
  <c r="Q29" i="19"/>
  <c r="AB37" i="19"/>
  <c r="AA18" i="19"/>
  <c r="Q8" i="19"/>
  <c r="AL8" i="19"/>
  <c r="P18" i="19"/>
  <c r="AB44" i="19"/>
  <c r="X21" i="19"/>
  <c r="AF9" i="19"/>
  <c r="K34" i="19"/>
  <c r="AE37" i="19"/>
  <c r="AB52" i="19"/>
  <c r="P6" i="19"/>
  <c r="K32" i="19"/>
  <c r="K6" i="19"/>
  <c r="AE16" i="19"/>
  <c r="AC14" i="19"/>
  <c r="O6" i="19"/>
  <c r="R19" i="19"/>
  <c r="X6" i="19"/>
  <c r="AC24" i="19"/>
  <c r="AG25" i="19"/>
  <c r="W18" i="19"/>
  <c r="W22" i="19"/>
  <c r="L6" i="19"/>
  <c r="AG54" i="19"/>
  <c r="R26" i="19"/>
  <c r="Y9" i="19"/>
  <c r="AJ11" i="19"/>
  <c r="AE53" i="19"/>
  <c r="AG13" i="19"/>
  <c r="P35" i="19"/>
  <c r="Z51" i="19"/>
  <c r="AC11" i="19"/>
  <c r="O22" i="19"/>
  <c r="J6" i="19"/>
  <c r="S13" i="19"/>
  <c r="Y6" i="19"/>
  <c r="AJ36" i="19"/>
  <c r="AH12" i="19"/>
  <c r="L40" i="19"/>
  <c r="Z40" i="19"/>
  <c r="AL30" i="19"/>
  <c r="Q39" i="19"/>
  <c r="AL11" i="19"/>
  <c r="Q44" i="19"/>
  <c r="K35" i="19"/>
  <c r="O26" i="19"/>
  <c r="AJ12" i="19"/>
  <c r="AD31" i="19"/>
  <c r="J38" i="19"/>
  <c r="AF53" i="19"/>
  <c r="R20" i="19"/>
  <c r="U13" i="19"/>
  <c r="AB10" i="19"/>
  <c r="AE48" i="19"/>
  <c r="AA43" i="19"/>
  <c r="P13" i="19"/>
  <c r="AG42" i="19"/>
  <c r="AD11" i="19"/>
  <c r="P14" i="19"/>
  <c r="J11" i="19"/>
  <c r="K11" i="19"/>
  <c r="AC43" i="19"/>
  <c r="M7" i="19"/>
  <c r="AL40" i="19"/>
  <c r="AA50" i="19"/>
  <c r="U19" i="19"/>
  <c r="L30" i="19"/>
  <c r="R49" i="19"/>
  <c r="AC26" i="19"/>
  <c r="AC28" i="19"/>
  <c r="AC37" i="19"/>
  <c r="AB18" i="19"/>
  <c r="AE47" i="19"/>
  <c r="AB8" i="19"/>
  <c r="O7" i="19"/>
  <c r="Y10" i="19"/>
  <c r="L14" i="19"/>
  <c r="AC20" i="19"/>
  <c r="Z52" i="19"/>
  <c r="AH31" i="19"/>
  <c r="V38" i="19"/>
  <c r="AL28" i="19"/>
  <c r="S37" i="19"/>
  <c r="AL50" i="19"/>
  <c r="N51" i="19"/>
  <c r="Q38" i="19"/>
  <c r="AJ21" i="19"/>
  <c r="W55" i="19"/>
  <c r="AH49" i="19"/>
  <c r="V53" i="19"/>
  <c r="S31" i="19"/>
  <c r="N17" i="19"/>
  <c r="AH17" i="19"/>
  <c r="W30" i="19"/>
  <c r="R18" i="19"/>
  <c r="AC35" i="19"/>
  <c r="Z53" i="19"/>
  <c r="P30" i="19"/>
  <c r="O23" i="19"/>
  <c r="AJ15" i="19"/>
  <c r="S43" i="19"/>
  <c r="J34" i="19"/>
  <c r="T52" i="19"/>
  <c r="Y29" i="19"/>
  <c r="S16" i="19"/>
  <c r="S32" i="19"/>
  <c r="AG47" i="19"/>
  <c r="AB25" i="19"/>
  <c r="AF15" i="19"/>
  <c r="J31" i="19"/>
  <c r="AB45" i="19"/>
  <c r="Y24" i="19"/>
  <c r="AG11" i="19"/>
  <c r="AJ26" i="19"/>
  <c r="T34" i="19"/>
  <c r="AC42" i="19"/>
  <c r="Z20" i="19"/>
  <c r="V9" i="19"/>
  <c r="AL15" i="19"/>
  <c r="T17" i="19"/>
  <c r="AG43" i="19"/>
  <c r="W21" i="19"/>
  <c r="AE9" i="19"/>
  <c r="V50" i="19"/>
  <c r="O21" i="19"/>
  <c r="AC50" i="19"/>
  <c r="AF23" i="19"/>
  <c r="AB11" i="19"/>
  <c r="L36" i="19"/>
  <c r="R35" i="19"/>
  <c r="AE39" i="19"/>
  <c r="AD53" i="19"/>
  <c r="AD20" i="19"/>
  <c r="AF10" i="19"/>
  <c r="P22" i="19"/>
  <c r="O8" i="19"/>
  <c r="Z34" i="19"/>
  <c r="Z15" i="19"/>
  <c r="K13" i="19"/>
  <c r="Q40" i="19"/>
  <c r="R24" i="19"/>
  <c r="AF25" i="19"/>
  <c r="V16" i="19"/>
  <c r="M12" i="19"/>
  <c r="AG6" i="19"/>
  <c r="Y25" i="19"/>
  <c r="W20" i="19"/>
  <c r="AF26" i="19"/>
  <c r="U14" i="19"/>
  <c r="U8" i="19"/>
  <c r="Z44" i="19"/>
  <c r="AD40" i="19"/>
  <c r="W28" i="19"/>
  <c r="U27" i="19"/>
  <c r="J41" i="19"/>
  <c r="AG27" i="19"/>
  <c r="U43" i="19"/>
  <c r="AF12" i="19"/>
  <c r="J30" i="19"/>
  <c r="R28" i="19"/>
  <c r="V18" i="19"/>
  <c r="S12" i="19"/>
  <c r="AF39" i="19"/>
  <c r="AE10" i="19"/>
  <c r="N9" i="19"/>
  <c r="AE15" i="19"/>
  <c r="AH35" i="19"/>
  <c r="S41" i="19"/>
  <c r="AH30" i="19"/>
  <c r="U39" i="19"/>
  <c r="AH8" i="19"/>
  <c r="J53" i="19"/>
  <c r="R40" i="19"/>
  <c r="AL26" i="19"/>
  <c r="S36" i="19"/>
  <c r="AH9" i="19"/>
  <c r="P40" i="19"/>
  <c r="O32" i="19"/>
  <c r="AF29" i="19"/>
  <c r="AL27" i="19"/>
  <c r="Y31" i="19"/>
  <c r="R22" i="19"/>
  <c r="AJ52" i="19"/>
  <c r="R36" i="19"/>
  <c r="Q32" i="19"/>
  <c r="AD27" i="19"/>
  <c r="R46" i="19"/>
  <c r="Y28" i="19"/>
  <c r="R17" i="19"/>
  <c r="R55" i="19"/>
  <c r="Z33" i="19"/>
  <c r="U21" i="19"/>
  <c r="N34" i="19"/>
  <c r="AD52" i="19"/>
  <c r="X7" i="19"/>
  <c r="J8" i="19"/>
  <c r="T16" i="19"/>
  <c r="AC51" i="19"/>
  <c r="AC25" i="19"/>
  <c r="AE12" i="19"/>
  <c r="AH14" i="19"/>
  <c r="T20" i="19"/>
  <c r="AC45" i="19"/>
  <c r="AD21" i="19"/>
  <c r="T10" i="19"/>
  <c r="L55" i="19"/>
  <c r="T24" i="19"/>
  <c r="AG46" i="19"/>
  <c r="AA22" i="19"/>
  <c r="AC10" i="19"/>
  <c r="X40" i="19"/>
  <c r="J16" i="19"/>
  <c r="AB53" i="19"/>
  <c r="X25" i="19"/>
  <c r="Z12" i="19"/>
  <c r="AA37" i="19"/>
  <c r="L20" i="19"/>
  <c r="AC41" i="19"/>
  <c r="AF54" i="19"/>
  <c r="Z21" i="19"/>
  <c r="V7" i="19"/>
  <c r="V11" i="19"/>
  <c r="L24" i="19"/>
  <c r="AE6" i="19"/>
  <c r="M10" i="19"/>
  <c r="U11" i="19"/>
  <c r="AE7" i="19"/>
  <c r="P23" i="19"/>
  <c r="AE24" i="19"/>
  <c r="J9" i="19"/>
  <c r="Q6" i="19"/>
  <c r="R33" i="19"/>
  <c r="AC22" i="19"/>
  <c r="M6" i="19"/>
  <c r="M11" i="19"/>
  <c r="P42" i="19"/>
  <c r="AA17" i="19"/>
  <c r="AE14" i="19"/>
  <c r="K20" i="19"/>
  <c r="S28" i="19"/>
  <c r="AA29" i="19"/>
  <c r="K15" i="19"/>
  <c r="T43" i="19"/>
  <c r="AL35" i="19"/>
  <c r="T23" i="19"/>
  <c r="M33" i="19"/>
  <c r="J47" i="19"/>
  <c r="R21" i="19"/>
  <c r="AL31" i="19"/>
  <c r="AD8" i="19"/>
  <c r="AC55" i="19"/>
  <c r="L47" i="19"/>
  <c r="Z22" i="19"/>
  <c r="L19" i="19"/>
  <c r="S11" i="19"/>
  <c r="AD54" i="19"/>
  <c r="N22" i="19"/>
  <c r="AD22" i="19"/>
  <c r="AG30" i="19"/>
  <c r="J10" i="19"/>
  <c r="R13" i="19"/>
  <c r="K7" i="19"/>
  <c r="K30" i="19"/>
  <c r="AG37" i="19"/>
  <c r="X27" i="19"/>
  <c r="K29" i="19"/>
  <c r="AB38" i="19"/>
  <c r="V47" i="19"/>
  <c r="P11" i="19"/>
  <c r="W8" i="19"/>
  <c r="AD25" i="19"/>
  <c r="U6" i="19"/>
  <c r="R8" i="19"/>
  <c r="V24" i="19"/>
  <c r="S45" i="19"/>
  <c r="AB41" i="19"/>
  <c r="AA25" i="19"/>
  <c r="J22" i="19"/>
  <c r="AE11" i="19"/>
  <c r="AL41" i="19"/>
  <c r="P44" i="19"/>
  <c r="AJ39" i="19"/>
  <c r="Z42" i="19"/>
  <c r="AJ13" i="19"/>
  <c r="L44" i="19"/>
  <c r="W43" i="19"/>
  <c r="AH32" i="19"/>
  <c r="Q41" i="19"/>
  <c r="T50" i="19"/>
  <c r="U45" i="19"/>
  <c r="Q18" i="19"/>
  <c r="AD36" i="19"/>
  <c r="AJ38" i="19"/>
  <c r="O28" i="19"/>
  <c r="J21" i="19"/>
  <c r="AH15" i="19"/>
  <c r="Y45" i="19"/>
  <c r="U35" i="19"/>
  <c r="AF32" i="19"/>
  <c r="J55" i="19"/>
  <c r="AA35" i="19"/>
  <c r="T22" i="19"/>
  <c r="J36" i="19"/>
  <c r="L28" i="19"/>
  <c r="AH46" i="19"/>
  <c r="L25" i="19"/>
  <c r="AB17" i="19"/>
  <c r="T9" i="19"/>
  <c r="AH54" i="19"/>
  <c r="K23" i="19"/>
  <c r="Y16" i="19"/>
  <c r="AA6" i="19"/>
  <c r="AC13" i="19"/>
  <c r="N53" i="19"/>
  <c r="K19" i="19"/>
  <c r="AC48" i="19"/>
  <c r="V23" i="19"/>
  <c r="R11" i="19"/>
  <c r="Y49" i="19"/>
  <c r="N21" i="19"/>
  <c r="AB50" i="19"/>
  <c r="AE23" i="19"/>
  <c r="AA11" i="19"/>
  <c r="X29" i="19"/>
  <c r="AG28" i="19"/>
  <c r="AF55" i="19"/>
  <c r="V6" i="19"/>
  <c r="X13" i="19"/>
  <c r="P45" i="19"/>
  <c r="M24" i="19"/>
  <c r="AE44" i="19"/>
  <c r="Z17" i="19"/>
  <c r="Z23" i="19"/>
  <c r="T8" i="19"/>
  <c r="T12" i="19"/>
  <c r="AC39" i="19"/>
  <c r="W10" i="19"/>
  <c r="J14" i="19"/>
  <c r="N14" i="19"/>
  <c r="J15" i="19"/>
  <c r="AF31" i="19"/>
  <c r="AC8" i="19"/>
  <c r="N12" i="19"/>
  <c r="AD15" i="19"/>
  <c r="N16" i="19"/>
  <c r="Q9" i="19"/>
  <c r="O12" i="19"/>
  <c r="X46" i="19"/>
  <c r="L34" i="19"/>
  <c r="AE22" i="19"/>
  <c r="N6" i="19"/>
  <c r="AF42" i="19"/>
  <c r="AA23" i="19"/>
  <c r="U18" i="19"/>
  <c r="Y21" i="19"/>
  <c r="S15" i="19"/>
  <c r="T54" i="19"/>
  <c r="AF44" i="19"/>
  <c r="Q10" i="19"/>
  <c r="L12" i="19"/>
  <c r="AA48" i="19"/>
  <c r="N45" i="19"/>
  <c r="W45" i="19"/>
  <c r="AJ37" i="19"/>
  <c r="Y41" i="19"/>
  <c r="N48" i="19"/>
  <c r="Z32" i="19"/>
  <c r="S19" i="19"/>
  <c r="J25" i="19"/>
  <c r="N39" i="19"/>
  <c r="AB19" i="19"/>
  <c r="Y15" i="19"/>
  <c r="AE55" i="19"/>
  <c r="T15" i="19"/>
  <c r="AG45" i="19"/>
  <c r="K14" i="19"/>
  <c r="J18" i="19"/>
  <c r="AG23" i="19"/>
  <c r="O13" i="19"/>
  <c r="J17" i="19"/>
  <c r="J7" i="19"/>
  <c r="AI7" i="19"/>
  <c r="K3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<sst xmlns="http://schemas.openxmlformats.org/spreadsheetml/2006/main" count="509" uniqueCount="314">
  <si>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</si>
  <si>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</si>
  <si>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</si>
  <si>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</si>
  <si>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</si>
  <si>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</si>
  <si>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</si>
  <si>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</si>
  <si>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</si>
  <si>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</si>
  <si>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</si>
  <si>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</si>
  <si>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</si>
  <si>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</si>
  <si>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</si>
  <si>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</si>
  <si>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</si>
  <si>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</si>
  <si>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</si>
  <si>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</si>
  <si>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</si>
  <si>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</si>
  <si>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</si>
  <si>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</si>
  <si>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</si>
  <si>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</si>
  <si>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</si>
  <si>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</si>
  <si>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</si>
  <si>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</si>
  <si>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</si>
  <si>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</si>
  <si>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</si>
  <si>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</si>
  <si>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</si>
  <si>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</si>
  <si>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</si>
  <si>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</si>
  <si>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</si>
  <si>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</si>
  <si>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</si>
  <si>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</si>
  <si>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</si>
  <si>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</si>
  <si>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</si>
  <si>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</si>
  <si>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</si>
  <si>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</si>
  <si>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</si>
  <si>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</si>
  <si>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</si>
  <si>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</si>
  <si>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</si>
  <si>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</si>
  <si>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</si>
  <si>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</si>
  <si>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</si>
  <si>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</si>
  <si>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</si>
  <si>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</si>
  <si>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</si>
  <si>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</si>
  <si>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</si>
  <si>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</si>
  <si>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</si>
  <si>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</si>
  <si>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</si>
  <si>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</si>
  <si>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</si>
  <si>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</si>
  <si>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</si>
  <si>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</si>
  <si>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</si>
  <si>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</si>
  <si>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</si>
  <si>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</si>
  <si>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</si>
  <si>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</si>
  <si>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</si>
  <si>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</si>
  <si>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</si>
  <si>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</si>
  <si>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</si>
  <si>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</si>
  <si>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</si>
  <si>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</si>
  <si>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</si>
  <si>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</si>
  <si>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</si>
  <si>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</si>
  <si>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</si>
  <si>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</si>
  <si>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</si>
  <si>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</si>
  <si>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</si>
  <si>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</si>
  <si>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</si>
  <si>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</si>
  <si>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</si>
  <si>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</si>
  <si>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</si>
  <si>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</si>
  <si>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</si>
  <si>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</si>
  <si>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</si>
  <si>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</si>
  <si>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</si>
  <si>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</si>
  <si>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</si>
  <si>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</si>
  <si>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</si>
  <si>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</si>
  <si>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</si>
  <si>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</si>
  <si>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</si>
  <si>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</si>
  <si>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</si>
  <si>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</si>
  <si>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</si>
  <si>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</si>
  <si>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</si>
  <si>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</si>
  <si>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</si>
  <si>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</si>
  <si>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</si>
  <si>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</si>
  <si>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</si>
  <si>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</si>
  <si>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</si>
  <si>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</si>
  <si>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</si>
  <si>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</si>
  <si>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</si>
  <si>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</si>
  <si>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</si>
  <si>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</si>
  <si>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</si>
  <si>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</si>
  <si>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</si>
  <si>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</si>
  <si>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</si>
  <si>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</si>
  <si>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</si>
  <si>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</si>
  <si>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</si>
  <si>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</si>
  <si>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</si>
  <si>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</si>
  <si>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</si>
  <si>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</si>
  <si>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</si>
  <si>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</si>
  <si>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</si>
  <si>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</si>
  <si>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</si>
  <si>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</si>
  <si>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</si>
  <si>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</si>
  <si>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</si>
  <si>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</si>
  <si>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</si>
  <si>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</si>
  <si>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</si>
  <si>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</si>
  <si>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</si>
  <si>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</si>
  <si>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</si>
  <si>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</si>
  <si>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</si>
  <si>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</si>
  <si>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</si>
  <si>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</si>
  <si>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</si>
  <si>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</si>
  <si>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</si>
  <si>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</si>
  <si>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</si>
  <si>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</si>
  <si>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</si>
  <si>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</si>
  <si>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</si>
  <si>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</si>
  <si>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</si>
  <si>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</si>
  <si>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</si>
  <si>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</si>
  <si>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</si>
  <si>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</si>
  <si>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</si>
  <si>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</si>
  <si>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</si>
  <si>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</si>
  <si>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</si>
  <si>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</si>
  <si>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</si>
  <si>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</si>
  <si>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</si>
  <si>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</si>
  <si>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</si>
  <si>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</si>
  <si>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</si>
  <si>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</si>
  <si>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</si>
  <si>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</si>
  <si>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</si>
  <si>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</si>
  <si>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</si>
  <si>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</si>
  <si>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</si>
  <si>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</si>
  <si>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</si>
  <si>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</si>
  <si>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</si>
  <si>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</si>
  <si>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</si>
  <si>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</si>
  <si>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</si>
  <si>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</si>
  <si>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</si>
  <si>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</si>
  <si>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</si>
  <si>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</si>
  <si>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</si>
  <si>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</si>
  <si>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</si>
  <si>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</si>
  <si>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</si>
  <si>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</si>
  <si>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</si>
  <si>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</si>
  <si>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</si>
  <si>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</si>
  <si>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</si>
  <si>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</si>
  <si>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</si>
  <si>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</si>
  <si>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</si>
  <si>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</si>
  <si>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</si>
  <si>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</si>
  <si>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</si>
  <si>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</si>
  <si>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</si>
  <si>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</si>
  <si>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</si>
  <si>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</si>
  <si>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</si>
  <si>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</si>
  <si>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</si>
  <si>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</si>
  <si>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</si>
  <si>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</si>
  <si>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</si>
  <si>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BIENESTAR UNIVERSITARIO</t>
  </si>
  <si>
    <t>Mejorar la calidad de vida de la comunidad universitaria, mediante la planeación, ejecución y evaluación de proyectos, programas y estrategias que fortalezcan las condiciones de bienestar</t>
  </si>
  <si>
    <t>Desde el diagnóstico de necesidades de la comunidad universitaria, hasta el informe de gestión donde se evidencie la ejecución de los proyectos, programas y estrategias en pro del mejoramiento de la calidad de vida.</t>
  </si>
  <si>
    <t>No contar con el talento humano y recursos físicos necesarios la correcta ejecución</t>
  </si>
  <si>
    <t xml:space="preserve">Estudio Previo elaborado y entregado al área de contratación
</t>
  </si>
  <si>
    <t xml:space="preserve">Reporte a mesa de ayuda
</t>
  </si>
  <si>
    <t>Coordinador Bienestar
Universitario</t>
  </si>
  <si>
    <t xml:space="preserve">Auxiliar del área </t>
  </si>
  <si>
    <t>disminución en participación de la Comunidad Educativa en las actividades  de Bienestar Universitario</t>
  </si>
  <si>
    <t>1. Cierre de programas de bienestar universitario.
2. Incumplimiento con la oferta de formación integral.</t>
  </si>
  <si>
    <t>Posibilidad de afectación reputacional por disminución en participación de la Comunidad Educativa en las actividades  de Bienestar Universitario, debido al cierre de programas o incumplimiento con la oferta de formación integral.</t>
  </si>
  <si>
    <t>Formato de solicitud al área de comunicaciones y manejo de las plataformas a nivel institucional.</t>
  </si>
  <si>
    <t xml:space="preserve">Planificación de las actividades de Bienestar Universitario 
Desarrollo de las actividades de Bienestar Universitario </t>
  </si>
  <si>
    <t>Deterioro en la preservación de la confidencialidad, integridad y disponibilidad de la información.</t>
  </si>
  <si>
    <t>Falta de capacitaciones para el personal de Bienestar Universitario en temas de herramientas ofimáticas y de seguridad digital.</t>
  </si>
  <si>
    <t xml:space="preserve">Posibilidad de afectación económica por el deterioro en la preservación de la confidencialidad, integridad y disponibilidad de la información por la falta de capacitaciones para el personal de Bienestar Universitario en temas de herramientas ofimáticas y de seguridad digital. </t>
  </si>
  <si>
    <t xml:space="preserve">Solicitud realizada para recibir la capacitación.
Control de asistencia a las capacitaciones  que se realicen desde el área de seguridad de la información. </t>
  </si>
  <si>
    <t>11 de abril de 2023</t>
  </si>
  <si>
    <t xml:space="preserve">Soportes: 
SOPORTES REDES SOCIALES
https://itceduco-my.sharepoint.com/personal/auxbienestar_itc_edu_co/_layouts/15/onedrive.aspx?id=%2Fpersonal%2Fauxbienestar%5Fitc%5Fedu%5Fco%2FDocuments%2FBIENESTAR%202023%2FEVIDENCIAS%20MAPA%20DE%20RIESGOS%202023%2FSOPORTES%20REDES%20SOCIALES&amp;ga=1
</t>
  </si>
  <si>
    <t>PLAN DE ACCIÓN:
https://itceduco-my.sharepoint.com/personal/auxbienestar_itc_edu_co/_layouts/15/onedrive.aspx?id=%2Fpersonal%2Fauxbienestar%5Fitc%5Fedu%5Fco%2FDocuments%2FBIENESTAR%202023%2FEVIDENCIAS%20MAPA%20DE%20RIESGOS%202023%2FPLAN%20DE%20ACCI%C3%93N&amp;ga=1</t>
  </si>
  <si>
    <t>CAPACITACIÓN SEGURIDAD DE LA INFORMACIÓN
https://itceduco-my.sharepoint.com/personal/auxbienestar_itc_edu_co/_layouts/15/onedrive.aspx?id=%2Fpersonal%2Fauxbienestar%5Fitc%5Fedu%5Fco%2FDocuments%2FBIENESTAR%202023%2FEVIDENCIAS%20MAPA%20DE%20RIESGOS%202023%2FCAPACITACI%C3%93N%20SEGURIDAD%20DE%20LA%20INFORMACI%C3%93N&amp;ga=1</t>
  </si>
  <si>
    <t xml:space="preserve">Desde el proceso de Bienestar Universitario se evidencia la realización de las actividades integradas en el plan de acción institucional vigencia 2023, para ello se muestra como soporte el seguimiento al PAI, realizado por la OAP de manera trimestral y el acta de seguimiento del 25 de julio de 2023. Se evidencian los estudios previos concernientes a 5 profesionales contratados desde el mes de abril, estos apoyan al desarrollo de los proyectos CREA y Observatorio de la vida universitaria. 87.413.333 MTE.  </t>
  </si>
  <si>
    <t xml:space="preserve">Desde le área de Bienestar universitario se muestra el correo de solicitud de  al área de seguridad de la información, de igual manera la presenta la trazabilidad del proceso, desde se solicito dicha capacitación, su realización, seguimiento y evaluación. </t>
  </si>
  <si>
    <t xml:space="preserve">Para el 2° cuatrimestre, desde el proceso de Bienestar Universitario se realizaron 5 solicitudes a través de correo electrónico al área de planta física para solicitar el apoyo en diferentes actividades de mantenimiento a espacios e infraestructura del área. </t>
  </si>
  <si>
    <t xml:space="preserve">Desde el proceso de Bienestar Universitario se evidencia la publicación de los diferentes actividades mediante piezas publicitarias, sin embargo, se evidencia una disminución delos participantes en los servicios de bienestar universitario, pasando de tener registrados en el 1° Trimestre un 51, 1% de los estudiantes matriculados a un 46,9%, evidenciando una disminución del 4,2%, esto se presenta porque se tuvo el tiempo de receso desde el 10 de junio al 1 de agosto. 
Se muestra como evidencia las piezas publicitarias y los registros de asistencia a las actividades. </t>
  </si>
  <si>
    <t xml:space="preserve">Evidencia </t>
  </si>
  <si>
    <t>https://itceduco-my.sharepoint.com/personal/auxbienestar_itc_edu_co/_layouts/15/onedrive.aspx?id=%2Fpersonal%2Fauxbienestar%5Fitc%5Fedu%5Fco%2FDocuments%2FBIENESTAR%202023%2Fmapa%20de%20riesgos%202%20linea&amp;ct=1693947901012&amp;or=OWA%2DNT&amp;cid=0ebc88eb%2D44cf%2D8144%2Dd2ec%2D0152881af39e&amp;fromShare=true&amp;ga=1</t>
  </si>
  <si>
    <t>Falta de análisis en el tratamiento de los datos en la plataforma OLE</t>
  </si>
  <si>
    <t xml:space="preserve">Posibilidad de afectación reputacional debido a la debilidad en seguimiento a egresados a partir de la información en la plataforma OLE </t>
  </si>
  <si>
    <t>Verificar que el funcionario haya realizado los cursos de capacitación y los esté aplicando al manejo y análisis de datos de la plataforma OLE</t>
  </si>
  <si>
    <t>Egresados</t>
  </si>
  <si>
    <t>https://itceduco-my.sharepoint.com/:f:/g/personal/plandeaccion_itc_edu_co/EgTiIifq94xCtbq_yeinDwIBcWHlbB9uPqSLxfZS0PNd-A?e=Bdzek3</t>
  </si>
  <si>
    <t>Reportes, correos enviados
DOCUMENTACIÓN DEL CONTROL 
correo electrónico MANTUM</t>
  </si>
  <si>
    <t>Seguimiento trimestral al Plan de acción
DOCUMENTACIÓN DEL CONTROL
Plan de acción 2023</t>
  </si>
  <si>
    <t>No ejecución de los programas proyectos y actividades planeados por la dependencia</t>
  </si>
  <si>
    <t>Probabilidad de afectación reputacional por la no ejecución de los programas proyectos y actividades planeados por la dependencia, debido a no contar con el talento humano y recursos físicos necesarios</t>
  </si>
  <si>
    <t>Ejecución y Administración de procesos</t>
  </si>
  <si>
    <r>
      <t xml:space="preserve">El responsable  del proceso realizara Seguimiento y monitoreo a las actividades planteadas en el plan de acción anual.
</t>
    </r>
    <r>
      <rPr>
        <b/>
        <sz val="11"/>
        <color theme="1"/>
        <rFont val="Arial Narrow"/>
        <family val="2"/>
      </rPr>
      <t>DESVIACIÓN DEL CONTROL</t>
    </r>
    <r>
      <rPr>
        <sz val="11"/>
        <color theme="1"/>
        <rFont val="Arial Narrow"/>
        <family val="2"/>
      </rPr>
      <t xml:space="preserve">
Enviar evidencia al proceso pertinente </t>
    </r>
  </si>
  <si>
    <t xml:space="preserve">Se realiza seguimiento por parte de planeación el 19 de abril de 2023. Acta de seguimiento: 
ACTA DE SEGUIMIENTO PLAN DE ACCIÓN 1 TRIMESTRAL
ESTUDIOS PREVIOS TALENTO HUMANO
https://itceduco-my.sharepoint.com/personal/auxbienestar_itc_edu_co/_layouts/15/onedrive.aspx?id=%2Fpersonal%2Fauxbienestar%5Fitc%5Fedu%5Fco%2FDocuments%2FBIENESTAR%202023%2FEVIDENCIAS%20MAPA%20DE%20RIESGOS%202023%2FACTA%20DE%20SEGUIMIENTO%20PLAN%20DE%20ACCI%C3%93N%201%20TRIMENTES&amp;ga=1
</t>
  </si>
  <si>
    <r>
      <t xml:space="preserve">El responsable del proceso reportara al proceso de recursos físicos a través de la mesa de ayuda los problemas que se presenten en la infraestructura.
Desviación del control
</t>
    </r>
    <r>
      <rPr>
        <b/>
        <sz val="11"/>
        <color theme="1"/>
        <rFont val="Arial Narrow"/>
        <family val="2"/>
      </rPr>
      <t>MANTUM</t>
    </r>
  </si>
  <si>
    <t>Soportes de actividades y registro de participación
Documentación del control
DIE-MA-01 Política de comunicaciones</t>
  </si>
  <si>
    <t xml:space="preserve">Desde el proceso de Bienestar Universitario se evidencia la realización de las actividades integradas en el plan de acción institucional vigencia 2023, para ello se muestra como soporte el seguimiento al PAI, realizado por la OAP de manera trimestral y el acta de seguimiento del 25 de julio de 2023. Se presentan las actividades realizadas por cada una de las 6 líneas BU. Las cuales en su mayoría muestran una ejecución acorde a lo planificado.   
 Se evidencian los estudios previos concernientes a 5 profesionales contratados desde el mes de abril, estos apoyan al desarrollo de los proyectos CREA y Observatorio de la vida universitaria. 87.413.333 MTE.  </t>
  </si>
  <si>
    <t>El responsable del proceso Solicitara capacitación al área de seguridad de la información.
Actividades 
Desviación del control 
programar capacitación con alguien del equipo de trabajo de bienestar.</t>
  </si>
  <si>
    <t>Correo enviado de solicitud de capacitación
Actividades desarrolladas en el marco del conocimiento adquirido en la capacitación solicitado
Documentación del control 
GSI-PL-01 Sensibilización y Entrenamiento</t>
  </si>
  <si>
    <t>Falta del personal idóneo en el manejo de análisis de estadísticas</t>
  </si>
  <si>
    <t xml:space="preserve">El responsable del proceso Capacitara a los funcionarios del área de egresados en el análisis de datos de las encuestas OLE
Desviación del control 
Socialización procedimientos internos </t>
  </si>
  <si>
    <t xml:space="preserve">Control de asistencia o pantallazo de la participación en las capacitaciones OLE
Documentación del control 
</t>
  </si>
  <si>
    <t>12-04-23 la funcionaria de egresados realiza capacitación encuestas OLE</t>
  </si>
  <si>
    <t xml:space="preserve">Se realizó una capacitación colectiva durante el mes de mayo con la Red 6, mediante la cual se busca como analizar los datos de la encuesta momento 1 y momento 5.  Se presenta como evidencia pantallazo de la participación al aventó. El riesgo no se ha materializado. </t>
  </si>
  <si>
    <t>El responsable del proceso reportara al proceso de recursos físicos a través de la mesa de ayuda los problemas que se presenten en la infraestructura.
DESVIACIÓN DEL CONTROL
MAMTUM</t>
  </si>
  <si>
    <t xml:space="preserve">Se realizan reportes por medio de la plataforma MANTUM y correos institucionales solicitando arreglos de infraestructura, se lleva a cabo el plan de contingencia en la sede del subsidio de alimentación
Soporte:
https://itceduco-my.sharepoint.com/personal/auxbienestar_itc_edu_co/_layouts/15/onedrive.aspx?id=%2Fpersonal%2Fauxbienestar%5Fitc%5Fedu%5Fco%2FDocuments%2FBIENESTAR%202023%2FEVIDENCIAS%20MAPA%20DE%20RIESGOS%202023%2FCORREOS%2C%20PANTALLAZOS%20SOLICITUDES%20PLANTA%20FISICA&amp;ga=1
</t>
  </si>
  <si>
    <t xml:space="preserve">El responsable del proceso realizara actividades a través del uso de las tecnologías y redes sociales para acercar a la comunidad académica a las actividades de Bienestar.
Desviación del control 
Carteleras físicas, Cronograma físico, Infografías.
</t>
  </si>
  <si>
    <t>LÍDER DEL PROCESO: Hno. Camilo Alarcón</t>
  </si>
  <si>
    <t>Se evidencioa el correo de fecha de 2 de octubre de 2023, dirigido al  lider de infraestruuctura, co`n la solicitud de ubicación de puntos de aseo, asi mismo se observa el reporte de mantum, con solicitudes que inician desde el 8 de mayo hasta el 20 de octubre de 2023 con solicitudes de implementacion de rejilla de desague, cambio de llave del lavamanos, solicitud de pintura para el gimnasio. a las cuales les realizaron los ajustes y ffueron atendidos por el equipo de infraestructura.acciones que contribuyen con la mitigacion del riesgo identificado.</t>
  </si>
  <si>
    <t>Se evidenciaron estrategias de publicidad para invitar a los estudiantes en jornadas de vacunacion con el soporte de participacion con 80 estudiantes, docentes y otros, torneo de ajederez, en el mes de septiembre, asi mismo, se cuenta con la actividad desarrollada por el area de psicologia de la sede tintal, se cuenta con el listado de participantes a la actividad " taller de realaciones interpersonales" del area de psicologia, con la participacion de 113 estudiantes,  asi mismo, se cuenta con banner de invitación a las actividades deportivas, de psicologia, para la finalización del semestre, acciones que permiten mitigar  el riesgo identificado.</t>
  </si>
  <si>
    <t>Se evidencia que a partir de la capacitacion brindada, el dia 17 de mayo de 2023, en la cual la profesional de seguridad digital  brindo la informacion al equipo respecto de las actividades y acciones propias de la seguridad de la informacion, se observa que el equipo de trabajo delego a uno de los profesionales, integrantes del equipo de trabajo para realizar inspecciones periodicas en las que se observa seguimiento  desde el mes de febrero - a noviembre, asi mismo, de acuerdo a las siglas descritas se observan que  en lo corrido del año se observaron incumplimeitnos en temas de seguridad en algunos de los funcionarios, queienes tomaron acciones correctivas para los meses de octubre y noviembre, en los que se observa el cumplimeinto del total del equipo de trabajo, accion que pèrmite mitigar el riesgo iedentificado.</t>
  </si>
  <si>
    <t>Se evidencio el acta de reunion de fecha 11 de octubre de 2023, a traves del cual se observa el seguimiento efectuado por el profesional de apoyo de Planeacion, observando que cuenta con el consolidado de las acciones realizadas y los links de evidencias que corresponden al periodo de ejecucion por parte del proceso de bienestar universitario con 31 actividades que estan distribuidas en los aspectos social y ambiental,  de las cuales se observa en la publicacion que 3 actividades se encuentran ejecutadas al 100% las demas cuentan con un promedio de cumplimeinto del 70% a la fecha de este seguimiento. acciones que contribuyen con la mitigacion del riesgo identificado.</t>
  </si>
  <si>
    <t>Se evidencioa el correo de fecha de 2 de octubre de 2023, dirigido al  lider de infraestruuctura, co`n la solicitud de ubicación de puntos de aseo, asi mismo se observa el reporte de Mantum, con solicitudes que inician desde el 8 de mayo hasta el 20 de octubre de 2023 con solicitudes de implementacion de rejilla de desague, cambio de llave del lavamanos, solicitud de pintura para el gimnasio. a las cuales les realizaron los ajustes y ffueron atendidos por el equipo de infraestructura.acciones que contribuyen con la mitigacion del riesgo identificado.</t>
  </si>
  <si>
    <t xml:space="preserve">Se evidencia que en el mes de septiembre de 2023, se realizó la capacitación solicitada para la plataforma OLE, no obstante, a la fecha de este seguimiento se encuentra pendiente por ejecutar, a pesar de contar con la capacitación del mes de abril de 2023, accion que requiere ser fortalecida para contar con la capacitaciòn del funcionario que ingreso al equipo de egresados. </t>
  </si>
  <si>
    <t>g</t>
  </si>
  <si>
    <t>Fecha de actualización 20/11/2023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</si>
</sst>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8"/>
      <name val="Arial Narrow"/>
      <family val="2"/>
    </font>
    <font>
      <sz val="10"/>
      <color theme="1"/>
      <name val="Arial"/>
      <family val="2"/>
    </font>
    <font>
      <u/>
      <sz val="11"/>
      <color theme="10"/>
      <name val="Calibri"/>
      <family val="2"/>
      <scheme val="minor"/>
    </font>
    <font>
      <sz val="10"/>
      <color theme="1"/>
      <name val="Arial Narrow"/>
      <family val="2"/>
    </font>
    <font>
      <b/>
      <sz val="14"/>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9" fontId="13" fillId="0" borderId="0" applyFont="0" applyFill="0" applyBorder="0" applyAlignment="0" applyProtection="0"/>
    <xf numFmtId="0" fontId="44" fillId="0" borderId="0"/>
    <xf numFmtId="0" fontId="45" fillId="0" borderId="0"/>
    <xf numFmtId="0" fontId="5" fillId="0" borderId="0"/>
    <xf numFmtId="0" fontId="67" fillId="0" borderId="0" applyNumberFormat="0" applyFill="0" applyBorder="0" applyAlignment="0" applyProtection="0"/>
  </cellStyleXfs>
  <cellXfs count="428">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4" xfId="0" applyFont="1" applyFill="1" applyBorder="1" applyAlignment="1">
      <alignment horizontal="center" vertical="center" wrapText="1" readingOrder="1"/>
    </xf>
    <xf numFmtId="0" fontId="9" fillId="0" borderId="4" xfId="0" applyFont="1" applyBorder="1" applyAlignment="1">
      <alignment horizontal="justify" vertical="center" wrapText="1" readingOrder="1"/>
    </xf>
    <xf numFmtId="9" fontId="9" fillId="0" borderId="4"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3" borderId="0" xfId="0" applyFont="1" applyFill="1" applyAlignment="1">
      <alignment horizontal="center" vertical="center"/>
    </xf>
    <xf numFmtId="0" fontId="25" fillId="0" borderId="0" xfId="0" applyFont="1" applyAlignment="1">
      <alignment vertical="center"/>
    </xf>
    <xf numFmtId="0" fontId="26" fillId="0" borderId="0" xfId="0" applyFont="1"/>
    <xf numFmtId="0" fontId="24" fillId="0" borderId="0" xfId="0" applyFont="1"/>
    <xf numFmtId="0" fontId="0" fillId="0" borderId="0" xfId="0" pivotButton="1"/>
    <xf numFmtId="0" fontId="11" fillId="0" borderId="0" xfId="0" applyFont="1" applyAlignment="1">
      <alignment horizontal="justify" vertical="center" wrapText="1" readingOrder="1"/>
    </xf>
    <xf numFmtId="0" fontId="27" fillId="0" borderId="0" xfId="0" applyFont="1"/>
    <xf numFmtId="0" fontId="29" fillId="6" borderId="0" xfId="0" applyFont="1" applyFill="1" applyAlignment="1">
      <alignment horizontal="center" vertical="center" wrapText="1" readingOrder="1"/>
    </xf>
    <xf numFmtId="0" fontId="30" fillId="0" borderId="4" xfId="0" applyFont="1" applyBorder="1" applyAlignment="1">
      <alignment horizontal="justify" vertical="center" wrapText="1" readingOrder="1"/>
    </xf>
    <xf numFmtId="0" fontId="30" fillId="0" borderId="1" xfId="0" applyFont="1" applyBorder="1" applyAlignment="1">
      <alignment horizontal="justify" vertical="center" wrapText="1" readingOrder="1"/>
    </xf>
    <xf numFmtId="0" fontId="30" fillId="5" borderId="4" xfId="0" applyFont="1" applyFill="1" applyBorder="1" applyAlignment="1">
      <alignment horizontal="center" vertical="center" wrapText="1" readingOrder="1"/>
    </xf>
    <xf numFmtId="0" fontId="30" fillId="7" borderId="1" xfId="0" applyFont="1" applyFill="1" applyBorder="1" applyAlignment="1">
      <alignment horizontal="center" vertical="center" wrapText="1" readingOrder="1"/>
    </xf>
    <xf numFmtId="0" fontId="30" fillId="4" borderId="1" xfId="0" applyFont="1" applyFill="1" applyBorder="1" applyAlignment="1">
      <alignment horizontal="center" vertical="center" wrapText="1" readingOrder="1"/>
    </xf>
    <xf numFmtId="0" fontId="30" fillId="8" borderId="1" xfId="0" applyFont="1" applyFill="1" applyBorder="1" applyAlignment="1">
      <alignment horizontal="center" vertical="center" wrapText="1" readingOrder="1"/>
    </xf>
    <xf numFmtId="0" fontId="31" fillId="9" borderId="1" xfId="0" applyFont="1" applyFill="1" applyBorder="1" applyAlignment="1">
      <alignment horizontal="center" vertical="center" wrapText="1" readingOrder="1"/>
    </xf>
    <xf numFmtId="0" fontId="30" fillId="0" borderId="4" xfId="0" applyFont="1" applyBorder="1" applyAlignment="1">
      <alignment horizontal="center" vertical="center" wrapText="1" readingOrder="1"/>
    </xf>
    <xf numFmtId="0" fontId="30" fillId="0" borderId="1" xfId="0" applyFont="1" applyBorder="1" applyAlignment="1">
      <alignment horizontal="center" vertical="center" wrapText="1" readingOrder="1"/>
    </xf>
    <xf numFmtId="0" fontId="18" fillId="11" borderId="5"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6" xfId="0" applyFont="1" applyFill="1" applyBorder="1" applyAlignment="1" applyProtection="1">
      <alignment horizontal="center" vertical="center" wrapText="1" readingOrder="1"/>
      <protection hidden="1"/>
    </xf>
    <xf numFmtId="0" fontId="18" fillId="12" borderId="5"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6" xfId="0" applyFont="1" applyFill="1" applyBorder="1" applyAlignment="1" applyProtection="1">
      <alignment horizontal="center" wrapText="1" readingOrder="1"/>
      <protection hidden="1"/>
    </xf>
    <xf numFmtId="0" fontId="18" fillId="11" borderId="7" xfId="0" applyFont="1" applyFill="1" applyBorder="1" applyAlignment="1" applyProtection="1">
      <alignment horizontal="center" vertical="center" wrapText="1" readingOrder="1"/>
      <protection hidden="1"/>
    </xf>
    <xf numFmtId="0" fontId="18" fillId="11" borderId="8" xfId="0" applyFont="1" applyFill="1" applyBorder="1" applyAlignment="1" applyProtection="1">
      <alignment horizontal="center" vertical="center" wrapText="1" readingOrder="1"/>
      <protection hidden="1"/>
    </xf>
    <xf numFmtId="0" fontId="18" fillId="12" borderId="7" xfId="0" applyFont="1" applyFill="1" applyBorder="1" applyAlignment="1" applyProtection="1">
      <alignment horizontal="center" wrapText="1" readingOrder="1"/>
      <protection hidden="1"/>
    </xf>
    <xf numFmtId="0" fontId="18" fillId="12" borderId="8" xfId="0" applyFont="1" applyFill="1" applyBorder="1" applyAlignment="1" applyProtection="1">
      <alignment horizontal="center" wrapText="1" readingOrder="1"/>
      <protection hidden="1"/>
    </xf>
    <xf numFmtId="0" fontId="18" fillId="11" borderId="9" xfId="0" applyFont="1" applyFill="1" applyBorder="1" applyAlignment="1" applyProtection="1">
      <alignment horizontal="center" vertical="center" wrapText="1" readingOrder="1"/>
      <protection hidden="1"/>
    </xf>
    <xf numFmtId="0" fontId="18" fillId="11" borderId="11" xfId="0" applyFont="1" applyFill="1" applyBorder="1" applyAlignment="1" applyProtection="1">
      <alignment horizontal="center" vertical="center" wrapText="1" readingOrder="1"/>
      <protection hidden="1"/>
    </xf>
    <xf numFmtId="0" fontId="18" fillId="11" borderId="10" xfId="0" applyFont="1" applyFill="1" applyBorder="1" applyAlignment="1" applyProtection="1">
      <alignment horizontal="center" vertical="center" wrapText="1" readingOrder="1"/>
      <protection hidden="1"/>
    </xf>
    <xf numFmtId="0" fontId="18" fillId="12" borderId="9" xfId="0" applyFont="1" applyFill="1" applyBorder="1" applyAlignment="1" applyProtection="1">
      <alignment horizontal="center" wrapText="1" readingOrder="1"/>
      <protection hidden="1"/>
    </xf>
    <xf numFmtId="0" fontId="18" fillId="12" borderId="11" xfId="0" applyFont="1" applyFill="1" applyBorder="1" applyAlignment="1" applyProtection="1">
      <alignment horizontal="center" wrapText="1" readingOrder="1"/>
      <protection hidden="1"/>
    </xf>
    <xf numFmtId="0" fontId="18" fillId="12" borderId="10" xfId="0" applyFont="1" applyFill="1" applyBorder="1" applyAlignment="1" applyProtection="1">
      <alignment horizontal="center" wrapText="1" readingOrder="1"/>
      <protection hidden="1"/>
    </xf>
    <xf numFmtId="0" fontId="18" fillId="13" borderId="5"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6" xfId="0" applyFont="1" applyFill="1" applyBorder="1" applyAlignment="1" applyProtection="1">
      <alignment horizontal="center" wrapText="1" readingOrder="1"/>
      <protection hidden="1"/>
    </xf>
    <xf numFmtId="0" fontId="18" fillId="13" borderId="7" xfId="0" applyFont="1" applyFill="1" applyBorder="1" applyAlignment="1" applyProtection="1">
      <alignment horizontal="center" wrapText="1" readingOrder="1"/>
      <protection hidden="1"/>
    </xf>
    <xf numFmtId="0" fontId="18" fillId="13" borderId="8" xfId="0" applyFont="1" applyFill="1" applyBorder="1" applyAlignment="1" applyProtection="1">
      <alignment horizontal="center" wrapText="1" readingOrder="1"/>
      <protection hidden="1"/>
    </xf>
    <xf numFmtId="0" fontId="18" fillId="13" borderId="9" xfId="0" applyFont="1" applyFill="1" applyBorder="1" applyAlignment="1" applyProtection="1">
      <alignment horizontal="center" wrapText="1" readingOrder="1"/>
      <protection hidden="1"/>
    </xf>
    <xf numFmtId="0" fontId="18" fillId="13" borderId="11" xfId="0" applyFont="1" applyFill="1" applyBorder="1" applyAlignment="1" applyProtection="1">
      <alignment horizontal="center" wrapText="1" readingOrder="1"/>
      <protection hidden="1"/>
    </xf>
    <xf numFmtId="0" fontId="18" fillId="13" borderId="10" xfId="0" applyFont="1" applyFill="1" applyBorder="1" applyAlignment="1" applyProtection="1">
      <alignment horizontal="center" wrapText="1" readingOrder="1"/>
      <protection hidden="1"/>
    </xf>
    <xf numFmtId="0" fontId="18" fillId="5" borderId="5"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6" xfId="0" applyFont="1" applyFill="1" applyBorder="1" applyAlignment="1" applyProtection="1">
      <alignment horizontal="center" wrapText="1" readingOrder="1"/>
      <protection hidden="1"/>
    </xf>
    <xf numFmtId="0" fontId="18" fillId="5" borderId="7" xfId="0" applyFont="1" applyFill="1" applyBorder="1" applyAlignment="1" applyProtection="1">
      <alignment horizontal="center" wrapText="1" readingOrder="1"/>
      <protection hidden="1"/>
    </xf>
    <xf numFmtId="0" fontId="18" fillId="5" borderId="8" xfId="0" applyFont="1" applyFill="1" applyBorder="1" applyAlignment="1" applyProtection="1">
      <alignment horizontal="center" wrapText="1" readingOrder="1"/>
      <protection hidden="1"/>
    </xf>
    <xf numFmtId="0" fontId="18" fillId="5" borderId="9" xfId="0" applyFont="1" applyFill="1" applyBorder="1" applyAlignment="1" applyProtection="1">
      <alignment horizontal="center" wrapText="1" readingOrder="1"/>
      <protection hidden="1"/>
    </xf>
    <xf numFmtId="0" fontId="18" fillId="5" borderId="11" xfId="0" applyFont="1" applyFill="1" applyBorder="1" applyAlignment="1" applyProtection="1">
      <alignment horizontal="center" wrapText="1" readingOrder="1"/>
      <protection hidden="1"/>
    </xf>
    <xf numFmtId="0" fontId="18" fillId="5" borderId="10" xfId="0" applyFont="1" applyFill="1" applyBorder="1" applyAlignment="1" applyProtection="1">
      <alignment horizontal="center" wrapText="1" readingOrder="1"/>
      <protection hidden="1"/>
    </xf>
    <xf numFmtId="0" fontId="0" fillId="3" borderId="0" xfId="0" applyFill="1"/>
    <xf numFmtId="0" fontId="46" fillId="3" borderId="39" xfId="2" applyFont="1" applyFill="1" applyBorder="1"/>
    <xf numFmtId="0" fontId="46" fillId="3" borderId="40" xfId="2" applyFont="1" applyFill="1" applyBorder="1"/>
    <xf numFmtId="0" fontId="46" fillId="3" borderId="41" xfId="2" applyFont="1" applyFill="1" applyBorder="1"/>
    <xf numFmtId="0" fontId="15" fillId="3" borderId="0" xfId="0" applyFont="1" applyFill="1" applyAlignment="1">
      <alignment vertical="center"/>
    </xf>
    <xf numFmtId="0" fontId="5" fillId="3" borderId="0" xfId="0" applyFont="1" applyFill="1"/>
    <xf numFmtId="0" fontId="33" fillId="3" borderId="0" xfId="0" applyFont="1" applyFill="1"/>
    <xf numFmtId="0" fontId="34" fillId="3" borderId="22" xfId="0" applyFont="1" applyFill="1" applyBorder="1" applyAlignment="1">
      <alignment horizontal="center" vertical="center" wrapText="1" readingOrder="1"/>
    </xf>
    <xf numFmtId="0" fontId="35" fillId="3" borderId="22" xfId="0" applyFont="1" applyFill="1" applyBorder="1" applyAlignment="1">
      <alignment horizontal="justify" vertical="center" wrapText="1" readingOrder="1"/>
    </xf>
    <xf numFmtId="9" fontId="34" fillId="3" borderId="31" xfId="0" applyNumberFormat="1"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5" fillId="3" borderId="21" xfId="0" applyFont="1" applyFill="1" applyBorder="1" applyAlignment="1">
      <alignment horizontal="justify" vertical="center" wrapText="1" readingOrder="1"/>
    </xf>
    <xf numFmtId="9" fontId="34" fillId="3" borderId="26" xfId="0" applyNumberFormat="1"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xf numFmtId="0" fontId="35" fillId="3" borderId="28" xfId="0" applyFont="1" applyFill="1" applyBorder="1" applyAlignment="1">
      <alignment horizontal="justify" vertical="center" wrapText="1" readingOrder="1"/>
    </xf>
    <xf numFmtId="0" fontId="35" fillId="3" borderId="29" xfId="0" applyFont="1" applyFill="1" applyBorder="1" applyAlignment="1">
      <alignment horizontal="center" vertical="center" wrapText="1" readingOrder="1"/>
    </xf>
    <xf numFmtId="0" fontId="43" fillId="3" borderId="0" xfId="0" applyFont="1" applyFill="1"/>
    <xf numFmtId="0" fontId="34" fillId="15" borderId="33" xfId="0" applyFont="1" applyFill="1" applyBorder="1" applyAlignment="1">
      <alignment horizontal="center" vertical="center" wrapText="1" readingOrder="1"/>
    </xf>
    <xf numFmtId="0" fontId="34" fillId="15" borderId="34" xfId="0" applyFont="1" applyFill="1" applyBorder="1" applyAlignment="1">
      <alignment horizontal="center" vertical="center" wrapText="1" readingOrder="1"/>
    </xf>
    <xf numFmtId="0" fontId="12" fillId="3" borderId="0" xfId="0" applyFont="1" applyFill="1"/>
    <xf numFmtId="0" fontId="28" fillId="3" borderId="0" xfId="0" applyFont="1" applyFill="1" applyAlignment="1">
      <alignment horizontal="center" vertical="center" wrapText="1"/>
    </xf>
    <xf numFmtId="0" fontId="11" fillId="3" borderId="0" xfId="0" applyFont="1" applyFill="1" applyAlignment="1">
      <alignment horizontal="justify" vertical="center" wrapText="1" readingOrder="1"/>
    </xf>
    <xf numFmtId="0" fontId="4" fillId="3" borderId="0" xfId="0" applyFont="1" applyFill="1" applyAlignment="1">
      <alignment vertical="center"/>
    </xf>
    <xf numFmtId="0" fontId="14" fillId="3" borderId="0" xfId="0" applyFont="1" applyFill="1"/>
    <xf numFmtId="0" fontId="4" fillId="3" borderId="0" xfId="0" applyFont="1" applyFill="1" applyAlignment="1">
      <alignment horizontal="left" vertical="center"/>
    </xf>
    <xf numFmtId="0" fontId="46" fillId="3" borderId="7" xfId="2" applyFont="1" applyFill="1" applyBorder="1"/>
    <xf numFmtId="0" fontId="51" fillId="3" borderId="0" xfId="0" applyFont="1" applyFill="1" applyAlignment="1">
      <alignment horizontal="left" vertical="center" wrapText="1"/>
    </xf>
    <xf numFmtId="0" fontId="52" fillId="3" borderId="0" xfId="0" applyFont="1" applyFill="1" applyAlignment="1">
      <alignment horizontal="left" vertical="top" wrapText="1"/>
    </xf>
    <xf numFmtId="0" fontId="46" fillId="3" borderId="0" xfId="2" applyFont="1" applyFill="1"/>
    <xf numFmtId="0" fontId="46" fillId="3" borderId="8" xfId="2" applyFont="1" applyFill="1" applyBorder="1"/>
    <xf numFmtId="0" fontId="46" fillId="3" borderId="9" xfId="2" applyFont="1" applyFill="1" applyBorder="1"/>
    <xf numFmtId="0" fontId="46" fillId="3" borderId="11" xfId="2" applyFont="1" applyFill="1" applyBorder="1"/>
    <xf numFmtId="0" fontId="46" fillId="3" borderId="10" xfId="2" applyFont="1" applyFill="1" applyBorder="1"/>
    <xf numFmtId="0" fontId="50" fillId="3" borderId="0" xfId="2" applyFont="1" applyFill="1" applyAlignment="1">
      <alignment horizontal="left" vertical="center" wrapText="1"/>
    </xf>
    <xf numFmtId="0" fontId="46" fillId="3" borderId="0" xfId="2" applyFont="1" applyFill="1" applyAlignment="1">
      <alignment horizontal="left" vertical="center" wrapText="1"/>
    </xf>
    <xf numFmtId="0" fontId="46" fillId="3" borderId="0" xfId="2" quotePrefix="1" applyFont="1" applyFill="1" applyAlignment="1">
      <alignment horizontal="left" vertical="center" wrapText="1"/>
    </xf>
    <xf numFmtId="0" fontId="48" fillId="3" borderId="7" xfId="2" quotePrefix="1" applyFont="1" applyFill="1" applyBorder="1" applyAlignment="1">
      <alignment horizontal="left" vertical="top" wrapText="1"/>
    </xf>
    <xf numFmtId="0" fontId="49" fillId="3" borderId="0" xfId="2" quotePrefix="1" applyFont="1" applyFill="1" applyAlignment="1">
      <alignment horizontal="left" vertical="top" wrapText="1"/>
    </xf>
    <xf numFmtId="0" fontId="49"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9" fontId="1" fillId="0" borderId="21" xfId="0" applyNumberFormat="1" applyFont="1" applyBorder="1" applyAlignment="1" applyProtection="1">
      <alignment horizontal="center" vertical="center"/>
      <protection hidden="1"/>
    </xf>
    <xf numFmtId="14" fontId="1" fillId="0" borderId="21" xfId="0" applyNumberFormat="1" applyFont="1" applyBorder="1" applyAlignment="1" applyProtection="1">
      <alignment horizontal="center" vertical="center"/>
      <protection locked="0"/>
    </xf>
    <xf numFmtId="0" fontId="59" fillId="7" borderId="21" xfId="0" applyFont="1" applyFill="1" applyBorder="1" applyAlignment="1">
      <alignment horizontal="center" vertical="center" textRotation="90"/>
    </xf>
    <xf numFmtId="0" fontId="44" fillId="0" borderId="7" xfId="0" applyFont="1" applyBorder="1" applyAlignment="1">
      <alignment vertical="center" wrapText="1"/>
    </xf>
    <xf numFmtId="0" fontId="44"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0" fillId="0" borderId="0" xfId="0" applyFont="1" applyAlignment="1">
      <alignment horizontal="center" vertical="center" wrapText="1"/>
    </xf>
    <xf numFmtId="0" fontId="44" fillId="0" borderId="0" xfId="0" applyFont="1" applyAlignment="1">
      <alignment horizontal="center" vertical="center" wrapText="1"/>
    </xf>
    <xf numFmtId="0" fontId="44" fillId="0" borderId="0" xfId="0" applyFont="1" applyAlignment="1">
      <alignment horizontal="left" vertical="center" wrapText="1"/>
    </xf>
    <xf numFmtId="0" fontId="61" fillId="0" borderId="0" xfId="0" applyFont="1" applyAlignment="1">
      <alignment horizontal="center"/>
    </xf>
    <xf numFmtId="0" fontId="64"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4" fillId="0" borderId="0" xfId="0" applyFont="1" applyAlignment="1">
      <alignment vertical="center" wrapText="1"/>
    </xf>
    <xf numFmtId="0" fontId="64" fillId="0" borderId="70" xfId="0" applyFont="1" applyBorder="1" applyAlignment="1">
      <alignment horizontal="center" vertical="center" wrapText="1"/>
    </xf>
    <xf numFmtId="0" fontId="63" fillId="0" borderId="70" xfId="0" applyFont="1" applyBorder="1" applyAlignment="1">
      <alignment vertical="center" wrapText="1"/>
    </xf>
    <xf numFmtId="0" fontId="1" fillId="0" borderId="2" xfId="0" applyFont="1" applyBorder="1" applyAlignment="1">
      <alignment horizontal="center" vertical="center"/>
    </xf>
    <xf numFmtId="0" fontId="57" fillId="0" borderId="64" xfId="0" applyFont="1" applyBorder="1" applyAlignment="1" applyProtection="1">
      <alignment horizontal="center" wrapText="1"/>
      <protection locked="0"/>
    </xf>
    <xf numFmtId="0" fontId="57" fillId="0" borderId="57" xfId="0" applyFont="1" applyBorder="1" applyAlignment="1" applyProtection="1">
      <alignment horizontal="center" wrapText="1"/>
      <protection locked="0"/>
    </xf>
    <xf numFmtId="0" fontId="56" fillId="0" borderId="57" xfId="0" applyFont="1" applyBorder="1" applyAlignment="1" applyProtection="1">
      <alignment horizontal="center" vertical="center"/>
      <protection locked="0"/>
    </xf>
    <xf numFmtId="0" fontId="1" fillId="0" borderId="21" xfId="0" applyFont="1" applyBorder="1" applyAlignment="1">
      <alignment horizontal="left" vertical="top"/>
    </xf>
    <xf numFmtId="0" fontId="1" fillId="0" borderId="21" xfId="0" applyFont="1" applyBorder="1" applyAlignment="1" applyProtection="1">
      <alignment horizontal="left" vertical="top" wrapText="1"/>
      <protection locked="0"/>
    </xf>
    <xf numFmtId="0" fontId="1" fillId="0" borderId="21" xfId="0" applyFont="1" applyBorder="1" applyAlignment="1" applyProtection="1">
      <alignment horizontal="left" vertical="top"/>
      <protection hidden="1"/>
    </xf>
    <xf numFmtId="0" fontId="1" fillId="0" borderId="21" xfId="0" applyFont="1" applyBorder="1" applyAlignment="1" applyProtection="1">
      <alignment horizontal="left" vertical="top" textRotation="90"/>
      <protection locked="0"/>
    </xf>
    <xf numFmtId="0" fontId="1" fillId="0" borderId="21" xfId="0" applyFont="1" applyBorder="1" applyAlignment="1" applyProtection="1">
      <alignment horizontal="left" vertical="top"/>
      <protection locked="0"/>
    </xf>
    <xf numFmtId="0" fontId="66" fillId="0" borderId="21" xfId="0" applyFont="1" applyBorder="1" applyAlignment="1" applyProtection="1">
      <alignment horizontal="left" vertical="top" wrapText="1"/>
      <protection locked="0"/>
    </xf>
    <xf numFmtId="0" fontId="4" fillId="0" borderId="71" xfId="0" applyFont="1" applyBorder="1" applyAlignment="1" applyProtection="1">
      <alignment vertical="center" textRotation="90" wrapText="1"/>
      <protection hidden="1"/>
    </xf>
    <xf numFmtId="9" fontId="1" fillId="0" borderId="71" xfId="0" applyNumberFormat="1" applyFont="1" applyBorder="1" applyAlignment="1" applyProtection="1">
      <alignment vertical="center"/>
      <protection hidden="1"/>
    </xf>
    <xf numFmtId="0" fontId="4" fillId="0" borderId="71" xfId="0" applyFont="1" applyBorder="1" applyAlignment="1" applyProtection="1">
      <alignment vertical="center" textRotation="90"/>
      <protection hidden="1"/>
    </xf>
    <xf numFmtId="9" fontId="1" fillId="0" borderId="21" xfId="1" applyFont="1" applyBorder="1" applyAlignment="1">
      <alignment horizontal="left" vertical="top" wrapText="1"/>
    </xf>
    <xf numFmtId="14" fontId="1" fillId="0" borderId="21" xfId="0" applyNumberFormat="1" applyFont="1" applyBorder="1" applyAlignment="1" applyProtection="1">
      <alignment horizontal="left" vertical="top"/>
      <protection locked="0"/>
    </xf>
    <xf numFmtId="14" fontId="1" fillId="0" borderId="21" xfId="0" applyNumberFormat="1"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1" fillId="3" borderId="21" xfId="0" applyFont="1" applyFill="1" applyBorder="1" applyAlignment="1" applyProtection="1">
      <alignment horizontal="left" vertical="top" wrapText="1"/>
      <protection locked="0"/>
    </xf>
    <xf numFmtId="14" fontId="1" fillId="3" borderId="21" xfId="0" applyNumberFormat="1" applyFont="1" applyFill="1" applyBorder="1" applyAlignment="1" applyProtection="1">
      <alignment horizontal="left" vertical="top"/>
      <protection locked="0"/>
    </xf>
    <xf numFmtId="14" fontId="1" fillId="3" borderId="21" xfId="0" applyNumberFormat="1" applyFont="1" applyFill="1" applyBorder="1" applyAlignment="1" applyProtection="1">
      <alignment horizontal="left" vertical="top" wrapText="1"/>
      <protection locked="0"/>
    </xf>
    <xf numFmtId="9" fontId="1" fillId="0" borderId="21" xfId="0" applyNumberFormat="1" applyFont="1" applyBorder="1" applyAlignment="1" applyProtection="1">
      <alignment vertical="top" wrapText="1"/>
      <protection hidden="1"/>
    </xf>
    <xf numFmtId="9" fontId="1" fillId="0" borderId="71" xfId="0" applyNumberFormat="1" applyFont="1" applyBorder="1" applyAlignment="1" applyProtection="1">
      <alignment horizontal="center" vertical="center"/>
      <protection hidden="1"/>
    </xf>
    <xf numFmtId="0" fontId="0" fillId="0" borderId="0" xfId="0" applyAlignment="1">
      <alignment horizontal="center" vertical="center" wrapText="1"/>
    </xf>
    <xf numFmtId="0" fontId="55" fillId="0" borderId="57" xfId="0" applyFont="1" applyBorder="1" applyAlignment="1">
      <alignment horizontal="center" vertical="center"/>
    </xf>
    <xf numFmtId="0" fontId="55" fillId="0" borderId="63" xfId="0" applyFont="1" applyBorder="1" applyAlignment="1">
      <alignment horizontal="center" vertical="center"/>
    </xf>
    <xf numFmtId="0" fontId="4" fillId="0" borderId="21" xfId="0" applyFont="1" applyBorder="1" applyAlignment="1" applyProtection="1">
      <alignment horizontal="right" vertical="top" textRotation="90"/>
      <protection hidden="1"/>
    </xf>
    <xf numFmtId="0" fontId="1" fillId="3" borderId="0" xfId="0" applyFont="1" applyFill="1" applyAlignment="1">
      <alignment horizontal="left"/>
    </xf>
    <xf numFmtId="0" fontId="1" fillId="0" borderId="0" xfId="0" applyFont="1" applyAlignment="1">
      <alignment horizontal="left"/>
    </xf>
    <xf numFmtId="0" fontId="56" fillId="0" borderId="57" xfId="0" applyFont="1" applyBorder="1" applyAlignment="1" applyProtection="1">
      <alignment horizontal="center" vertical="center" wrapText="1"/>
      <protection locked="0"/>
    </xf>
    <xf numFmtId="0" fontId="1" fillId="0" borderId="0" xfId="0" applyFont="1" applyAlignment="1">
      <alignment wrapText="1"/>
    </xf>
    <xf numFmtId="0" fontId="1" fillId="0" borderId="0" xfId="0" applyFont="1" applyAlignment="1">
      <alignment horizontal="left" vertical="top"/>
    </xf>
    <xf numFmtId="0" fontId="1" fillId="3" borderId="0" xfId="0" applyFont="1" applyFill="1" applyAlignment="1">
      <alignment horizontal="left" vertical="top"/>
    </xf>
    <xf numFmtId="0" fontId="4" fillId="3" borderId="0" xfId="0" applyFont="1" applyFill="1" applyAlignment="1">
      <alignment horizontal="left" vertical="top"/>
    </xf>
    <xf numFmtId="14" fontId="1" fillId="0" borderId="0" xfId="0" applyNumberFormat="1" applyFont="1" applyAlignment="1">
      <alignment horizontal="left" vertical="top"/>
    </xf>
    <xf numFmtId="14" fontId="1" fillId="0" borderId="21" xfId="0" applyNumberFormat="1" applyFont="1" applyBorder="1" applyAlignment="1">
      <alignment horizontal="left" vertical="top"/>
    </xf>
    <xf numFmtId="0" fontId="1" fillId="3" borderId="21" xfId="0" applyFont="1" applyFill="1" applyBorder="1" applyAlignment="1">
      <alignment horizontal="left" vertical="top" wrapText="1"/>
    </xf>
    <xf numFmtId="0" fontId="67" fillId="3" borderId="21" xfId="5" applyFill="1" applyBorder="1" applyAlignment="1">
      <alignment horizontal="left" vertical="top" wrapText="1"/>
    </xf>
    <xf numFmtId="0" fontId="2" fillId="0" borderId="21" xfId="0" applyFont="1" applyBorder="1" applyAlignment="1" applyProtection="1">
      <alignment horizontal="center" vertical="center" wrapText="1"/>
      <protection locked="0"/>
    </xf>
    <xf numFmtId="0" fontId="1" fillId="0" borderId="21" xfId="0" applyFont="1" applyBorder="1" applyAlignment="1">
      <alignment horizontal="center" vertical="center" wrapText="1"/>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textRotation="90"/>
      <protection locked="0"/>
    </xf>
    <xf numFmtId="164" fontId="1" fillId="0" borderId="21" xfId="1" applyNumberFormat="1" applyFont="1" applyBorder="1" applyAlignment="1">
      <alignment horizontal="center" vertical="center"/>
    </xf>
    <xf numFmtId="0" fontId="4" fillId="0" borderId="21" xfId="0" applyFont="1" applyBorder="1" applyAlignment="1" applyProtection="1">
      <alignment horizontal="center" vertical="center" textRotation="90" wrapText="1"/>
      <protection hidden="1"/>
    </xf>
    <xf numFmtId="0" fontId="4" fillId="0" borderId="21" xfId="0" applyFont="1" applyBorder="1" applyAlignment="1" applyProtection="1">
      <alignment horizontal="center" vertical="center" textRotation="90"/>
      <protection hidden="1"/>
    </xf>
    <xf numFmtId="0" fontId="68"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left" vertical="center" wrapText="1"/>
      <protection locked="0"/>
    </xf>
    <xf numFmtId="0" fontId="67" fillId="0" borderId="21" xfId="5" applyBorder="1" applyAlignment="1" applyProtection="1">
      <alignment horizontal="left" vertical="center" wrapText="1"/>
      <protection locked="0"/>
    </xf>
    <xf numFmtId="0" fontId="1" fillId="3" borderId="0" xfId="0" applyFont="1" applyFill="1" applyAlignment="1">
      <alignment horizontal="center" vertical="center"/>
    </xf>
    <xf numFmtId="0" fontId="18" fillId="11" borderId="0" xfId="0" applyFont="1" applyFill="1" applyAlignment="1" applyProtection="1">
      <alignment horizontal="center" vertical="center" wrapText="1" readingOrder="1"/>
      <protection hidden="1"/>
    </xf>
    <xf numFmtId="0" fontId="18" fillId="13" borderId="0" xfId="0" applyFont="1" applyFill="1" applyAlignment="1" applyProtection="1">
      <alignment horizontal="center" wrapText="1" readingOrder="1"/>
      <protection hidden="1"/>
    </xf>
    <xf numFmtId="0" fontId="18" fillId="5" borderId="0" xfId="0" applyFont="1" applyFill="1" applyAlignment="1" applyProtection="1">
      <alignment horizontal="center" wrapText="1" readingOrder="1"/>
      <protection hidden="1"/>
    </xf>
    <xf numFmtId="0" fontId="18" fillId="12" borderId="0" xfId="0" applyFont="1" applyFill="1" applyAlignment="1" applyProtection="1">
      <alignment horizontal="center" wrapText="1" readingOrder="1"/>
      <protection hidden="1"/>
    </xf>
    <xf numFmtId="0" fontId="47" fillId="14" borderId="36" xfId="2" applyFont="1" applyFill="1" applyBorder="1" applyAlignment="1">
      <alignment horizontal="center" vertical="center" wrapText="1"/>
    </xf>
    <xf numFmtId="0" fontId="47" fillId="14" borderId="37" xfId="2" applyFont="1" applyFill="1" applyBorder="1" applyAlignment="1">
      <alignment horizontal="center" vertical="center" wrapText="1"/>
    </xf>
    <xf numFmtId="0" fontId="47" fillId="14" borderId="38" xfId="2" applyFont="1" applyFill="1" applyBorder="1" applyAlignment="1">
      <alignment horizontal="center" vertical="center" wrapText="1"/>
    </xf>
    <xf numFmtId="0" fontId="46" fillId="0" borderId="7" xfId="2" quotePrefix="1" applyFont="1" applyBorder="1" applyAlignment="1">
      <alignment horizontal="left" vertical="center" wrapText="1"/>
    </xf>
    <xf numFmtId="0" fontId="46" fillId="0" borderId="0" xfId="2" quotePrefix="1" applyFont="1" applyAlignment="1">
      <alignment horizontal="left" vertical="center" wrapText="1"/>
    </xf>
    <xf numFmtId="0" fontId="46" fillId="0" borderId="8" xfId="2" quotePrefix="1" applyFont="1" applyBorder="1" applyAlignment="1">
      <alignment horizontal="left" vertical="center" wrapText="1"/>
    </xf>
    <xf numFmtId="0" fontId="46" fillId="0" borderId="56" xfId="2" quotePrefix="1" applyFont="1" applyBorder="1" applyAlignment="1">
      <alignment horizontal="left" vertical="center" wrapText="1"/>
    </xf>
    <xf numFmtId="0" fontId="46" fillId="0" borderId="57" xfId="2" quotePrefix="1" applyFont="1" applyBorder="1" applyAlignment="1">
      <alignment horizontal="left" vertical="center" wrapText="1"/>
    </xf>
    <xf numFmtId="0" fontId="46" fillId="0" borderId="58" xfId="2" quotePrefix="1" applyFont="1" applyBorder="1" applyAlignment="1">
      <alignment horizontal="left" vertical="center" wrapText="1"/>
    </xf>
    <xf numFmtId="0" fontId="48" fillId="3" borderId="39" xfId="2" quotePrefix="1" applyFont="1" applyFill="1" applyBorder="1" applyAlignment="1">
      <alignment horizontal="left" vertical="top" wrapText="1"/>
    </xf>
    <xf numFmtId="0" fontId="49" fillId="3" borderId="40" xfId="2" quotePrefix="1" applyFont="1" applyFill="1" applyBorder="1" applyAlignment="1">
      <alignment horizontal="left" vertical="top" wrapText="1"/>
    </xf>
    <xf numFmtId="0" fontId="49" fillId="3" borderId="41" xfId="2" quotePrefix="1" applyFont="1" applyFill="1" applyBorder="1" applyAlignment="1">
      <alignment horizontal="left" vertical="top" wrapText="1"/>
    </xf>
    <xf numFmtId="0" fontId="46" fillId="0" borderId="7" xfId="2" quotePrefix="1" applyFont="1" applyBorder="1" applyAlignment="1">
      <alignment horizontal="left" vertical="top" wrapText="1"/>
    </xf>
    <xf numFmtId="0" fontId="46" fillId="0" borderId="0" xfId="2" quotePrefix="1" applyFont="1" applyAlignment="1">
      <alignment horizontal="left" vertical="top" wrapText="1"/>
    </xf>
    <xf numFmtId="0" fontId="46" fillId="0" borderId="8" xfId="2" quotePrefix="1" applyFont="1" applyBorder="1" applyAlignment="1">
      <alignment horizontal="left" vertical="top" wrapText="1"/>
    </xf>
    <xf numFmtId="0" fontId="51" fillId="14" borderId="42" xfId="3" applyFont="1" applyFill="1" applyBorder="1" applyAlignment="1">
      <alignment horizontal="center" vertical="center" wrapText="1"/>
    </xf>
    <xf numFmtId="0" fontId="51" fillId="14" borderId="43" xfId="3" applyFont="1" applyFill="1" applyBorder="1" applyAlignment="1">
      <alignment horizontal="center" vertical="center" wrapText="1"/>
    </xf>
    <xf numFmtId="0" fontId="51" fillId="14" borderId="44" xfId="2" applyFont="1" applyFill="1" applyBorder="1" applyAlignment="1">
      <alignment horizontal="center" vertical="center"/>
    </xf>
    <xf numFmtId="0" fontId="51"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1" fillId="3" borderId="46" xfId="3" applyFont="1" applyFill="1" applyBorder="1" applyAlignment="1">
      <alignment horizontal="left" vertical="top" wrapText="1" readingOrder="1"/>
    </xf>
    <xf numFmtId="0" fontId="51" fillId="3" borderId="47" xfId="3" applyFont="1" applyFill="1" applyBorder="1" applyAlignment="1">
      <alignment horizontal="left" vertical="top" wrapText="1" readingOrder="1"/>
    </xf>
    <xf numFmtId="0" fontId="52" fillId="3" borderId="48" xfId="2" applyFont="1" applyFill="1" applyBorder="1" applyAlignment="1">
      <alignment horizontal="justify" vertical="center" wrapText="1"/>
    </xf>
    <xf numFmtId="0" fontId="52" fillId="3" borderId="49" xfId="2" applyFont="1" applyFill="1" applyBorder="1" applyAlignment="1">
      <alignment horizontal="justify" vertical="center" wrapText="1"/>
    </xf>
    <xf numFmtId="0" fontId="51" fillId="3" borderId="50" xfId="0" applyFont="1" applyFill="1" applyBorder="1" applyAlignment="1">
      <alignment horizontal="left" vertical="center" wrapText="1"/>
    </xf>
    <xf numFmtId="0" fontId="51" fillId="3" borderId="51" xfId="0" applyFont="1" applyFill="1" applyBorder="1" applyAlignment="1">
      <alignment horizontal="left" vertical="center" wrapText="1"/>
    </xf>
    <xf numFmtId="0" fontId="52" fillId="3" borderId="52" xfId="2" applyFont="1" applyFill="1" applyBorder="1" applyAlignment="1">
      <alignment horizontal="justify" vertical="center" wrapText="1"/>
    </xf>
    <xf numFmtId="0" fontId="52" fillId="3" borderId="53" xfId="2" applyFont="1" applyFill="1" applyBorder="1" applyAlignment="1">
      <alignment horizontal="justify" vertical="center" wrapText="1"/>
    </xf>
    <xf numFmtId="0" fontId="46" fillId="3" borderId="7" xfId="2" applyFont="1" applyFill="1" applyBorder="1" applyAlignment="1">
      <alignment horizontal="left" vertical="top" wrapText="1"/>
    </xf>
    <xf numFmtId="0" fontId="46" fillId="3" borderId="0" xfId="2" applyFont="1" applyFill="1" applyAlignment="1">
      <alignment horizontal="left" vertical="top" wrapText="1"/>
    </xf>
    <xf numFmtId="0" fontId="46" fillId="3" borderId="8" xfId="2" applyFont="1" applyFill="1" applyBorder="1" applyAlignment="1">
      <alignment horizontal="left" vertical="top" wrapText="1"/>
    </xf>
    <xf numFmtId="0" fontId="51" fillId="3" borderId="59" xfId="0" applyFont="1" applyFill="1" applyBorder="1" applyAlignment="1">
      <alignment horizontal="left" vertical="center" wrapText="1"/>
    </xf>
    <xf numFmtId="0" fontId="51" fillId="3" borderId="60" xfId="0" applyFont="1" applyFill="1" applyBorder="1" applyAlignment="1">
      <alignment horizontal="left" vertical="center" wrapText="1"/>
    </xf>
    <xf numFmtId="0" fontId="51" fillId="3" borderId="61" xfId="0" applyFont="1" applyFill="1" applyBorder="1" applyAlignment="1">
      <alignment horizontal="left" vertical="center" wrapText="1"/>
    </xf>
    <xf numFmtId="0" fontId="51" fillId="3" borderId="62" xfId="0" applyFont="1" applyFill="1" applyBorder="1" applyAlignment="1">
      <alignment horizontal="left" vertical="center" wrapText="1"/>
    </xf>
    <xf numFmtId="0" fontId="52" fillId="3" borderId="54" xfId="0" applyFont="1" applyFill="1" applyBorder="1" applyAlignment="1">
      <alignment horizontal="justify" vertical="center" wrapText="1"/>
    </xf>
    <xf numFmtId="0" fontId="52" fillId="3" borderId="55" xfId="0" applyFont="1" applyFill="1" applyBorder="1" applyAlignment="1">
      <alignment horizontal="justify" vertical="center" wrapText="1"/>
    </xf>
    <xf numFmtId="0" fontId="59" fillId="7" borderId="71" xfId="0" applyFont="1" applyFill="1" applyBorder="1" applyAlignment="1">
      <alignment horizontal="center" vertical="center" wrapText="1"/>
    </xf>
    <xf numFmtId="0" fontId="59" fillId="7" borderId="22" xfId="0" applyFont="1" applyFill="1" applyBorder="1" applyAlignment="1">
      <alignment horizontal="center" vertical="center" wrapText="1"/>
    </xf>
    <xf numFmtId="0" fontId="4" fillId="0" borderId="71"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9" fontId="1" fillId="0" borderId="71" xfId="0" applyNumberFormat="1" applyFont="1" applyBorder="1" applyAlignment="1" applyProtection="1">
      <alignment horizontal="center" vertical="center" wrapText="1"/>
      <protection hidden="1"/>
    </xf>
    <xf numFmtId="9" fontId="1" fillId="0" borderId="22" xfId="0" applyNumberFormat="1" applyFont="1" applyBorder="1" applyAlignment="1" applyProtection="1">
      <alignment horizontal="center" vertical="center" wrapText="1"/>
      <protection hidden="1"/>
    </xf>
    <xf numFmtId="9" fontId="1" fillId="0" borderId="71" xfId="0" applyNumberFormat="1" applyFont="1" applyBorder="1" applyAlignment="1" applyProtection="1">
      <alignment horizontal="center" vertical="center" wrapText="1"/>
      <protection locked="0"/>
    </xf>
    <xf numFmtId="9" fontId="1" fillId="0" borderId="22" xfId="0" applyNumberFormat="1" applyFont="1" applyBorder="1" applyAlignment="1" applyProtection="1">
      <alignment horizontal="center" vertical="center" wrapText="1"/>
      <protection locked="0"/>
    </xf>
    <xf numFmtId="0" fontId="4" fillId="0" borderId="72" xfId="0" applyFont="1" applyBorder="1" applyAlignment="1" applyProtection="1">
      <alignment horizontal="center" vertical="center" wrapText="1"/>
      <protection hidden="1"/>
    </xf>
    <xf numFmtId="9" fontId="1" fillId="0" borderId="72" xfId="0" applyNumberFormat="1" applyFont="1" applyBorder="1" applyAlignment="1" applyProtection="1">
      <alignment horizontal="center" vertical="center" wrapText="1"/>
      <protection hidden="1"/>
    </xf>
    <xf numFmtId="9" fontId="1" fillId="0" borderId="72" xfId="0" applyNumberFormat="1" applyFont="1" applyBorder="1" applyAlignment="1" applyProtection="1">
      <alignment horizontal="center" vertical="center" wrapText="1"/>
      <protection locked="0"/>
    </xf>
    <xf numFmtId="0" fontId="59" fillId="7" borderId="21" xfId="0" applyFont="1" applyFill="1" applyBorder="1" applyAlignment="1">
      <alignment horizontal="center" vertical="center" wrapText="1"/>
    </xf>
    <xf numFmtId="0" fontId="55" fillId="0" borderId="21" xfId="0" applyFont="1" applyBorder="1" applyAlignment="1">
      <alignment horizontal="center" vertical="center"/>
    </xf>
    <xf numFmtId="0" fontId="65" fillId="0" borderId="68" xfId="0" applyFont="1" applyBorder="1" applyAlignment="1">
      <alignment horizontal="left" vertical="top"/>
    </xf>
    <xf numFmtId="0" fontId="65" fillId="0" borderId="67" xfId="0" applyFont="1" applyBorder="1" applyAlignment="1">
      <alignment horizontal="left" vertical="top"/>
    </xf>
    <xf numFmtId="0" fontId="65" fillId="0" borderId="69" xfId="0" applyFont="1" applyBorder="1" applyAlignment="1">
      <alignment horizontal="left" vertical="top"/>
    </xf>
    <xf numFmtId="0" fontId="59" fillId="7" borderId="21" xfId="0" applyFont="1" applyFill="1" applyBorder="1" applyAlignment="1">
      <alignment horizontal="center" vertical="center" textRotation="90" wrapText="1"/>
    </xf>
    <xf numFmtId="0" fontId="57" fillId="0" borderId="21" xfId="0" applyFont="1" applyBorder="1" applyAlignment="1" applyProtection="1">
      <alignment horizontal="center" wrapText="1"/>
      <protection locked="0"/>
    </xf>
    <xf numFmtId="0" fontId="59" fillId="7" borderId="22" xfId="0" applyFont="1" applyFill="1" applyBorder="1" applyAlignment="1">
      <alignment horizontal="center" vertical="center"/>
    </xf>
    <xf numFmtId="0" fontId="59" fillId="7" borderId="21" xfId="0" applyFont="1" applyFill="1" applyBorder="1" applyAlignment="1">
      <alignment horizontal="center" vertical="center" textRotation="90"/>
    </xf>
    <xf numFmtId="0" fontId="56" fillId="0" borderId="21" xfId="0" applyFont="1" applyBorder="1" applyAlignment="1" applyProtection="1">
      <alignment horizontal="center" vertical="center"/>
      <protection locked="0"/>
    </xf>
    <xf numFmtId="0" fontId="1" fillId="0" borderId="2"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58" fillId="7" borderId="68" xfId="0" applyFont="1" applyFill="1" applyBorder="1" applyAlignment="1">
      <alignment horizontal="left" vertical="center"/>
    </xf>
    <xf numFmtId="0" fontId="58" fillId="7" borderId="69" xfId="0" applyFont="1" applyFill="1" applyBorder="1" applyAlignment="1">
      <alignment horizontal="left" vertical="center"/>
    </xf>
    <xf numFmtId="0" fontId="1" fillId="0" borderId="7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71" xfId="0" applyFont="1" applyBorder="1" applyAlignment="1">
      <alignment horizontal="center" vertical="center"/>
    </xf>
    <xf numFmtId="0" fontId="1" fillId="0" borderId="22" xfId="0" applyFont="1" applyBorder="1" applyAlignment="1">
      <alignment horizontal="center" vertical="center"/>
    </xf>
    <xf numFmtId="0" fontId="1" fillId="0" borderId="7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2" fillId="0" borderId="7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4" fillId="0" borderId="71"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9" fontId="1" fillId="0" borderId="71" xfId="0" applyNumberFormat="1" applyFont="1" applyBorder="1" applyAlignment="1" applyProtection="1">
      <alignment horizontal="center" vertical="top" wrapText="1"/>
      <protection hidden="1"/>
    </xf>
    <xf numFmtId="9" fontId="1" fillId="0" borderId="22" xfId="0" applyNumberFormat="1" applyFont="1" applyBorder="1" applyAlignment="1" applyProtection="1">
      <alignment horizontal="center" vertical="top" wrapText="1"/>
      <protection hidden="1"/>
    </xf>
    <xf numFmtId="0" fontId="59" fillId="7" borderId="21" xfId="0" applyFont="1" applyFill="1" applyBorder="1" applyAlignment="1">
      <alignment horizontal="center" vertical="center"/>
    </xf>
    <xf numFmtId="0" fontId="4" fillId="0" borderId="72" xfId="0" applyFont="1" applyBorder="1" applyAlignment="1" applyProtection="1">
      <alignment horizontal="center" vertical="center"/>
      <protection hidden="1"/>
    </xf>
    <xf numFmtId="0" fontId="63" fillId="0" borderId="70" xfId="0" applyFont="1" applyBorder="1" applyAlignment="1">
      <alignment horizontal="center" vertical="center" wrapText="1"/>
    </xf>
    <xf numFmtId="0" fontId="64" fillId="0" borderId="70" xfId="0" applyFont="1" applyBorder="1" applyAlignment="1">
      <alignment horizontal="center" vertical="center" wrapText="1"/>
    </xf>
    <xf numFmtId="0" fontId="69" fillId="0" borderId="68" xfId="0" applyFont="1" applyBorder="1" applyAlignment="1">
      <alignment horizontal="center" vertical="center" wrapText="1"/>
    </xf>
    <xf numFmtId="0" fontId="69" fillId="0" borderId="67" xfId="0" applyFont="1" applyBorder="1" applyAlignment="1">
      <alignment horizontal="center" vertical="center" wrapText="1"/>
    </xf>
    <xf numFmtId="0" fontId="69" fillId="0" borderId="69" xfId="0" applyFont="1" applyBorder="1" applyAlignment="1">
      <alignment horizontal="center" vertical="center" wrapText="1"/>
    </xf>
    <xf numFmtId="0" fontId="59" fillId="7" borderId="64" xfId="0" applyFont="1" applyFill="1" applyBorder="1" applyAlignment="1">
      <alignment horizontal="center" vertical="center"/>
    </xf>
    <xf numFmtId="0" fontId="59" fillId="7" borderId="57" xfId="0" applyFont="1" applyFill="1" applyBorder="1" applyAlignment="1">
      <alignment horizontal="center" vertical="center"/>
    </xf>
    <xf numFmtId="0" fontId="62" fillId="0" borderId="21" xfId="0" applyFont="1" applyBorder="1" applyAlignment="1">
      <alignment horizontal="left" vertical="center" wrapText="1"/>
    </xf>
    <xf numFmtId="0" fontId="23" fillId="0" borderId="0" xfId="0" applyFont="1" applyAlignment="1">
      <alignment horizontal="center" vertical="center" wrapText="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5" xfId="0" applyFont="1" applyBorder="1" applyAlignment="1">
      <alignment horizontal="center" vertical="center" wrapText="1"/>
    </xf>
    <xf numFmtId="0" fontId="16" fillId="0" borderId="12"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9"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10" xfId="0" applyFont="1" applyBorder="1" applyAlignment="1">
      <alignment horizontal="center" vertical="center"/>
    </xf>
    <xf numFmtId="0" fontId="17" fillId="10" borderId="0" xfId="0" applyFont="1" applyFill="1" applyAlignment="1">
      <alignment horizontal="center" vertical="center" textRotation="90" wrapText="1" readingOrder="1"/>
    </xf>
    <xf numFmtId="0" fontId="17" fillId="10" borderId="8" xfId="0" applyFont="1" applyFill="1" applyBorder="1" applyAlignment="1">
      <alignment horizontal="center" vertical="center" textRotation="90" wrapText="1" readingOrder="1"/>
    </xf>
    <xf numFmtId="0" fontId="20" fillId="12" borderId="13" xfId="0" applyFont="1" applyFill="1" applyBorder="1" applyAlignment="1">
      <alignment horizontal="center" vertical="center" wrapText="1" readingOrder="1"/>
    </xf>
    <xf numFmtId="0" fontId="20" fillId="12" borderId="14" xfId="0" applyFont="1" applyFill="1" applyBorder="1" applyAlignment="1">
      <alignment horizontal="center" vertical="center" wrapText="1" readingOrder="1"/>
    </xf>
    <xf numFmtId="0" fontId="20" fillId="12" borderId="15" xfId="0" applyFont="1" applyFill="1" applyBorder="1" applyAlignment="1">
      <alignment horizontal="center" vertical="center" wrapText="1" readingOrder="1"/>
    </xf>
    <xf numFmtId="0" fontId="20" fillId="12" borderId="16" xfId="0" applyFont="1" applyFill="1" applyBorder="1" applyAlignment="1">
      <alignment horizontal="center" vertical="center" wrapText="1" readingOrder="1"/>
    </xf>
    <xf numFmtId="0" fontId="20" fillId="12" borderId="0" xfId="0" applyFont="1" applyFill="1" applyAlignment="1">
      <alignment horizontal="center" vertical="center" wrapText="1" readingOrder="1"/>
    </xf>
    <xf numFmtId="0" fontId="20" fillId="12" borderId="17" xfId="0" applyFont="1" applyFill="1" applyBorder="1" applyAlignment="1">
      <alignment horizontal="center" vertical="center" wrapText="1" readingOrder="1"/>
    </xf>
    <xf numFmtId="0" fontId="20" fillId="12" borderId="18" xfId="0" applyFont="1" applyFill="1" applyBorder="1" applyAlignment="1">
      <alignment horizontal="center" vertical="center" wrapText="1" readingOrder="1"/>
    </xf>
    <xf numFmtId="0" fontId="20" fillId="12" borderId="19" xfId="0" applyFont="1" applyFill="1" applyBorder="1" applyAlignment="1">
      <alignment horizontal="center" vertical="center" wrapText="1" readingOrder="1"/>
    </xf>
    <xf numFmtId="0" fontId="20" fillId="12" borderId="20" xfId="0" applyFont="1" applyFill="1" applyBorder="1" applyAlignment="1">
      <alignment horizontal="center" vertical="center" wrapText="1" readingOrder="1"/>
    </xf>
    <xf numFmtId="0" fontId="20" fillId="11" borderId="13" xfId="0" applyFont="1" applyFill="1" applyBorder="1" applyAlignment="1">
      <alignment horizontal="center" vertical="center" wrapText="1" readingOrder="1"/>
    </xf>
    <xf numFmtId="0" fontId="20" fillId="11" borderId="14" xfId="0" applyFont="1" applyFill="1" applyBorder="1" applyAlignment="1">
      <alignment horizontal="center" vertical="center" wrapText="1" readingOrder="1"/>
    </xf>
    <xf numFmtId="0" fontId="20" fillId="11" borderId="15" xfId="0" applyFont="1" applyFill="1" applyBorder="1" applyAlignment="1">
      <alignment horizontal="center" vertical="center" wrapText="1" readingOrder="1"/>
    </xf>
    <xf numFmtId="0" fontId="20" fillId="11" borderId="16" xfId="0" applyFont="1" applyFill="1" applyBorder="1" applyAlignment="1">
      <alignment horizontal="center" vertical="center" wrapText="1" readingOrder="1"/>
    </xf>
    <xf numFmtId="0" fontId="20" fillId="11" borderId="0" xfId="0" applyFont="1" applyFill="1" applyAlignment="1">
      <alignment horizontal="center" vertical="center" wrapText="1" readingOrder="1"/>
    </xf>
    <xf numFmtId="0" fontId="20" fillId="11" borderId="17" xfId="0" applyFont="1" applyFill="1" applyBorder="1" applyAlignment="1">
      <alignment horizontal="center" vertical="center" wrapText="1" readingOrder="1"/>
    </xf>
    <xf numFmtId="0" fontId="20" fillId="11" borderId="18" xfId="0" applyFont="1" applyFill="1" applyBorder="1" applyAlignment="1">
      <alignment horizontal="center" vertical="center" wrapText="1" readingOrder="1"/>
    </xf>
    <xf numFmtId="0" fontId="20" fillId="11" borderId="19"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3" borderId="13" xfId="0" applyFont="1" applyFill="1" applyBorder="1" applyAlignment="1">
      <alignment horizontal="center" vertical="center" wrapText="1" readingOrder="1"/>
    </xf>
    <xf numFmtId="0" fontId="20" fillId="13" borderId="14" xfId="0" applyFont="1" applyFill="1" applyBorder="1" applyAlignment="1">
      <alignment horizontal="center" vertical="center" wrapText="1" readingOrder="1"/>
    </xf>
    <xf numFmtId="0" fontId="20" fillId="13" borderId="15" xfId="0" applyFont="1" applyFill="1" applyBorder="1" applyAlignment="1">
      <alignment horizontal="center" vertical="center" wrapText="1" readingOrder="1"/>
    </xf>
    <xf numFmtId="0" fontId="20" fillId="13" borderId="16" xfId="0" applyFont="1" applyFill="1" applyBorder="1" applyAlignment="1">
      <alignment horizontal="center" vertical="center" wrapText="1" readingOrder="1"/>
    </xf>
    <xf numFmtId="0" fontId="20" fillId="13" borderId="0" xfId="0" applyFont="1" applyFill="1" applyAlignment="1">
      <alignment horizontal="center" vertical="center" wrapText="1" readingOrder="1"/>
    </xf>
    <xf numFmtId="0" fontId="20" fillId="13" borderId="17" xfId="0" applyFont="1" applyFill="1" applyBorder="1" applyAlignment="1">
      <alignment horizontal="center" vertical="center" wrapText="1" readingOrder="1"/>
    </xf>
    <xf numFmtId="0" fontId="20" fillId="13" borderId="18" xfId="0" applyFont="1" applyFill="1" applyBorder="1" applyAlignment="1">
      <alignment horizontal="center" vertical="center" wrapText="1" readingOrder="1"/>
    </xf>
    <xf numFmtId="0" fontId="20" fillId="13" borderId="19"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5" borderId="13" xfId="0" applyFont="1" applyFill="1" applyBorder="1" applyAlignment="1">
      <alignment horizontal="center" vertical="center" wrapText="1" readingOrder="1"/>
    </xf>
    <xf numFmtId="0" fontId="20" fillId="5" borderId="14" xfId="0" applyFont="1" applyFill="1" applyBorder="1" applyAlignment="1">
      <alignment horizontal="center" vertical="center" wrapText="1" readingOrder="1"/>
    </xf>
    <xf numFmtId="0" fontId="20" fillId="5" borderId="15" xfId="0" applyFont="1" applyFill="1" applyBorder="1" applyAlignment="1">
      <alignment horizontal="center" vertical="center" wrapText="1" readingOrder="1"/>
    </xf>
    <xf numFmtId="0" fontId="20" fillId="5" borderId="16" xfId="0" applyFont="1" applyFill="1" applyBorder="1" applyAlignment="1">
      <alignment horizontal="center" vertical="center" wrapText="1" readingOrder="1"/>
    </xf>
    <xf numFmtId="0" fontId="20" fillId="5" borderId="0" xfId="0" applyFont="1" applyFill="1" applyAlignment="1">
      <alignment horizontal="center" vertical="center" wrapText="1" readingOrder="1"/>
    </xf>
    <xf numFmtId="0" fontId="20" fillId="5" borderId="17" xfId="0" applyFont="1" applyFill="1" applyBorder="1" applyAlignment="1">
      <alignment horizontal="center" vertical="center" wrapText="1" readingOrder="1"/>
    </xf>
    <xf numFmtId="0" fontId="20" fillId="5" borderId="18" xfId="0" applyFont="1" applyFill="1" applyBorder="1" applyAlignment="1">
      <alignment horizontal="center" vertical="center" wrapText="1" readingOrder="1"/>
    </xf>
    <xf numFmtId="0" fontId="20" fillId="5" borderId="19"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16" fillId="0" borderId="7" xfId="0" applyFont="1" applyBorder="1" applyAlignment="1">
      <alignment horizontal="center" vertical="center" wrapText="1"/>
    </xf>
    <xf numFmtId="0" fontId="40" fillId="0" borderId="5" xfId="0" applyFont="1" applyBorder="1" applyAlignment="1">
      <alignment horizontal="center" vertical="center" wrapText="1"/>
    </xf>
    <xf numFmtId="0" fontId="40" fillId="0" borderId="12" xfId="0" applyFont="1" applyBorder="1" applyAlignment="1">
      <alignment horizontal="center" vertical="center"/>
    </xf>
    <xf numFmtId="0" fontId="40" fillId="0" borderId="6" xfId="0" applyFont="1" applyBorder="1" applyAlignment="1">
      <alignment horizontal="center" vertical="center"/>
    </xf>
    <xf numFmtId="0" fontId="40" fillId="0" borderId="7" xfId="0" applyFont="1" applyBorder="1" applyAlignment="1">
      <alignment horizontal="center" vertical="center"/>
    </xf>
    <xf numFmtId="0" fontId="40" fillId="0" borderId="0" xfId="0" applyFont="1" applyAlignment="1">
      <alignment horizontal="center" vertical="center"/>
    </xf>
    <xf numFmtId="0" fontId="40" fillId="0" borderId="8" xfId="0" applyFont="1" applyBorder="1" applyAlignment="1">
      <alignment horizontal="center" vertical="center"/>
    </xf>
    <xf numFmtId="0" fontId="40" fillId="0" borderId="9" xfId="0" applyFont="1" applyBorder="1" applyAlignment="1">
      <alignment horizontal="center" vertical="center"/>
    </xf>
    <xf numFmtId="0" fontId="40" fillId="0" borderId="11" xfId="0" applyFont="1" applyBorder="1" applyAlignment="1">
      <alignment horizontal="center"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wrapText="1"/>
    </xf>
    <xf numFmtId="0" fontId="39" fillId="11" borderId="13" xfId="0" applyFont="1" applyFill="1" applyBorder="1" applyAlignment="1">
      <alignment horizontal="center" vertical="center" wrapText="1" readingOrder="1"/>
    </xf>
    <xf numFmtId="0" fontId="39" fillId="11" borderId="14" xfId="0" applyFont="1" applyFill="1" applyBorder="1" applyAlignment="1">
      <alignment horizontal="center" vertical="center" wrapText="1" readingOrder="1"/>
    </xf>
    <xf numFmtId="0" fontId="39" fillId="11" borderId="15" xfId="0" applyFont="1" applyFill="1" applyBorder="1" applyAlignment="1">
      <alignment horizontal="center" vertical="center" wrapText="1" readingOrder="1"/>
    </xf>
    <xf numFmtId="0" fontId="39" fillId="11" borderId="16" xfId="0" applyFont="1" applyFill="1" applyBorder="1" applyAlignment="1">
      <alignment horizontal="center" vertical="center" wrapText="1" readingOrder="1"/>
    </xf>
    <xf numFmtId="0" fontId="39" fillId="11" borderId="0" xfId="0" applyFont="1" applyFill="1" applyAlignment="1">
      <alignment horizontal="center" vertical="center" wrapText="1" readingOrder="1"/>
    </xf>
    <xf numFmtId="0" fontId="39" fillId="11" borderId="17" xfId="0" applyFont="1" applyFill="1" applyBorder="1" applyAlignment="1">
      <alignment horizontal="center" vertical="center" wrapText="1" readingOrder="1"/>
    </xf>
    <xf numFmtId="0" fontId="39" fillId="11" borderId="18" xfId="0" applyFont="1" applyFill="1" applyBorder="1" applyAlignment="1">
      <alignment horizontal="center" vertical="center" wrapText="1" readingOrder="1"/>
    </xf>
    <xf numFmtId="0" fontId="39" fillId="11" borderId="19" xfId="0" applyFont="1" applyFill="1" applyBorder="1" applyAlignment="1">
      <alignment horizontal="center" vertical="center" wrapText="1" readingOrder="1"/>
    </xf>
    <xf numFmtId="0" fontId="39" fillId="11" borderId="20" xfId="0" applyFont="1" applyFill="1" applyBorder="1" applyAlignment="1">
      <alignment horizontal="center" vertical="center" wrapText="1" readingOrder="1"/>
    </xf>
    <xf numFmtId="0" fontId="40" fillId="0" borderId="7" xfId="0" applyFont="1" applyBorder="1" applyAlignment="1">
      <alignment horizontal="center" vertical="center" wrapText="1"/>
    </xf>
    <xf numFmtId="0" fontId="39" fillId="12" borderId="13" xfId="0" applyFont="1" applyFill="1" applyBorder="1" applyAlignment="1">
      <alignment horizontal="center" vertical="center" wrapText="1" readingOrder="1"/>
    </xf>
    <xf numFmtId="0" fontId="39" fillId="12" borderId="14" xfId="0" applyFont="1" applyFill="1" applyBorder="1" applyAlignment="1">
      <alignment horizontal="center" vertical="center" wrapText="1" readingOrder="1"/>
    </xf>
    <xf numFmtId="0" fontId="39" fillId="12" borderId="15" xfId="0" applyFont="1" applyFill="1" applyBorder="1" applyAlignment="1">
      <alignment horizontal="center" vertical="center" wrapText="1" readingOrder="1"/>
    </xf>
    <xf numFmtId="0" fontId="39" fillId="12" borderId="16" xfId="0" applyFont="1" applyFill="1" applyBorder="1" applyAlignment="1">
      <alignment horizontal="center" vertical="center" wrapText="1" readingOrder="1"/>
    </xf>
    <xf numFmtId="0" fontId="39" fillId="12" borderId="0" xfId="0" applyFont="1" applyFill="1" applyAlignment="1">
      <alignment horizontal="center" vertical="center" wrapText="1" readingOrder="1"/>
    </xf>
    <xf numFmtId="0" fontId="39" fillId="12" borderId="17" xfId="0" applyFont="1" applyFill="1" applyBorder="1" applyAlignment="1">
      <alignment horizontal="center" vertical="center" wrapText="1" readingOrder="1"/>
    </xf>
    <xf numFmtId="0" fontId="39" fillId="12" borderId="18" xfId="0" applyFont="1" applyFill="1" applyBorder="1" applyAlignment="1">
      <alignment horizontal="center" vertical="center" wrapText="1" readingOrder="1"/>
    </xf>
    <xf numFmtId="0" fontId="39" fillId="12" borderId="19" xfId="0" applyFont="1" applyFill="1" applyBorder="1" applyAlignment="1">
      <alignment horizontal="center" vertical="center" wrapText="1" readingOrder="1"/>
    </xf>
    <xf numFmtId="0" fontId="39" fillId="12" borderId="20" xfId="0" applyFont="1" applyFill="1" applyBorder="1" applyAlignment="1">
      <alignment horizontal="center" vertical="center" wrapText="1" readingOrder="1"/>
    </xf>
    <xf numFmtId="0" fontId="38" fillId="0" borderId="0" xfId="0" applyFont="1" applyAlignment="1">
      <alignment horizontal="center" vertical="center" wrapText="1"/>
    </xf>
    <xf numFmtId="0" fontId="21" fillId="0" borderId="0" xfId="0" applyFont="1" applyAlignment="1">
      <alignment horizontal="center" vertical="center" wrapText="1"/>
    </xf>
    <xf numFmtId="0" fontId="39" fillId="5" borderId="13" xfId="0" applyFont="1" applyFill="1" applyBorder="1" applyAlignment="1">
      <alignment horizontal="center" vertical="center" wrapText="1" readingOrder="1"/>
    </xf>
    <xf numFmtId="0" fontId="39" fillId="5" borderId="14" xfId="0" applyFont="1" applyFill="1" applyBorder="1" applyAlignment="1">
      <alignment horizontal="center" vertical="center" wrapText="1" readingOrder="1"/>
    </xf>
    <xf numFmtId="0" fontId="39" fillId="5" borderId="15" xfId="0" applyFont="1" applyFill="1" applyBorder="1" applyAlignment="1">
      <alignment horizontal="center" vertical="center" wrapText="1" readingOrder="1"/>
    </xf>
    <xf numFmtId="0" fontId="39" fillId="5" borderId="16" xfId="0" applyFont="1" applyFill="1" applyBorder="1" applyAlignment="1">
      <alignment horizontal="center" vertical="center" wrapText="1" readingOrder="1"/>
    </xf>
    <xf numFmtId="0" fontId="39" fillId="5" borderId="0" xfId="0" applyFont="1" applyFill="1" applyAlignment="1">
      <alignment horizontal="center" vertical="center" wrapText="1" readingOrder="1"/>
    </xf>
    <xf numFmtId="0" fontId="39" fillId="5" borderId="17" xfId="0" applyFont="1" applyFill="1" applyBorder="1" applyAlignment="1">
      <alignment horizontal="center" vertical="center" wrapText="1" readingOrder="1"/>
    </xf>
    <xf numFmtId="0" fontId="39" fillId="5" borderId="18" xfId="0" applyFont="1" applyFill="1" applyBorder="1" applyAlignment="1">
      <alignment horizontal="center" vertical="center" wrapText="1" readingOrder="1"/>
    </xf>
    <xf numFmtId="0" fontId="39" fillId="5" borderId="19" xfId="0" applyFont="1" applyFill="1" applyBorder="1" applyAlignment="1">
      <alignment horizontal="center" vertical="center" wrapText="1" readingOrder="1"/>
    </xf>
    <xf numFmtId="0" fontId="39" fillId="5" borderId="20" xfId="0" applyFont="1" applyFill="1" applyBorder="1" applyAlignment="1">
      <alignment horizontal="center" vertical="center" wrapText="1" readingOrder="1"/>
    </xf>
    <xf numFmtId="0" fontId="39" fillId="13" borderId="13" xfId="0" applyFont="1" applyFill="1" applyBorder="1" applyAlignment="1">
      <alignment horizontal="center" vertical="center" wrapText="1" readingOrder="1"/>
    </xf>
    <xf numFmtId="0" fontId="39" fillId="13" borderId="14" xfId="0" applyFont="1" applyFill="1" applyBorder="1" applyAlignment="1">
      <alignment horizontal="center" vertical="center" wrapText="1" readingOrder="1"/>
    </xf>
    <xf numFmtId="0" fontId="39" fillId="13" borderId="15" xfId="0" applyFont="1" applyFill="1" applyBorder="1" applyAlignment="1">
      <alignment horizontal="center" vertical="center" wrapText="1" readingOrder="1"/>
    </xf>
    <xf numFmtId="0" fontId="39" fillId="13" borderId="16" xfId="0" applyFont="1" applyFill="1" applyBorder="1" applyAlignment="1">
      <alignment horizontal="center" vertical="center" wrapText="1" readingOrder="1"/>
    </xf>
    <xf numFmtId="0" fontId="39" fillId="13" borderId="0" xfId="0" applyFont="1" applyFill="1" applyAlignment="1">
      <alignment horizontal="center" vertical="center" wrapText="1" readingOrder="1"/>
    </xf>
    <xf numFmtId="0" fontId="39" fillId="13" borderId="17" xfId="0" applyFont="1" applyFill="1" applyBorder="1" applyAlignment="1">
      <alignment horizontal="center" vertical="center" wrapText="1" readingOrder="1"/>
    </xf>
    <xf numFmtId="0" fontId="39" fillId="13" borderId="18" xfId="0" applyFont="1" applyFill="1" applyBorder="1" applyAlignment="1">
      <alignment horizontal="center" vertical="center" wrapText="1" readingOrder="1"/>
    </xf>
    <xf numFmtId="0" fontId="39" fillId="13" borderId="19" xfId="0" applyFont="1" applyFill="1" applyBorder="1" applyAlignment="1">
      <alignment horizontal="center" vertical="center" wrapText="1" readingOrder="1"/>
    </xf>
    <xf numFmtId="0" fontId="39" fillId="13" borderId="20" xfId="0" applyFont="1" applyFill="1" applyBorder="1" applyAlignment="1">
      <alignment horizontal="center" vertical="center" wrapText="1" readingOrder="1"/>
    </xf>
    <xf numFmtId="0" fontId="22" fillId="0" borderId="0" xfId="0" applyFont="1" applyAlignment="1">
      <alignment horizontal="center" vertical="center"/>
    </xf>
    <xf numFmtId="0" fontId="42" fillId="0" borderId="0" xfId="0" applyFont="1" applyAlignment="1">
      <alignment horizontal="center" vertical="center"/>
    </xf>
    <xf numFmtId="0" fontId="37" fillId="15" borderId="23" xfId="0" applyFont="1" applyFill="1" applyBorder="1" applyAlignment="1">
      <alignment horizontal="center" vertical="center" wrapText="1" readingOrder="1"/>
    </xf>
    <xf numFmtId="0" fontId="37" fillId="15" borderId="24" xfId="0" applyFont="1" applyFill="1" applyBorder="1" applyAlignment="1">
      <alignment horizontal="center" vertical="center" wrapText="1" readingOrder="1"/>
    </xf>
    <xf numFmtId="0" fontId="37" fillId="15" borderId="35" xfId="0" applyFont="1" applyFill="1" applyBorder="1" applyAlignment="1">
      <alignment horizontal="center" vertical="center" wrapText="1" readingOrder="1"/>
    </xf>
    <xf numFmtId="0" fontId="32" fillId="3" borderId="0" xfId="0" applyFont="1" applyFill="1" applyAlignment="1">
      <alignment horizontal="justify" vertical="center" wrapText="1"/>
    </xf>
    <xf numFmtId="0" fontId="34" fillId="15" borderId="32" xfId="0" applyFont="1" applyFill="1" applyBorder="1" applyAlignment="1">
      <alignment horizontal="center" vertical="center" wrapText="1" readingOrder="1"/>
    </xf>
    <xf numFmtId="0" fontId="34" fillId="15" borderId="33" xfId="0" applyFont="1" applyFill="1" applyBorder="1" applyAlignment="1">
      <alignment horizontal="center" vertical="center" wrapText="1" readingOrder="1"/>
    </xf>
    <xf numFmtId="0" fontId="34" fillId="3" borderId="30" xfId="0" applyFont="1" applyFill="1" applyBorder="1" applyAlignment="1">
      <alignment horizontal="center" vertical="center" wrapText="1" readingOrder="1"/>
    </xf>
    <xf numFmtId="0" fontId="34" fillId="3" borderId="25" xfId="0" applyFont="1" applyFill="1" applyBorder="1" applyAlignment="1">
      <alignment horizontal="center" vertical="center" wrapText="1" readingOrder="1"/>
    </xf>
    <xf numFmtId="0" fontId="34" fillId="3" borderId="22" xfId="0" applyFont="1" applyFill="1" applyBorder="1" applyAlignment="1">
      <alignment horizontal="center" vertical="center" wrapText="1" readingOrder="1"/>
    </xf>
    <xf numFmtId="0" fontId="34" fillId="3" borderId="21" xfId="0" applyFont="1" applyFill="1" applyBorder="1" applyAlignment="1">
      <alignment horizontal="center" vertical="center" wrapText="1" readingOrder="1"/>
    </xf>
    <xf numFmtId="0" fontId="34" fillId="3" borderId="27" xfId="0" applyFont="1" applyFill="1" applyBorder="1" applyAlignment="1">
      <alignment horizontal="center" vertical="center" wrapText="1" readingOrder="1"/>
    </xf>
    <xf numFmtId="0" fontId="34" fillId="3" borderId="28" xfId="0" applyFont="1" applyFill="1" applyBorder="1" applyAlignment="1">
      <alignment horizontal="center" vertical="center" wrapText="1" readingOrder="1"/>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63">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C00000"/>
        </patternFill>
      </fill>
    </dxf>
    <dxf>
      <font>
        <color auto="1"/>
      </font>
      <fill>
        <patternFill>
          <bgColor rgb="FFFFFF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274759</xdr:colOff>
      <xdr:row>0</xdr:row>
      <xdr:rowOff>1</xdr:rowOff>
    </xdr:from>
    <xdr:to>
      <xdr:col>3</xdr:col>
      <xdr:colOff>229914</xdr:colOff>
      <xdr:row>3</xdr:row>
      <xdr:rowOff>131380</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4759" y="1"/>
          <a:ext cx="1876577" cy="8703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stadistica_itc_edu_co/Documents/D.F.P.G/2022/6.%20Riesgos/Extensi&#243;n%20y%20Proyecci&#243;n%20Soci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landeaccion\OneDrive%20-%20Escuela%20Tecnologica%20Instituto%20Tecnico%20Central\A.%20Vigencia%202023\PAAC%202023\2&#176;%20L&#205;NEA%20DE%20DEFENSA\EXTENS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Lista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62" dataDxfId="61">
  <autoFilter ref="B209:C219" xr:uid="{00000000-0009-0000-0100-000001000000}"/>
  <tableColumns count="2">
    <tableColumn id="1" xr3:uid="{00000000-0010-0000-0000-000001000000}" name="Criterios" dataDxfId="60"/>
    <tableColumn id="2" xr3:uid="{00000000-0010-0000-0000-000002000000}" name="Subcriterios" dataDxfId="5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f:/g/personal/plandeaccion_itc_edu_co/EgTiIifq94xCtbq_yeinDwIBcWHlbB9uPqSLxfZS0PNd-A?e=Bdzek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30" zoomScaleNormal="130" workbookViewId="0">
      <selection activeCell="C25" sqref="C25:D25"/>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91" t="s">
        <v>163</v>
      </c>
      <c r="C2" s="192"/>
      <c r="D2" s="192"/>
      <c r="E2" s="192"/>
      <c r="F2" s="192"/>
      <c r="G2" s="192"/>
      <c r="H2" s="193"/>
    </row>
    <row r="3" spans="2:8" x14ac:dyDescent="0.25">
      <c r="B3" s="71"/>
      <c r="C3" s="72"/>
      <c r="D3" s="72"/>
      <c r="E3" s="72"/>
      <c r="F3" s="72"/>
      <c r="G3" s="72"/>
      <c r="H3" s="73"/>
    </row>
    <row r="4" spans="2:8" ht="63" customHeight="1" x14ac:dyDescent="0.25">
      <c r="B4" s="194" t="s">
        <v>206</v>
      </c>
      <c r="C4" s="195"/>
      <c r="D4" s="195"/>
      <c r="E4" s="195"/>
      <c r="F4" s="195"/>
      <c r="G4" s="195"/>
      <c r="H4" s="196"/>
    </row>
    <row r="5" spans="2:8" ht="63" customHeight="1" x14ac:dyDescent="0.25">
      <c r="B5" s="197"/>
      <c r="C5" s="198"/>
      <c r="D5" s="198"/>
      <c r="E5" s="198"/>
      <c r="F5" s="198"/>
      <c r="G5" s="198"/>
      <c r="H5" s="199"/>
    </row>
    <row r="6" spans="2:8" ht="16.5" x14ac:dyDescent="0.25">
      <c r="B6" s="200" t="s">
        <v>161</v>
      </c>
      <c r="C6" s="201"/>
      <c r="D6" s="201"/>
      <c r="E6" s="201"/>
      <c r="F6" s="201"/>
      <c r="G6" s="201"/>
      <c r="H6" s="202"/>
    </row>
    <row r="7" spans="2:8" ht="95.25" customHeight="1" x14ac:dyDescent="0.25">
      <c r="B7" s="210" t="s">
        <v>166</v>
      </c>
      <c r="C7" s="211"/>
      <c r="D7" s="211"/>
      <c r="E7" s="211"/>
      <c r="F7" s="211"/>
      <c r="G7" s="211"/>
      <c r="H7" s="212"/>
    </row>
    <row r="8" spans="2:8" ht="16.5" x14ac:dyDescent="0.25">
      <c r="B8" s="107"/>
      <c r="C8" s="108"/>
      <c r="D8" s="108"/>
      <c r="E8" s="108"/>
      <c r="F8" s="108"/>
      <c r="G8" s="108"/>
      <c r="H8" s="109"/>
    </row>
    <row r="9" spans="2:8" ht="16.5" customHeight="1" x14ac:dyDescent="0.25">
      <c r="B9" s="203" t="s">
        <v>199</v>
      </c>
      <c r="C9" s="204"/>
      <c r="D9" s="204"/>
      <c r="E9" s="204"/>
      <c r="F9" s="204"/>
      <c r="G9" s="204"/>
      <c r="H9" s="205"/>
    </row>
    <row r="10" spans="2:8" ht="44.25" customHeight="1" x14ac:dyDescent="0.25">
      <c r="B10" s="203"/>
      <c r="C10" s="204"/>
      <c r="D10" s="204"/>
      <c r="E10" s="204"/>
      <c r="F10" s="204"/>
      <c r="G10" s="204"/>
      <c r="H10" s="205"/>
    </row>
    <row r="11" spans="2:8" ht="15.75" thickBot="1" x14ac:dyDescent="0.3">
      <c r="B11" s="96"/>
      <c r="C11" s="99"/>
      <c r="D11" s="104"/>
      <c r="E11" s="105"/>
      <c r="F11" s="105"/>
      <c r="G11" s="106"/>
      <c r="H11" s="100"/>
    </row>
    <row r="12" spans="2:8" ht="15.75" thickTop="1" x14ac:dyDescent="0.25">
      <c r="B12" s="96"/>
      <c r="C12" s="206" t="s">
        <v>162</v>
      </c>
      <c r="D12" s="207"/>
      <c r="E12" s="208" t="s">
        <v>200</v>
      </c>
      <c r="F12" s="209"/>
      <c r="G12" s="99"/>
      <c r="H12" s="100"/>
    </row>
    <row r="13" spans="2:8" ht="35.25" customHeight="1" x14ac:dyDescent="0.25">
      <c r="B13" s="96"/>
      <c r="C13" s="213" t="s">
        <v>193</v>
      </c>
      <c r="D13" s="214"/>
      <c r="E13" s="215" t="s">
        <v>198</v>
      </c>
      <c r="F13" s="216"/>
      <c r="G13" s="99"/>
      <c r="H13" s="100"/>
    </row>
    <row r="14" spans="2:8" ht="17.25" customHeight="1" x14ac:dyDescent="0.25">
      <c r="B14" s="96"/>
      <c r="C14" s="213" t="s">
        <v>194</v>
      </c>
      <c r="D14" s="214"/>
      <c r="E14" s="215" t="s">
        <v>196</v>
      </c>
      <c r="F14" s="216"/>
      <c r="G14" s="99"/>
      <c r="H14" s="100"/>
    </row>
    <row r="15" spans="2:8" ht="19.5" customHeight="1" x14ac:dyDescent="0.25">
      <c r="B15" s="96"/>
      <c r="C15" s="213" t="s">
        <v>195</v>
      </c>
      <c r="D15" s="214"/>
      <c r="E15" s="215" t="s">
        <v>197</v>
      </c>
      <c r="F15" s="216"/>
      <c r="G15" s="99"/>
      <c r="H15" s="100"/>
    </row>
    <row r="16" spans="2:8" ht="69.75" customHeight="1" x14ac:dyDescent="0.25">
      <c r="B16" s="96"/>
      <c r="C16" s="213" t="s">
        <v>164</v>
      </c>
      <c r="D16" s="214"/>
      <c r="E16" s="215" t="s">
        <v>165</v>
      </c>
      <c r="F16" s="216"/>
      <c r="G16" s="99"/>
      <c r="H16" s="100"/>
    </row>
    <row r="17" spans="2:8" ht="34.5" customHeight="1" x14ac:dyDescent="0.25">
      <c r="B17" s="96"/>
      <c r="C17" s="217" t="s">
        <v>2</v>
      </c>
      <c r="D17" s="218"/>
      <c r="E17" s="219" t="s">
        <v>207</v>
      </c>
      <c r="F17" s="220"/>
      <c r="G17" s="99"/>
      <c r="H17" s="100"/>
    </row>
    <row r="18" spans="2:8" ht="27.75" customHeight="1" x14ac:dyDescent="0.25">
      <c r="B18" s="96"/>
      <c r="C18" s="217" t="s">
        <v>3</v>
      </c>
      <c r="D18" s="218"/>
      <c r="E18" s="219" t="s">
        <v>208</v>
      </c>
      <c r="F18" s="220"/>
      <c r="G18" s="99"/>
      <c r="H18" s="100"/>
    </row>
    <row r="19" spans="2:8" ht="28.5" customHeight="1" x14ac:dyDescent="0.25">
      <c r="B19" s="96"/>
      <c r="C19" s="217" t="s">
        <v>41</v>
      </c>
      <c r="D19" s="218"/>
      <c r="E19" s="219" t="s">
        <v>209</v>
      </c>
      <c r="F19" s="220"/>
      <c r="G19" s="99"/>
      <c r="H19" s="100"/>
    </row>
    <row r="20" spans="2:8" ht="72.75" customHeight="1" x14ac:dyDescent="0.25">
      <c r="B20" s="96"/>
      <c r="C20" s="217" t="s">
        <v>1</v>
      </c>
      <c r="D20" s="218"/>
      <c r="E20" s="219" t="s">
        <v>210</v>
      </c>
      <c r="F20" s="220"/>
      <c r="G20" s="99"/>
      <c r="H20" s="100"/>
    </row>
    <row r="21" spans="2:8" ht="64.5" customHeight="1" x14ac:dyDescent="0.25">
      <c r="B21" s="96"/>
      <c r="C21" s="217" t="s">
        <v>49</v>
      </c>
      <c r="D21" s="218"/>
      <c r="E21" s="219" t="s">
        <v>168</v>
      </c>
      <c r="F21" s="220"/>
      <c r="G21" s="99"/>
      <c r="H21" s="100"/>
    </row>
    <row r="22" spans="2:8" ht="71.25" customHeight="1" x14ac:dyDescent="0.25">
      <c r="B22" s="96"/>
      <c r="C22" s="217" t="s">
        <v>167</v>
      </c>
      <c r="D22" s="218"/>
      <c r="E22" s="219" t="s">
        <v>169</v>
      </c>
      <c r="F22" s="220"/>
      <c r="G22" s="99"/>
      <c r="H22" s="100"/>
    </row>
    <row r="23" spans="2:8" ht="55.5" customHeight="1" x14ac:dyDescent="0.25">
      <c r="B23" s="96"/>
      <c r="C23" s="224" t="s">
        <v>170</v>
      </c>
      <c r="D23" s="225"/>
      <c r="E23" s="219" t="s">
        <v>171</v>
      </c>
      <c r="F23" s="220"/>
      <c r="G23" s="99"/>
      <c r="H23" s="100"/>
    </row>
    <row r="24" spans="2:8" ht="42" customHeight="1" x14ac:dyDescent="0.25">
      <c r="B24" s="96"/>
      <c r="C24" s="224" t="s">
        <v>47</v>
      </c>
      <c r="D24" s="225"/>
      <c r="E24" s="219" t="s">
        <v>172</v>
      </c>
      <c r="F24" s="220"/>
      <c r="G24" s="99"/>
      <c r="H24" s="100"/>
    </row>
    <row r="25" spans="2:8" ht="59.25" customHeight="1" x14ac:dyDescent="0.25">
      <c r="B25" s="96"/>
      <c r="C25" s="224" t="s">
        <v>160</v>
      </c>
      <c r="D25" s="225"/>
      <c r="E25" s="219" t="s">
        <v>173</v>
      </c>
      <c r="F25" s="220"/>
      <c r="G25" s="99"/>
      <c r="H25" s="100"/>
    </row>
    <row r="26" spans="2:8" ht="23.25" customHeight="1" x14ac:dyDescent="0.25">
      <c r="B26" s="96"/>
      <c r="C26" s="224" t="s">
        <v>12</v>
      </c>
      <c r="D26" s="225"/>
      <c r="E26" s="219" t="s">
        <v>174</v>
      </c>
      <c r="F26" s="220"/>
      <c r="G26" s="99"/>
      <c r="H26" s="100"/>
    </row>
    <row r="27" spans="2:8" ht="30.75" customHeight="1" x14ac:dyDescent="0.25">
      <c r="B27" s="96"/>
      <c r="C27" s="224" t="s">
        <v>178</v>
      </c>
      <c r="D27" s="225"/>
      <c r="E27" s="219" t="s">
        <v>175</v>
      </c>
      <c r="F27" s="220"/>
      <c r="G27" s="99"/>
      <c r="H27" s="100"/>
    </row>
    <row r="28" spans="2:8" ht="35.25" customHeight="1" x14ac:dyDescent="0.25">
      <c r="B28" s="96"/>
      <c r="C28" s="224" t="s">
        <v>179</v>
      </c>
      <c r="D28" s="225"/>
      <c r="E28" s="219" t="s">
        <v>176</v>
      </c>
      <c r="F28" s="220"/>
      <c r="G28" s="99"/>
      <c r="H28" s="100"/>
    </row>
    <row r="29" spans="2:8" ht="33" customHeight="1" x14ac:dyDescent="0.25">
      <c r="B29" s="96"/>
      <c r="C29" s="224" t="s">
        <v>179</v>
      </c>
      <c r="D29" s="225"/>
      <c r="E29" s="219" t="s">
        <v>176</v>
      </c>
      <c r="F29" s="220"/>
      <c r="G29" s="99"/>
      <c r="H29" s="100"/>
    </row>
    <row r="30" spans="2:8" ht="30" customHeight="1" x14ac:dyDescent="0.25">
      <c r="B30" s="96"/>
      <c r="C30" s="224" t="s">
        <v>180</v>
      </c>
      <c r="D30" s="225"/>
      <c r="E30" s="219" t="s">
        <v>177</v>
      </c>
      <c r="F30" s="220"/>
      <c r="G30" s="99"/>
      <c r="H30" s="100"/>
    </row>
    <row r="31" spans="2:8" ht="35.25" customHeight="1" x14ac:dyDescent="0.25">
      <c r="B31" s="96"/>
      <c r="C31" s="224" t="s">
        <v>181</v>
      </c>
      <c r="D31" s="225"/>
      <c r="E31" s="219" t="s">
        <v>182</v>
      </c>
      <c r="F31" s="220"/>
      <c r="G31" s="99"/>
      <c r="H31" s="100"/>
    </row>
    <row r="32" spans="2:8" ht="31.5" customHeight="1" x14ac:dyDescent="0.25">
      <c r="B32" s="96"/>
      <c r="C32" s="224" t="s">
        <v>183</v>
      </c>
      <c r="D32" s="225"/>
      <c r="E32" s="219" t="s">
        <v>184</v>
      </c>
      <c r="F32" s="220"/>
      <c r="G32" s="99"/>
      <c r="H32" s="100"/>
    </row>
    <row r="33" spans="2:8" ht="35.25" customHeight="1" x14ac:dyDescent="0.25">
      <c r="B33" s="96"/>
      <c r="C33" s="224" t="s">
        <v>185</v>
      </c>
      <c r="D33" s="225"/>
      <c r="E33" s="219" t="s">
        <v>186</v>
      </c>
      <c r="F33" s="220"/>
      <c r="G33" s="99"/>
      <c r="H33" s="100"/>
    </row>
    <row r="34" spans="2:8" ht="59.25" customHeight="1" x14ac:dyDescent="0.25">
      <c r="B34" s="96"/>
      <c r="C34" s="224" t="s">
        <v>187</v>
      </c>
      <c r="D34" s="225"/>
      <c r="E34" s="219" t="s">
        <v>188</v>
      </c>
      <c r="F34" s="220"/>
      <c r="G34" s="99"/>
      <c r="H34" s="100"/>
    </row>
    <row r="35" spans="2:8" ht="29.25" customHeight="1" x14ac:dyDescent="0.25">
      <c r="B35" s="96"/>
      <c r="C35" s="224" t="s">
        <v>29</v>
      </c>
      <c r="D35" s="225"/>
      <c r="E35" s="219" t="s">
        <v>189</v>
      </c>
      <c r="F35" s="220"/>
      <c r="G35" s="99"/>
      <c r="H35" s="100"/>
    </row>
    <row r="36" spans="2:8" ht="82.5" customHeight="1" x14ac:dyDescent="0.25">
      <c r="B36" s="96"/>
      <c r="C36" s="224" t="s">
        <v>191</v>
      </c>
      <c r="D36" s="225"/>
      <c r="E36" s="219" t="s">
        <v>190</v>
      </c>
      <c r="F36" s="220"/>
      <c r="G36" s="99"/>
      <c r="H36" s="100"/>
    </row>
    <row r="37" spans="2:8" ht="46.5" customHeight="1" x14ac:dyDescent="0.25">
      <c r="B37" s="96"/>
      <c r="C37" s="224" t="s">
        <v>38</v>
      </c>
      <c r="D37" s="225"/>
      <c r="E37" s="219" t="s">
        <v>192</v>
      </c>
      <c r="F37" s="220"/>
      <c r="G37" s="99"/>
      <c r="H37" s="100"/>
    </row>
    <row r="38" spans="2:8" ht="6.75" customHeight="1" thickBot="1" x14ac:dyDescent="0.3">
      <c r="B38" s="96"/>
      <c r="C38" s="226"/>
      <c r="D38" s="227"/>
      <c r="E38" s="228"/>
      <c r="F38" s="229"/>
      <c r="G38" s="99"/>
      <c r="H38" s="100"/>
    </row>
    <row r="39" spans="2:8" ht="15.75" thickTop="1" x14ac:dyDescent="0.25">
      <c r="B39" s="96"/>
      <c r="C39" s="97"/>
      <c r="D39" s="97"/>
      <c r="E39" s="98"/>
      <c r="F39" s="98"/>
      <c r="G39" s="99"/>
      <c r="H39" s="100"/>
    </row>
    <row r="40" spans="2:8" ht="21" customHeight="1" x14ac:dyDescent="0.25">
      <c r="B40" s="221" t="s">
        <v>201</v>
      </c>
      <c r="C40" s="222"/>
      <c r="D40" s="222"/>
      <c r="E40" s="222"/>
      <c r="F40" s="222"/>
      <c r="G40" s="222"/>
      <c r="H40" s="223"/>
    </row>
    <row r="41" spans="2:8" ht="20.25" customHeight="1" x14ac:dyDescent="0.25">
      <c r="B41" s="221" t="s">
        <v>202</v>
      </c>
      <c r="C41" s="222"/>
      <c r="D41" s="222"/>
      <c r="E41" s="222"/>
      <c r="F41" s="222"/>
      <c r="G41" s="222"/>
      <c r="H41" s="223"/>
    </row>
    <row r="42" spans="2:8" ht="20.25" customHeight="1" x14ac:dyDescent="0.25">
      <c r="B42" s="221" t="s">
        <v>203</v>
      </c>
      <c r="C42" s="222"/>
      <c r="D42" s="222"/>
      <c r="E42" s="222"/>
      <c r="F42" s="222"/>
      <c r="G42" s="222"/>
      <c r="H42" s="223"/>
    </row>
    <row r="43" spans="2:8" ht="20.25" customHeight="1" x14ac:dyDescent="0.25">
      <c r="B43" s="221" t="s">
        <v>204</v>
      </c>
      <c r="C43" s="222"/>
      <c r="D43" s="222"/>
      <c r="E43" s="222"/>
      <c r="F43" s="222"/>
      <c r="G43" s="222"/>
      <c r="H43" s="223"/>
    </row>
    <row r="44" spans="2:8" x14ac:dyDescent="0.25">
      <c r="B44" s="221" t="s">
        <v>205</v>
      </c>
      <c r="C44" s="222"/>
      <c r="D44" s="222"/>
      <c r="E44" s="222"/>
      <c r="F44" s="222"/>
      <c r="G44" s="222"/>
      <c r="H44" s="223"/>
    </row>
    <row r="45" spans="2:8" ht="15.75" thickBot="1" x14ac:dyDescent="0.3">
      <c r="B45" s="101"/>
      <c r="C45" s="102"/>
      <c r="D45" s="102"/>
      <c r="E45" s="102"/>
      <c r="F45" s="102"/>
      <c r="G45" s="102"/>
      <c r="H45" s="10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V24"/>
  <sheetViews>
    <sheetView showGridLines="0" tabSelected="1" topLeftCell="G15" zoomScale="78" zoomScaleNormal="78" workbookViewId="0">
      <selection activeCell="P21" sqref="P21"/>
    </sheetView>
  </sheetViews>
  <sheetFormatPr baseColWidth="10" defaultColWidth="11.42578125" defaultRowHeight="16.5" x14ac:dyDescent="0.3"/>
  <cols>
    <col min="1" max="1" width="4.7109375" style="2" customWidth="1"/>
    <col min="2" max="3" width="12" style="2" customWidth="1"/>
    <col min="4" max="4" width="14.140625" style="2" customWidth="1"/>
    <col min="5" max="5" width="13.140625" style="2" customWidth="1"/>
    <col min="6" max="6" width="16.14062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7.28515625" style="1" customWidth="1"/>
    <col min="16" max="16" width="17.42578125" style="1" customWidth="1"/>
    <col min="17" max="17" width="6.28515625" style="1" customWidth="1"/>
    <col min="18" max="18" width="16" style="1" customWidth="1"/>
    <col min="19" max="19" width="5.7109375" style="1" customWidth="1"/>
    <col min="20" max="20" width="42.7109375" style="1" customWidth="1"/>
    <col min="21" max="21" width="36.7109375" style="1"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9" style="1" customWidth="1"/>
    <col min="30" max="30" width="8.7109375" style="1" customWidth="1"/>
    <col min="31" max="31" width="10.42578125" style="4" customWidth="1"/>
    <col min="32" max="32" width="9.28515625" style="1" customWidth="1"/>
    <col min="33" max="33" width="9.140625" style="2"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6.7109375" style="168" customWidth="1"/>
    <col min="40" max="40" width="22.7109375" style="1" customWidth="1"/>
    <col min="41" max="41" width="21" style="1" customWidth="1"/>
    <col min="42" max="42" width="14.140625" style="1" customWidth="1"/>
    <col min="43" max="44" width="55.7109375" style="1" customWidth="1"/>
    <col min="45" max="45" width="22.42578125" style="1" customWidth="1"/>
    <col min="46" max="46" width="22.85546875" style="1" customWidth="1"/>
    <col min="47" max="47" width="87.140625" style="1" customWidth="1"/>
    <col min="48" max="48" width="35.42578125" style="1" customWidth="1"/>
    <col min="49" max="49" width="44.7109375" style="169" customWidth="1"/>
    <col min="50" max="16384" width="11.42578125" style="1"/>
  </cols>
  <sheetData>
    <row r="1" spans="1:74" ht="27.75" customHeight="1" x14ac:dyDescent="0.3">
      <c r="A1" s="247"/>
      <c r="B1" s="247"/>
      <c r="C1" s="247"/>
      <c r="D1" s="247"/>
      <c r="E1" s="250" t="s">
        <v>213</v>
      </c>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42" t="s">
        <v>214</v>
      </c>
      <c r="AV1" s="242"/>
    </row>
    <row r="2" spans="1:74" ht="27.75" customHeight="1" x14ac:dyDescent="0.3">
      <c r="A2" s="247"/>
      <c r="B2" s="247"/>
      <c r="C2" s="247"/>
      <c r="D2" s="247"/>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50"/>
      <c r="AJ2" s="250"/>
      <c r="AK2" s="250"/>
      <c r="AL2" s="250"/>
      <c r="AM2" s="250"/>
      <c r="AN2" s="250"/>
      <c r="AO2" s="250"/>
      <c r="AP2" s="250"/>
      <c r="AQ2" s="250"/>
      <c r="AR2" s="250"/>
      <c r="AS2" s="250"/>
      <c r="AT2" s="250"/>
      <c r="AU2" s="242" t="s">
        <v>221</v>
      </c>
      <c r="AV2" s="242"/>
    </row>
    <row r="3" spans="1:74" ht="4.5" customHeight="1" x14ac:dyDescent="0.3">
      <c r="A3" s="247"/>
      <c r="B3" s="247"/>
      <c r="C3" s="247"/>
      <c r="D3" s="247"/>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42" t="s">
        <v>222</v>
      </c>
      <c r="AV3" s="242"/>
    </row>
    <row r="4" spans="1:74" ht="13.5" customHeight="1" x14ac:dyDescent="0.3">
      <c r="A4" s="247"/>
      <c r="B4" s="247"/>
      <c r="C4" s="247"/>
      <c r="D4" s="247"/>
      <c r="E4" s="250"/>
      <c r="F4" s="250"/>
      <c r="G4" s="250"/>
      <c r="H4" s="250"/>
      <c r="I4" s="250"/>
      <c r="J4" s="250"/>
      <c r="K4" s="250"/>
      <c r="L4" s="250"/>
      <c r="M4" s="250"/>
      <c r="N4" s="250"/>
      <c r="O4" s="250"/>
      <c r="P4" s="250"/>
      <c r="Q4" s="250"/>
      <c r="R4" s="250"/>
      <c r="S4" s="250"/>
      <c r="T4" s="250"/>
      <c r="U4" s="250"/>
      <c r="V4" s="250"/>
      <c r="W4" s="250"/>
      <c r="X4" s="250"/>
      <c r="Y4" s="250"/>
      <c r="Z4" s="250"/>
      <c r="AA4" s="250"/>
      <c r="AB4" s="250"/>
      <c r="AC4" s="250"/>
      <c r="AD4" s="250"/>
      <c r="AE4" s="250"/>
      <c r="AF4" s="250"/>
      <c r="AG4" s="250"/>
      <c r="AH4" s="250"/>
      <c r="AI4" s="250"/>
      <c r="AJ4" s="250"/>
      <c r="AK4" s="250"/>
      <c r="AL4" s="250"/>
      <c r="AM4" s="250"/>
      <c r="AN4" s="250"/>
      <c r="AO4" s="250"/>
      <c r="AP4" s="250"/>
      <c r="AQ4" s="250"/>
      <c r="AR4" s="250"/>
      <c r="AS4" s="250"/>
      <c r="AT4" s="250"/>
      <c r="AU4" s="242" t="s">
        <v>215</v>
      </c>
      <c r="AV4" s="242"/>
    </row>
    <row r="5" spans="1:74" ht="13.9" customHeight="1" x14ac:dyDescent="0.3">
      <c r="A5" s="140"/>
      <c r="B5" s="141"/>
      <c r="C5" s="141"/>
      <c r="D5" s="141"/>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67"/>
      <c r="AN5" s="142"/>
      <c r="AO5" s="142"/>
      <c r="AP5" s="142"/>
      <c r="AQ5" s="142"/>
      <c r="AR5" s="142"/>
      <c r="AS5" s="142"/>
      <c r="AT5" s="142"/>
      <c r="AU5" s="162"/>
      <c r="AV5" s="163"/>
    </row>
    <row r="6" spans="1:74" s="166" customFormat="1" ht="26.25" customHeight="1" x14ac:dyDescent="0.3">
      <c r="A6" s="254" t="s">
        <v>42</v>
      </c>
      <c r="B6" s="255"/>
      <c r="C6" s="243" t="s">
        <v>253</v>
      </c>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5"/>
      <c r="AW6" s="170"/>
      <c r="AX6" s="165"/>
      <c r="AY6" s="165"/>
      <c r="AZ6" s="165"/>
      <c r="BA6" s="165"/>
      <c r="BB6" s="165"/>
      <c r="BC6" s="165"/>
      <c r="BD6" s="165"/>
      <c r="BE6" s="165"/>
      <c r="BF6" s="165"/>
      <c r="BG6" s="165"/>
      <c r="BH6" s="165"/>
      <c r="BI6" s="165"/>
      <c r="BJ6" s="165"/>
      <c r="BK6" s="165"/>
      <c r="BL6" s="165"/>
      <c r="BM6" s="165"/>
      <c r="BN6" s="165"/>
      <c r="BO6" s="165"/>
      <c r="BP6" s="165"/>
      <c r="BQ6" s="165"/>
      <c r="BR6" s="165"/>
      <c r="BS6" s="165"/>
      <c r="BT6" s="165"/>
      <c r="BU6" s="165"/>
      <c r="BV6" s="165"/>
    </row>
    <row r="7" spans="1:74" s="166" customFormat="1" ht="30" customHeight="1" x14ac:dyDescent="0.3">
      <c r="A7" s="254" t="s">
        <v>129</v>
      </c>
      <c r="B7" s="255"/>
      <c r="C7" s="243" t="s">
        <v>254</v>
      </c>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5"/>
      <c r="AW7" s="170"/>
      <c r="AX7" s="165"/>
      <c r="AY7" s="165"/>
      <c r="AZ7" s="165"/>
      <c r="BA7" s="165"/>
      <c r="BB7" s="165"/>
      <c r="BC7" s="165"/>
      <c r="BD7" s="165"/>
      <c r="BE7" s="165"/>
      <c r="BF7" s="165"/>
      <c r="BG7" s="165"/>
      <c r="BH7" s="165"/>
      <c r="BI7" s="165"/>
      <c r="BJ7" s="165"/>
      <c r="BK7" s="165"/>
      <c r="BL7" s="165"/>
      <c r="BM7" s="165"/>
      <c r="BN7" s="165"/>
      <c r="BO7" s="165"/>
      <c r="BP7" s="165"/>
      <c r="BQ7" s="165"/>
      <c r="BR7" s="165"/>
      <c r="BS7" s="165"/>
      <c r="BT7" s="165"/>
      <c r="BU7" s="165"/>
      <c r="BV7" s="165"/>
    </row>
    <row r="8" spans="1:74" s="166" customFormat="1" ht="24" customHeight="1" x14ac:dyDescent="0.3">
      <c r="A8" s="254" t="s">
        <v>43</v>
      </c>
      <c r="B8" s="255"/>
      <c r="C8" s="243" t="s">
        <v>255</v>
      </c>
      <c r="D8" s="244"/>
      <c r="E8" s="244"/>
      <c r="F8" s="244"/>
      <c r="G8" s="244"/>
      <c r="H8" s="244"/>
      <c r="I8" s="244"/>
      <c r="J8" s="244"/>
      <c r="K8" s="244"/>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244"/>
      <c r="AT8" s="244"/>
      <c r="AU8" s="244"/>
      <c r="AV8" s="245"/>
      <c r="AW8" s="170"/>
      <c r="AX8" s="165"/>
      <c r="AY8" s="165"/>
      <c r="AZ8" s="165"/>
      <c r="BA8" s="165"/>
      <c r="BB8" s="165"/>
      <c r="BC8" s="165"/>
      <c r="BD8" s="165"/>
      <c r="BE8" s="165"/>
      <c r="BF8" s="165"/>
      <c r="BG8" s="165"/>
      <c r="BH8" s="165"/>
      <c r="BI8" s="165"/>
      <c r="BJ8" s="165"/>
      <c r="BK8" s="165"/>
      <c r="BL8" s="165"/>
      <c r="BM8" s="165"/>
      <c r="BN8" s="165"/>
      <c r="BO8" s="165"/>
      <c r="BP8" s="165"/>
      <c r="BQ8" s="165"/>
      <c r="BR8" s="165"/>
      <c r="BS8" s="165"/>
      <c r="BT8" s="165"/>
      <c r="BU8" s="165"/>
      <c r="BV8" s="165"/>
    </row>
    <row r="9" spans="1:74" x14ac:dyDescent="0.3">
      <c r="A9" s="268" t="s">
        <v>138</v>
      </c>
      <c r="B9" s="268"/>
      <c r="C9" s="268"/>
      <c r="D9" s="268"/>
      <c r="E9" s="248"/>
      <c r="F9" s="248"/>
      <c r="G9" s="248"/>
      <c r="H9" s="248"/>
      <c r="I9" s="248"/>
      <c r="J9" s="248"/>
      <c r="K9" s="248"/>
      <c r="L9" s="248" t="s">
        <v>139</v>
      </c>
      <c r="M9" s="248"/>
      <c r="N9" s="248"/>
      <c r="O9" s="248"/>
      <c r="P9" s="248"/>
      <c r="Q9" s="248"/>
      <c r="R9" s="248"/>
      <c r="S9" s="248" t="s">
        <v>140</v>
      </c>
      <c r="T9" s="248"/>
      <c r="U9" s="248"/>
      <c r="V9" s="248"/>
      <c r="W9" s="248"/>
      <c r="X9" s="248"/>
      <c r="Y9" s="248"/>
      <c r="Z9" s="248"/>
      <c r="AA9" s="248"/>
      <c r="AB9" s="248"/>
      <c r="AC9" s="248" t="s">
        <v>141</v>
      </c>
      <c r="AD9" s="248"/>
      <c r="AE9" s="248"/>
      <c r="AF9" s="248"/>
      <c r="AG9" s="248"/>
      <c r="AH9" s="248"/>
      <c r="AI9" s="248"/>
      <c r="AJ9" s="275" t="s">
        <v>34</v>
      </c>
      <c r="AK9" s="276"/>
      <c r="AL9" s="276"/>
      <c r="AM9" s="276"/>
      <c r="AN9" s="276"/>
      <c r="AO9" s="276"/>
      <c r="AP9" s="276"/>
      <c r="AQ9" s="276"/>
      <c r="AR9" s="276"/>
      <c r="AS9" s="276"/>
      <c r="AT9" s="276"/>
      <c r="AU9" s="276"/>
      <c r="AV9" s="276"/>
      <c r="AW9" s="170"/>
      <c r="AX9" s="5"/>
      <c r="AY9" s="5"/>
      <c r="AZ9" s="5"/>
      <c r="BA9" s="5"/>
      <c r="BB9" s="5"/>
      <c r="BC9" s="5"/>
      <c r="BD9" s="5"/>
      <c r="BE9" s="5"/>
      <c r="BF9" s="5"/>
      <c r="BG9" s="5"/>
      <c r="BH9" s="5"/>
      <c r="BI9" s="5"/>
      <c r="BJ9" s="5"/>
      <c r="BK9" s="5"/>
      <c r="BL9" s="5"/>
      <c r="BM9" s="5"/>
      <c r="BN9" s="5"/>
      <c r="BO9" s="5"/>
      <c r="BP9" s="5"/>
      <c r="BQ9" s="5"/>
      <c r="BR9" s="5"/>
      <c r="BS9" s="5"/>
      <c r="BT9" s="5"/>
      <c r="BU9" s="5"/>
      <c r="BV9" s="5"/>
    </row>
    <row r="10" spans="1:74" ht="16.5" customHeight="1" x14ac:dyDescent="0.3">
      <c r="A10" s="249" t="s">
        <v>0</v>
      </c>
      <c r="B10" s="268" t="s">
        <v>13</v>
      </c>
      <c r="C10" s="268" t="s">
        <v>235</v>
      </c>
      <c r="D10" s="268" t="s">
        <v>2</v>
      </c>
      <c r="E10" s="241" t="s">
        <v>3</v>
      </c>
      <c r="F10" s="241" t="s">
        <v>41</v>
      </c>
      <c r="G10" s="268" t="s">
        <v>1</v>
      </c>
      <c r="H10" s="241" t="s">
        <v>49</v>
      </c>
      <c r="I10" s="241" t="s">
        <v>251</v>
      </c>
      <c r="J10" s="241" t="s">
        <v>252</v>
      </c>
      <c r="K10" s="241" t="s">
        <v>134</v>
      </c>
      <c r="L10" s="241" t="s">
        <v>33</v>
      </c>
      <c r="M10" s="268" t="s">
        <v>5</v>
      </c>
      <c r="N10" s="241" t="s">
        <v>86</v>
      </c>
      <c r="O10" s="241" t="s">
        <v>91</v>
      </c>
      <c r="P10" s="241" t="s">
        <v>44</v>
      </c>
      <c r="Q10" s="268" t="s">
        <v>5</v>
      </c>
      <c r="R10" s="241" t="s">
        <v>47</v>
      </c>
      <c r="S10" s="246" t="s">
        <v>11</v>
      </c>
      <c r="T10" s="241" t="s">
        <v>160</v>
      </c>
      <c r="U10" s="241" t="s">
        <v>212</v>
      </c>
      <c r="V10" s="241" t="s">
        <v>12</v>
      </c>
      <c r="W10" s="241" t="s">
        <v>8</v>
      </c>
      <c r="X10" s="241"/>
      <c r="Y10" s="241"/>
      <c r="Z10" s="241"/>
      <c r="AA10" s="241"/>
      <c r="AB10" s="241"/>
      <c r="AC10" s="246" t="s">
        <v>137</v>
      </c>
      <c r="AD10" s="246" t="s">
        <v>45</v>
      </c>
      <c r="AE10" s="246" t="s">
        <v>5</v>
      </c>
      <c r="AF10" s="246" t="s">
        <v>46</v>
      </c>
      <c r="AG10" s="246" t="s">
        <v>5</v>
      </c>
      <c r="AH10" s="246" t="s">
        <v>48</v>
      </c>
      <c r="AI10" s="246" t="s">
        <v>29</v>
      </c>
      <c r="AJ10" s="241" t="s">
        <v>34</v>
      </c>
      <c r="AK10" s="241" t="s">
        <v>35</v>
      </c>
      <c r="AL10" s="241" t="s">
        <v>36</v>
      </c>
      <c r="AM10" s="241" t="s">
        <v>37</v>
      </c>
      <c r="AN10" s="241" t="s">
        <v>223</v>
      </c>
      <c r="AO10" s="241" t="s">
        <v>38</v>
      </c>
      <c r="AP10" s="241" t="s">
        <v>37</v>
      </c>
      <c r="AQ10" s="241" t="s">
        <v>224</v>
      </c>
      <c r="AR10" s="230" t="s">
        <v>278</v>
      </c>
      <c r="AS10" s="241" t="s">
        <v>38</v>
      </c>
      <c r="AT10" s="241" t="s">
        <v>37</v>
      </c>
      <c r="AU10" s="241" t="s">
        <v>225</v>
      </c>
      <c r="AV10" s="241" t="s">
        <v>38</v>
      </c>
      <c r="AW10" s="170"/>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s="3" customFormat="1" ht="31.5" customHeight="1" x14ac:dyDescent="0.25">
      <c r="A11" s="249"/>
      <c r="B11" s="268"/>
      <c r="C11" s="268"/>
      <c r="D11" s="268"/>
      <c r="E11" s="241"/>
      <c r="F11" s="241"/>
      <c r="G11" s="268"/>
      <c r="H11" s="241"/>
      <c r="I11" s="241"/>
      <c r="J11" s="241"/>
      <c r="K11" s="241"/>
      <c r="L11" s="241"/>
      <c r="M11" s="268"/>
      <c r="N11" s="241"/>
      <c r="O11" s="241"/>
      <c r="P11" s="268"/>
      <c r="Q11" s="268"/>
      <c r="R11" s="241"/>
      <c r="S11" s="246"/>
      <c r="T11" s="241"/>
      <c r="U11" s="241"/>
      <c r="V11" s="241"/>
      <c r="W11" s="124" t="s">
        <v>13</v>
      </c>
      <c r="X11" s="124" t="s">
        <v>17</v>
      </c>
      <c r="Y11" s="124" t="s">
        <v>28</v>
      </c>
      <c r="Z11" s="124" t="s">
        <v>18</v>
      </c>
      <c r="AA11" s="124" t="s">
        <v>21</v>
      </c>
      <c r="AB11" s="124" t="s">
        <v>24</v>
      </c>
      <c r="AC11" s="246"/>
      <c r="AD11" s="246"/>
      <c r="AE11" s="246"/>
      <c r="AF11" s="246"/>
      <c r="AG11" s="246"/>
      <c r="AH11" s="246"/>
      <c r="AI11" s="246"/>
      <c r="AJ11" s="241"/>
      <c r="AK11" s="241"/>
      <c r="AL11" s="241"/>
      <c r="AM11" s="241"/>
      <c r="AN11" s="241"/>
      <c r="AO11" s="241"/>
      <c r="AP11" s="241"/>
      <c r="AQ11" s="241"/>
      <c r="AR11" s="231"/>
      <c r="AS11" s="241"/>
      <c r="AT11" s="241"/>
      <c r="AU11" s="241"/>
      <c r="AV11" s="241"/>
      <c r="AW11" s="17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row>
    <row r="12" spans="1:74" ht="129" customHeight="1" x14ac:dyDescent="0.3">
      <c r="A12" s="258">
        <v>1</v>
      </c>
      <c r="B12" s="258" t="s">
        <v>230</v>
      </c>
      <c r="C12" s="258" t="s">
        <v>238</v>
      </c>
      <c r="D12" s="260" t="s">
        <v>131</v>
      </c>
      <c r="E12" s="260" t="s">
        <v>287</v>
      </c>
      <c r="F12" s="260" t="s">
        <v>256</v>
      </c>
      <c r="G12" s="262" t="s">
        <v>288</v>
      </c>
      <c r="H12" s="260" t="s">
        <v>289</v>
      </c>
      <c r="I12" s="260" t="s">
        <v>244</v>
      </c>
      <c r="J12" s="260" t="s">
        <v>246</v>
      </c>
      <c r="K12" s="256">
        <v>300</v>
      </c>
      <c r="L12" s="232" t="str">
        <f>IF(K12&lt;=0,"",IF(K12&lt;=2,"Muy Baja",IF(K12&lt;=24,"Baja",IF(K12&lt;=500,"Media",IF(K12&lt;=5000,"Alta","Muy Alta")))))</f>
        <v>Media</v>
      </c>
      <c r="M12" s="234">
        <f>IF(L12="","",IF(L12="Muy Baja",0.2,IF(L12="Baja",0.4,IF(L12="Media",0.6,IF(L12="Alta",0.8,IF(L12="Muy Alta",1,))))))</f>
        <v>0.6</v>
      </c>
      <c r="N12" s="236" t="s">
        <v>152</v>
      </c>
      <c r="O12" s="266" t="str">
        <f>IF(NOT(ISERROR(MATCH(N12,'Tabla Impacto'!$B$221:$B$223,0))),'Tabla Impacto'!$F$223&amp;"Por favor no seleccionar los criterios de impacto(Afectación Económica o presupuestal y Pérdida Reputacional)",N12)</f>
        <v xml:space="preserve">     El riesgo afecta la imagen de la entidad con algunos usuarios de relevancia frente al logro de los objetivos</v>
      </c>
      <c r="P12" s="232" t="str">
        <f>IF(OR(O12='Tabla Impacto'!$C$11,O12='Tabla Impacto'!$D$11),"Leve",IF(OR(O12='Tabla Impacto'!$C$12,O12='Tabla Impacto'!$D$12),"Menor",IF(OR(O12='Tabla Impacto'!$C$13,O12='Tabla Impacto'!$D$13),"Moderado",IF(OR(O12='Tabla Impacto'!$C$14,O12='Tabla Impacto'!$D$14),"Mayor",IF(OR(O12='Tabla Impacto'!$C$15,O12='Tabla Impacto'!$D$15),"Catastrófico","")))))</f>
        <v>Moderado</v>
      </c>
      <c r="Q12" s="234">
        <f>IF(P12="","",IF(P12="Leve",0.2,IF(P12="Menor",0.4,IF(P12="Moderado",0.6,IF(P12="Mayor",0.8,IF(P12="Catastrófico",1,))))))</f>
        <v>0.6</v>
      </c>
      <c r="R12" s="264"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43">
        <v>1</v>
      </c>
      <c r="T12" s="144" t="s">
        <v>290</v>
      </c>
      <c r="U12" s="144" t="s">
        <v>286</v>
      </c>
      <c r="V12" s="145" t="s">
        <v>4</v>
      </c>
      <c r="W12" s="146" t="s">
        <v>14</v>
      </c>
      <c r="X12" s="118" t="s">
        <v>9</v>
      </c>
      <c r="Y12" s="119" t="str">
        <f t="shared" ref="Y12:Y17" si="0">IF(AND(W12="Preventivo",X12="Automático"),"50%",IF(AND(W12="Preventivo",X12="Manual"),"40%",IF(AND(W12="Detectivo",X12="Automático"),"40%",IF(AND(W12="Detectivo",X12="Manual"),"30%",IF(AND(W12="Correctivo",X12="Automático"),"35%",IF(AND(W12="Correctivo",X12="Manual"),"25%",""))))))</f>
        <v>40%</v>
      </c>
      <c r="Z12" s="118" t="s">
        <v>19</v>
      </c>
      <c r="AA12" s="118" t="s">
        <v>22</v>
      </c>
      <c r="AB12" s="118" t="s">
        <v>118</v>
      </c>
      <c r="AC12" s="120">
        <f>IFERROR(IF(V12="Probabilidad",(M12-(+M12*Y12)),IF(V12="Impacto",M12,"")),"")</f>
        <v>0.36</v>
      </c>
      <c r="AD12" s="149" t="str">
        <f t="shared" ref="AD12:AD17" si="1">IFERROR(IF(AC12="","",IF(AC12&lt;=0.2,"Muy Baja",IF(AC12&lt;=0.4,"Baja",IF(AC12&lt;=0.6,"Media",IF(AC12&lt;=0.8,"Alta","Muy Alta"))))),"")</f>
        <v>Baja</v>
      </c>
      <c r="AE12" s="160">
        <f t="shared" ref="AE12:AE17" si="2">+AC12</f>
        <v>0.36</v>
      </c>
      <c r="AF12" s="149" t="str">
        <f t="shared" ref="AF12:AF17" si="3">IFERROR(IF(AG12="","",IF(AG12&lt;=0.2,"Leve",IF(AG12&lt;=0.4,"Menor",IF(AG12&lt;=0.6,"Moderado",IF(AG12&lt;=0.8,"Mayor","Catastrófico"))))),"")</f>
        <v>Moderado</v>
      </c>
      <c r="AG12" s="160">
        <f>IFERROR(IF(V12="Impacto",(Q12-(+Q12*Y12)),IF(V12="Probabilidad",Q12,"")),"")</f>
        <v>0.6</v>
      </c>
      <c r="AH12" s="151" t="str">
        <f t="shared" ref="AH12:AH17" si="4">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18" t="s">
        <v>135</v>
      </c>
      <c r="AJ12" s="144" t="s">
        <v>257</v>
      </c>
      <c r="AK12" s="144" t="s">
        <v>259</v>
      </c>
      <c r="AL12" s="153">
        <v>44937</v>
      </c>
      <c r="AM12" s="154" t="s">
        <v>270</v>
      </c>
      <c r="AN12" s="154" t="s">
        <v>291</v>
      </c>
      <c r="AO12" s="113" t="s">
        <v>40</v>
      </c>
      <c r="AP12" s="173">
        <v>45175</v>
      </c>
      <c r="AQ12" s="174" t="s">
        <v>274</v>
      </c>
      <c r="AR12" s="175" t="s">
        <v>279</v>
      </c>
      <c r="AS12" s="113" t="s">
        <v>40</v>
      </c>
      <c r="AT12" s="123">
        <v>45250</v>
      </c>
      <c r="AU12" s="112" t="s">
        <v>309</v>
      </c>
      <c r="AV12" s="113" t="s">
        <v>40</v>
      </c>
      <c r="AW12" s="172"/>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99.75" customHeight="1" x14ac:dyDescent="0.3">
      <c r="A13" s="259"/>
      <c r="B13" s="259"/>
      <c r="C13" s="259"/>
      <c r="D13" s="261"/>
      <c r="E13" s="261"/>
      <c r="F13" s="261"/>
      <c r="G13" s="263"/>
      <c r="H13" s="261"/>
      <c r="I13" s="261"/>
      <c r="J13" s="261"/>
      <c r="K13" s="257"/>
      <c r="L13" s="238"/>
      <c r="M13" s="239"/>
      <c r="N13" s="240"/>
      <c r="O13" s="267"/>
      <c r="P13" s="238"/>
      <c r="Q13" s="239"/>
      <c r="R13" s="269"/>
      <c r="S13" s="143">
        <v>2</v>
      </c>
      <c r="T13" s="144" t="s">
        <v>292</v>
      </c>
      <c r="U13" s="144" t="s">
        <v>285</v>
      </c>
      <c r="V13" s="145" t="s">
        <v>4</v>
      </c>
      <c r="W13" s="146" t="s">
        <v>14</v>
      </c>
      <c r="X13" s="118" t="s">
        <v>9</v>
      </c>
      <c r="Y13" s="119" t="str">
        <f t="shared" si="0"/>
        <v>40%</v>
      </c>
      <c r="Z13" s="118" t="s">
        <v>19</v>
      </c>
      <c r="AA13" s="118" t="s">
        <v>22</v>
      </c>
      <c r="AB13" s="118" t="s">
        <v>118</v>
      </c>
      <c r="AC13" s="152">
        <f>IFERROR(IF(AND(V12="Probabilidad",V13="Probabilidad"),(AE12-(+AE12*Y13)),IF(V13="Probabilidad",(N12-(+N12*Y13)),IF(V13="Impacto",AE12,""))),"")</f>
        <v>0.216</v>
      </c>
      <c r="AD13" s="149" t="str">
        <f t="shared" si="1"/>
        <v>Baja</v>
      </c>
      <c r="AE13" s="160">
        <f t="shared" si="2"/>
        <v>0.216</v>
      </c>
      <c r="AF13" s="149" t="str">
        <f t="shared" si="3"/>
        <v>Moderado</v>
      </c>
      <c r="AG13" s="122">
        <f>IFERROR(IF(AND(V12="Impacto",V13="Impacto"),(AG12-(+AG12*Y13)),IF(V13="Impacto",($M$10-(+$M$10*Y13)),IF(V13="Probabilidad",AG12,""))),"")</f>
        <v>0.6</v>
      </c>
      <c r="AH13" s="151" t="str">
        <f t="shared" si="4"/>
        <v>Moderado</v>
      </c>
      <c r="AI13" s="118" t="s">
        <v>135</v>
      </c>
      <c r="AJ13" s="148" t="s">
        <v>258</v>
      </c>
      <c r="AK13" s="147" t="s">
        <v>260</v>
      </c>
      <c r="AL13" s="153">
        <v>44937</v>
      </c>
      <c r="AM13" s="154" t="s">
        <v>270</v>
      </c>
      <c r="AN13" s="154" t="s">
        <v>303</v>
      </c>
      <c r="AO13" s="113" t="s">
        <v>40</v>
      </c>
      <c r="AP13" s="173">
        <v>45175</v>
      </c>
      <c r="AQ13" s="174" t="s">
        <v>276</v>
      </c>
      <c r="AR13" s="175" t="s">
        <v>279</v>
      </c>
      <c r="AS13" s="113" t="s">
        <v>40</v>
      </c>
      <c r="AT13" s="123">
        <v>45250</v>
      </c>
      <c r="AU13" s="112" t="s">
        <v>310</v>
      </c>
      <c r="AV13" s="113" t="s">
        <v>39</v>
      </c>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39.5" customHeight="1" x14ac:dyDescent="0.3">
      <c r="A14" s="258">
        <v>2</v>
      </c>
      <c r="B14" s="258" t="s">
        <v>230</v>
      </c>
      <c r="C14" s="258" t="s">
        <v>238</v>
      </c>
      <c r="D14" s="260" t="s">
        <v>131</v>
      </c>
      <c r="E14" s="260" t="s">
        <v>261</v>
      </c>
      <c r="F14" s="260" t="s">
        <v>262</v>
      </c>
      <c r="G14" s="262" t="s">
        <v>263</v>
      </c>
      <c r="H14" s="260" t="s">
        <v>289</v>
      </c>
      <c r="I14" s="260" t="s">
        <v>244</v>
      </c>
      <c r="J14" s="260" t="s">
        <v>246</v>
      </c>
      <c r="K14" s="256">
        <v>250</v>
      </c>
      <c r="L14" s="232" t="str">
        <f>IF(K14&lt;=0,"",IF(K14&lt;=2,"Muy Baja",IF(K14&lt;=24,"Baja",IF(K14&lt;=500,"Media",IF(K14&lt;=5000,"Alta","Muy Alta")))))</f>
        <v>Media</v>
      </c>
      <c r="M14" s="234">
        <f>IF(L14="","",IF(L14="Muy Baja",0.2,IF(L14="Baja",0.4,IF(L14="Media",0.6,IF(L14="Alta",0.8,IF(L14="Muy Alta",1,))))))</f>
        <v>0.6</v>
      </c>
      <c r="N14" s="236" t="s">
        <v>152</v>
      </c>
      <c r="O14" s="266" t="str">
        <f>IF(NOT(ISERROR(MATCH(N14,_xlfn.ANCHORARRAY(#REF!),0))),#REF!&amp;"Por favor no seleccionar los criterios de impacto",N14)</f>
        <v xml:space="preserve">     El riesgo afecta la imagen de la entidad con algunos usuarios de relevancia frente al logro de los objetivos</v>
      </c>
      <c r="P14" s="232" t="str">
        <f>IF(OR(O14='Tabla Impacto'!$C$11,O14='Tabla Impacto'!$D$11),"Leve",IF(OR(O14='Tabla Impacto'!$C$12,O14='Tabla Impacto'!$D$12),"Menor",IF(OR(O14='Tabla Impacto'!$C$13,O14='Tabla Impacto'!$D$13),"Moderado",IF(OR(O14='Tabla Impacto'!$C$14,O14='Tabla Impacto'!$D$14),"Mayor",IF(OR(O14='Tabla Impacto'!$C$15,O14='Tabla Impacto'!$D$15),"Catastrófico","")))))</f>
        <v>Moderado</v>
      </c>
      <c r="Q14" s="234">
        <f>IF(P14="","",IF(P14="Leve",0.2,IF(P14="Menor",0.4,IF(P14="Moderado",0.6,IF(P14="Mayor",0.8,IF(P14="Catastrófico",1,))))))</f>
        <v>0.6</v>
      </c>
      <c r="R14" s="264"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11">
        <v>1</v>
      </c>
      <c r="T14" s="144" t="s">
        <v>304</v>
      </c>
      <c r="U14" s="144" t="s">
        <v>293</v>
      </c>
      <c r="V14" s="145" t="s">
        <v>4</v>
      </c>
      <c r="W14" s="118" t="s">
        <v>14</v>
      </c>
      <c r="X14" s="118" t="s">
        <v>9</v>
      </c>
      <c r="Y14" s="119" t="str">
        <f t="shared" si="0"/>
        <v>40%</v>
      </c>
      <c r="Z14" s="118" t="s">
        <v>19</v>
      </c>
      <c r="AA14" s="118" t="s">
        <v>22</v>
      </c>
      <c r="AB14" s="118" t="s">
        <v>118</v>
      </c>
      <c r="AC14" s="120">
        <f>IFERROR(IF(V14="Probabilidad",(M14-(+M14*Y14)),IF(V14="Impacto",M14,"")),"")</f>
        <v>0.36</v>
      </c>
      <c r="AD14" s="121" t="str">
        <f t="shared" si="1"/>
        <v>Baja</v>
      </c>
      <c r="AE14" s="122">
        <f t="shared" si="2"/>
        <v>0.36</v>
      </c>
      <c r="AF14" s="149" t="str">
        <f t="shared" si="3"/>
        <v>Moderado</v>
      </c>
      <c r="AG14" s="150">
        <f>IFERROR(IF(V14="Impacto",(Q14-(+Q14*Y14)),IF(V14="Probabilidad",Q14,"")),"")</f>
        <v>0.6</v>
      </c>
      <c r="AH14" s="151" t="str">
        <f t="shared" si="4"/>
        <v>Moderado</v>
      </c>
      <c r="AI14" s="118" t="s">
        <v>135</v>
      </c>
      <c r="AJ14" s="144" t="s">
        <v>264</v>
      </c>
      <c r="AK14" s="144" t="s">
        <v>259</v>
      </c>
      <c r="AL14" s="153">
        <v>44937</v>
      </c>
      <c r="AM14" s="154" t="s">
        <v>270</v>
      </c>
      <c r="AN14" s="154" t="s">
        <v>271</v>
      </c>
      <c r="AO14" s="113" t="s">
        <v>40</v>
      </c>
      <c r="AP14" s="173">
        <v>45175</v>
      </c>
      <c r="AQ14" s="174" t="s">
        <v>277</v>
      </c>
      <c r="AR14" s="175" t="s">
        <v>279</v>
      </c>
      <c r="AS14" s="113" t="s">
        <v>40</v>
      </c>
      <c r="AT14" s="123">
        <v>45250</v>
      </c>
      <c r="AU14" s="112" t="s">
        <v>307</v>
      </c>
      <c r="AV14" s="113" t="s">
        <v>40</v>
      </c>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108" customHeight="1" x14ac:dyDescent="0.3">
      <c r="A15" s="259"/>
      <c r="B15" s="259"/>
      <c r="C15" s="259"/>
      <c r="D15" s="261"/>
      <c r="E15" s="261"/>
      <c r="F15" s="261"/>
      <c r="G15" s="263"/>
      <c r="H15" s="261"/>
      <c r="I15" s="261"/>
      <c r="J15" s="261"/>
      <c r="K15" s="257"/>
      <c r="L15" s="233"/>
      <c r="M15" s="235"/>
      <c r="N15" s="237"/>
      <c r="O15" s="267"/>
      <c r="P15" s="233"/>
      <c r="Q15" s="235"/>
      <c r="R15" s="265"/>
      <c r="S15" s="111">
        <v>2</v>
      </c>
      <c r="T15" s="144" t="s">
        <v>302</v>
      </c>
      <c r="U15" s="144" t="s">
        <v>285</v>
      </c>
      <c r="V15" s="145" t="s">
        <v>4</v>
      </c>
      <c r="W15" s="118" t="s">
        <v>14</v>
      </c>
      <c r="X15" s="118" t="s">
        <v>9</v>
      </c>
      <c r="Y15" s="119" t="str">
        <f t="shared" si="0"/>
        <v>40%</v>
      </c>
      <c r="Z15" s="118" t="s">
        <v>19</v>
      </c>
      <c r="AA15" s="118" t="s">
        <v>22</v>
      </c>
      <c r="AB15" s="118" t="s">
        <v>118</v>
      </c>
      <c r="AC15" s="152">
        <f>IFERROR(IF(AND(V14="Probabilidad",V15="Probabilidad"),(AE14-(+AE14*Y15)),IF(V15="Probabilidad",(N14-(+N14*Y15)),IF(V15="Impacto",AE14,""))),"")</f>
        <v>0.216</v>
      </c>
      <c r="AD15" s="121" t="str">
        <f t="shared" si="1"/>
        <v>Baja</v>
      </c>
      <c r="AE15" s="122">
        <f t="shared" si="2"/>
        <v>0.216</v>
      </c>
      <c r="AF15" s="149" t="str">
        <f t="shared" si="3"/>
        <v>Moderado</v>
      </c>
      <c r="AG15" s="122">
        <f>IFERROR(IF(AND(V14="Impacto",V15="Impacto"),(AG14-(+AG14*Y15)),IF(V15="Impacto",($M$10-(+$M$10*Y15)),IF(V15="Probabilidad",AG14,""))),"")</f>
        <v>0.6</v>
      </c>
      <c r="AH15" s="151" t="str">
        <f t="shared" si="4"/>
        <v>Moderado</v>
      </c>
      <c r="AI15" s="118" t="s">
        <v>135</v>
      </c>
      <c r="AJ15" s="156" t="s">
        <v>265</v>
      </c>
      <c r="AK15" s="156" t="s">
        <v>259</v>
      </c>
      <c r="AL15" s="157">
        <v>44937</v>
      </c>
      <c r="AM15" s="158" t="s">
        <v>270</v>
      </c>
      <c r="AN15" s="158" t="s">
        <v>272</v>
      </c>
      <c r="AO15" s="113" t="s">
        <v>40</v>
      </c>
      <c r="AP15" s="173">
        <v>45175</v>
      </c>
      <c r="AQ15" s="174" t="s">
        <v>294</v>
      </c>
      <c r="AR15" s="175" t="s">
        <v>279</v>
      </c>
      <c r="AS15" s="113" t="s">
        <v>40</v>
      </c>
      <c r="AT15" s="123">
        <v>45250</v>
      </c>
      <c r="AU15" s="112" t="s">
        <v>306</v>
      </c>
      <c r="AV15" s="113" t="s">
        <v>39</v>
      </c>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26" customHeight="1" x14ac:dyDescent="0.3">
      <c r="A16" s="111">
        <v>3</v>
      </c>
      <c r="B16" s="111" t="s">
        <v>231</v>
      </c>
      <c r="C16" s="111" t="s">
        <v>239</v>
      </c>
      <c r="D16" s="112" t="s">
        <v>132</v>
      </c>
      <c r="E16" s="144" t="s">
        <v>266</v>
      </c>
      <c r="F16" s="144" t="s">
        <v>267</v>
      </c>
      <c r="G16" s="155" t="s">
        <v>268</v>
      </c>
      <c r="H16" s="112" t="s">
        <v>127</v>
      </c>
      <c r="I16" s="112" t="s">
        <v>243</v>
      </c>
      <c r="J16" s="112" t="s">
        <v>247</v>
      </c>
      <c r="K16" s="113">
        <v>350</v>
      </c>
      <c r="L16" s="114" t="str">
        <f>IF(K16&lt;=0,"",IF(K16&lt;=2,"Muy Baja",IF(K16&lt;=24,"Baja",IF(K16&lt;=500,"Media",IF(K16&lt;=5000,"Alta","Muy Alta")))))</f>
        <v>Media</v>
      </c>
      <c r="M16" s="115">
        <f>IF(L16="","",IF(L16="Muy Baja",0.2,IF(L16="Baja",0.4,IF(L16="Media",0.6,IF(L16="Alta",0.8,IF(L16="Muy Alta",1,))))))</f>
        <v>0.6</v>
      </c>
      <c r="N16" s="116" t="s">
        <v>147</v>
      </c>
      <c r="O16" s="159" t="str">
        <f>IF(NOT(ISERROR(MATCH(N16,_xlfn.ANCHORARRAY(#REF!),0))),#REF!&amp;"Por favor no seleccionar los criterios de impacto",N16)</f>
        <v xml:space="preserve">     Entre 10 y 50 SMLMV </v>
      </c>
      <c r="P16" s="114" t="str">
        <f>IF(OR(O16='Tabla Impacto'!$C$11,O16='Tabla Impacto'!$D$11),"Leve",IF(OR(O16='Tabla Impacto'!$C$12,O16='Tabla Impacto'!$D$12),"Menor",IF(OR(O16='Tabla Impacto'!$C$13,O16='Tabla Impacto'!$D$13),"Moderado",IF(OR(O16='Tabla Impacto'!$C$14,O16='Tabla Impacto'!$D$14),"Mayor",IF(OR(O16='Tabla Impacto'!$C$15,O16='Tabla Impacto'!$D$15),"Catastrófico","")))))</f>
        <v>Menor</v>
      </c>
      <c r="Q16" s="115">
        <f>IF(P16="","",IF(P16="Leve",0.2,IF(P16="Menor",0.4,IF(P16="Moderado",0.6,IF(P16="Mayor",0.8,IF(P16="Catastrófico",1,))))))</f>
        <v>0.4</v>
      </c>
      <c r="R16" s="117" t="str">
        <f>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Moderado</v>
      </c>
      <c r="S16" s="111">
        <v>1</v>
      </c>
      <c r="T16" s="144" t="s">
        <v>295</v>
      </c>
      <c r="U16" s="144" t="s">
        <v>296</v>
      </c>
      <c r="V16" s="145" t="s">
        <v>4</v>
      </c>
      <c r="W16" s="118" t="s">
        <v>15</v>
      </c>
      <c r="X16" s="118" t="s">
        <v>9</v>
      </c>
      <c r="Y16" s="119" t="str">
        <f t="shared" si="0"/>
        <v>30%</v>
      </c>
      <c r="Z16" s="118" t="s">
        <v>19</v>
      </c>
      <c r="AA16" s="118" t="s">
        <v>22</v>
      </c>
      <c r="AB16" s="118" t="s">
        <v>118</v>
      </c>
      <c r="AC16" s="120">
        <f>IFERROR(IF(V16="Probabilidad",(M16-(+M16*Y16)),IF(V16="Impacto",M16,"")),"")</f>
        <v>0.42</v>
      </c>
      <c r="AD16" s="121" t="str">
        <f t="shared" si="1"/>
        <v>Media</v>
      </c>
      <c r="AE16" s="122">
        <f t="shared" si="2"/>
        <v>0.42</v>
      </c>
      <c r="AF16" s="121" t="str">
        <f t="shared" si="3"/>
        <v>Menor</v>
      </c>
      <c r="AG16" s="122">
        <f>IFERROR(IF(V16="Impacto",(Q16-(+Q16*Y16)),IF(V16="Probabilidad",Q16,"")),"")</f>
        <v>0.4</v>
      </c>
      <c r="AH16" s="164" t="str">
        <f t="shared" si="4"/>
        <v>Moderado</v>
      </c>
      <c r="AI16" s="118" t="s">
        <v>135</v>
      </c>
      <c r="AJ16" s="144" t="s">
        <v>269</v>
      </c>
      <c r="AK16" s="147" t="s">
        <v>260</v>
      </c>
      <c r="AL16" s="153">
        <v>44937</v>
      </c>
      <c r="AM16" s="154" t="s">
        <v>270</v>
      </c>
      <c r="AN16" s="154" t="s">
        <v>273</v>
      </c>
      <c r="AO16" s="113" t="s">
        <v>39</v>
      </c>
      <c r="AP16" s="173">
        <v>45175</v>
      </c>
      <c r="AQ16" s="174" t="s">
        <v>275</v>
      </c>
      <c r="AR16" s="175" t="s">
        <v>279</v>
      </c>
      <c r="AS16" s="113" t="s">
        <v>39</v>
      </c>
      <c r="AT16" s="123">
        <v>45250</v>
      </c>
      <c r="AU16" s="112" t="s">
        <v>308</v>
      </c>
      <c r="AV16" s="113" t="s">
        <v>39</v>
      </c>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4" s="2" customFormat="1" ht="97.5" customHeight="1" x14ac:dyDescent="0.25">
      <c r="A17" s="111">
        <v>4</v>
      </c>
      <c r="B17" s="112" t="s">
        <v>230</v>
      </c>
      <c r="C17" s="112" t="s">
        <v>239</v>
      </c>
      <c r="D17" s="112" t="s">
        <v>131</v>
      </c>
      <c r="E17" s="112" t="s">
        <v>297</v>
      </c>
      <c r="F17" s="112" t="s">
        <v>280</v>
      </c>
      <c r="G17" s="176" t="s">
        <v>281</v>
      </c>
      <c r="H17" s="112" t="s">
        <v>289</v>
      </c>
      <c r="I17" s="115" t="s">
        <v>244</v>
      </c>
      <c r="J17" s="116" t="s">
        <v>249</v>
      </c>
      <c r="K17" s="113">
        <v>18</v>
      </c>
      <c r="L17" s="114" t="str">
        <f>IF(K17&lt;=0,"",IF(K17&lt;=2,"Muy Baja",IF(K17&lt;=24,"Baja",IF(K17&lt;=500,"Media",IF(K17&lt;=5000,"Alta","Muy Alta")))))</f>
        <v>Baja</v>
      </c>
      <c r="M17" s="115">
        <f>IF(L17="","",IF(L17="Muy Baja",0.2,IF(L17="Baja",0.4,IF(L17="Media",0.6,IF(L17="Alta",0.8,IF(L17="Muy Alta",1,))))))</f>
        <v>0.4</v>
      </c>
      <c r="N17" s="116" t="s">
        <v>152</v>
      </c>
      <c r="O17" s="115" t="str">
        <f>IF(NOT(ISERROR(MATCH(N17,'[1]Tabla Impacto'!$B$221:$B$223,0))),'[1]Tabla Impacto'!$F$223&amp;"Por favor no seleccionar los criterios de impacto(Afectación Económica o presupuestal y Pérdida Reputacional)",N17)</f>
        <v xml:space="preserve">     El riesgo afecta la imagen de la entidad con algunos usuarios de relevancia frente al logro de los objetivos</v>
      </c>
      <c r="P17" s="114" t="str">
        <f>IF(OR(O17='[1]Tabla Impacto'!$C$11,O17='[1]Tabla Impacto'!$D$11),"Leve",IF(OR(O17='[1]Tabla Impacto'!$C$12,O17='[1]Tabla Impacto'!$D$12),"Menor",IF(OR(O17='[1]Tabla Impacto'!$C$13,O17='[1]Tabla Impacto'!$D$13),"Moderado",IF(OR(O17='[1]Tabla Impacto'!$C$14,O17='[1]Tabla Impacto'!$D$14),"Mayor",IF(OR(O17='[1]Tabla Impacto'!$C$15,O17='[1]Tabla Impacto'!$D$15),"Catastrófico","")))))</f>
        <v>Moderado</v>
      </c>
      <c r="Q17" s="115">
        <f>IF(P17="","",IF(P17="Leve",0.2,IF(P17="Menor",0.4,IF(P17="Moderado",0.6,IF(P17="Mayor",0.8,IF(P17="Catastrófico",1,))))))</f>
        <v>0.6</v>
      </c>
      <c r="R17" s="117" t="str">
        <f>IF(OR(AND(L17="Muy Baja",P17="Leve"),AND(L17="Muy Baja",P17="Menor"),AND(L17="Baja",P17="Leve")),"Bajo",IF(OR(AND(L17="Muy baja",P17="Moderado"),AND(L17="Baja",P17="Menor"),AND(L17="Baja",P17="Moderado"),AND(L17="Media",P17="Leve"),AND(L17="Media",P17="Menor"),AND(L17="Media",P17="Moderado"),AND(L17="Alta",P17="Leve"),AND(L17="Alta",P17="Menor")),"Moderado",IF(OR(AND(L17="Muy Baja",P17="Mayor"),AND(L17="Baja",P17="Mayor"),AND(L17="Media",P17="Mayor"),AND(L17="Alta",P17="Moderado"),AND(L17="Alta",P17="Mayor"),AND(L17="Muy Alta",P17="Leve"),AND(L17="Muy Alta",P17="Menor"),AND(L17="Muy Alta",P17="Moderado"),AND(L17="Muy Alta",P17="Mayor")),"Alto",IF(OR(AND(L17="Muy Baja",P17="Catastrófico"),AND(L17="Baja",P17="Catastrófico"),AND(L17="Media",P17="Catastrófico"),AND(L17="Alta",P17="Catastrófico"),AND(L17="Muy Alta",P17="Catastrófico")),"Extremo",""))))</f>
        <v>Moderado</v>
      </c>
      <c r="S17" s="111">
        <v>1</v>
      </c>
      <c r="T17" s="177" t="s">
        <v>298</v>
      </c>
      <c r="U17" s="177" t="s">
        <v>299</v>
      </c>
      <c r="V17" s="178" t="str">
        <f>IF(OR(W17="Preventivo",W17="Detectivo"),"Probabilidad",IF(W17="Correctivo","Impacto",""))</f>
        <v>Probabilidad</v>
      </c>
      <c r="W17" s="179" t="s">
        <v>14</v>
      </c>
      <c r="X17" s="179" t="s">
        <v>9</v>
      </c>
      <c r="Y17" s="122" t="str">
        <f t="shared" si="0"/>
        <v>40%</v>
      </c>
      <c r="Z17" s="179" t="s">
        <v>20</v>
      </c>
      <c r="AA17" s="179" t="s">
        <v>22</v>
      </c>
      <c r="AB17" s="179" t="s">
        <v>118</v>
      </c>
      <c r="AC17" s="180">
        <f>IFERROR(IF(V17="Probabilidad",(M17-(+M17*Y17)),IF(V17="Impacto",M17,"")),"")</f>
        <v>0.24</v>
      </c>
      <c r="AD17" s="181" t="str">
        <f t="shared" si="1"/>
        <v>Baja</v>
      </c>
      <c r="AE17" s="122">
        <f t="shared" si="2"/>
        <v>0.24</v>
      </c>
      <c r="AF17" s="181" t="str">
        <f t="shared" si="3"/>
        <v>Moderado</v>
      </c>
      <c r="AG17" s="122">
        <f>IFERROR(IF(V17="Impacto",(Q17-(+Q17*Y17)),IF(V17="Probabilidad",Q17,"")),"")</f>
        <v>0.6</v>
      </c>
      <c r="AH17" s="182" t="str">
        <f t="shared" si="4"/>
        <v>Moderado</v>
      </c>
      <c r="AI17" s="179" t="s">
        <v>135</v>
      </c>
      <c r="AJ17" s="183" t="s">
        <v>282</v>
      </c>
      <c r="AK17" s="113" t="s">
        <v>283</v>
      </c>
      <c r="AL17" s="123">
        <v>45291</v>
      </c>
      <c r="AM17" s="123">
        <v>45071</v>
      </c>
      <c r="AN17" s="112" t="s">
        <v>300</v>
      </c>
      <c r="AO17" s="113"/>
      <c r="AP17" s="173">
        <v>45180</v>
      </c>
      <c r="AQ17" s="184" t="s">
        <v>301</v>
      </c>
      <c r="AR17" s="185" t="s">
        <v>284</v>
      </c>
      <c r="AS17" s="113" t="s">
        <v>40</v>
      </c>
      <c r="AT17" s="123">
        <v>45250</v>
      </c>
      <c r="AU17" s="112" t="s">
        <v>311</v>
      </c>
      <c r="AV17" s="113" t="s">
        <v>39</v>
      </c>
      <c r="AW17" s="186"/>
      <c r="AX17" s="186"/>
      <c r="AY17" s="186"/>
      <c r="AZ17" s="186"/>
      <c r="BA17" s="186" t="s">
        <v>312</v>
      </c>
      <c r="BB17" s="186"/>
      <c r="BC17" s="186"/>
      <c r="BD17" s="186"/>
      <c r="BE17" s="186"/>
      <c r="BF17" s="186"/>
      <c r="BG17" s="186"/>
      <c r="BH17" s="186"/>
      <c r="BI17" s="186"/>
      <c r="BJ17" s="186"/>
      <c r="BK17" s="186"/>
      <c r="BL17" s="186"/>
      <c r="BM17" s="186"/>
      <c r="BN17" s="186"/>
      <c r="BO17" s="186"/>
      <c r="BP17" s="186"/>
      <c r="BQ17" s="186"/>
      <c r="BR17" s="186"/>
      <c r="BS17" s="186"/>
      <c r="BT17" s="186"/>
      <c r="BU17" s="186"/>
      <c r="BV17" s="186"/>
    </row>
    <row r="18" spans="1:74" ht="49.5" customHeight="1" x14ac:dyDescent="0.3">
      <c r="A18" s="110"/>
      <c r="B18" s="139"/>
      <c r="C18" s="139"/>
      <c r="D18" s="251" t="s">
        <v>130</v>
      </c>
      <c r="E18" s="252"/>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3"/>
    </row>
    <row r="20" spans="1:74" x14ac:dyDescent="0.3">
      <c r="A20" s="125"/>
      <c r="B20" s="126"/>
      <c r="C20" s="126"/>
      <c r="D20" s="126"/>
      <c r="E20" s="126"/>
      <c r="F20" s="126"/>
      <c r="G20" s="126"/>
      <c r="H20" s="1"/>
      <c r="I20" s="1"/>
      <c r="J20" s="1"/>
      <c r="L20" s="129"/>
      <c r="M20" s="126"/>
      <c r="N20" s="126"/>
      <c r="O20" s="126"/>
      <c r="P20" s="126"/>
      <c r="Q20" s="126"/>
      <c r="R20" s="126"/>
      <c r="S20" s="126"/>
      <c r="T20" s="126"/>
      <c r="U20" s="126"/>
      <c r="V20" s="130"/>
      <c r="W20" s="130"/>
      <c r="X20" s="126"/>
      <c r="Y20" s="126"/>
      <c r="Z20" s="126"/>
      <c r="AA20" s="126"/>
      <c r="AB20" s="126"/>
      <c r="AC20" s="126"/>
      <c r="AD20" s="126"/>
      <c r="AE20" s="130"/>
      <c r="AF20" s="126"/>
      <c r="AG20" s="130"/>
      <c r="AH20" s="126"/>
      <c r="AI20" s="131"/>
      <c r="AJ20" s="131"/>
      <c r="AK20" s="126"/>
      <c r="AL20" s="126"/>
      <c r="AM20" s="126"/>
      <c r="AN20" s="126"/>
      <c r="AO20" s="126"/>
      <c r="AP20" s="126"/>
      <c r="AQ20" s="126"/>
      <c r="AR20" s="126"/>
    </row>
    <row r="21" spans="1:74" ht="54" customHeight="1" x14ac:dyDescent="0.3">
      <c r="A21" s="277" t="s">
        <v>305</v>
      </c>
      <c r="B21" s="277"/>
      <c r="C21" s="277"/>
      <c r="D21" s="277"/>
      <c r="E21" s="277"/>
      <c r="F21" s="277"/>
      <c r="G21" s="277"/>
      <c r="H21" s="1"/>
      <c r="I21" s="1"/>
      <c r="J21" s="1"/>
      <c r="K21" s="272" t="s">
        <v>313</v>
      </c>
      <c r="L21" s="273"/>
      <c r="M21" s="273"/>
      <c r="N21" s="274"/>
      <c r="O21" s="126"/>
      <c r="P21" s="126"/>
      <c r="Q21" s="126"/>
      <c r="R21" s="126"/>
      <c r="S21" s="126"/>
      <c r="T21" s="126"/>
      <c r="U21" s="131"/>
      <c r="V21" s="130"/>
      <c r="W21" s="130"/>
      <c r="X21" s="126"/>
      <c r="Y21" s="130"/>
      <c r="Z21" s="130"/>
      <c r="AA21" s="126"/>
      <c r="AB21" s="126"/>
      <c r="AC21" s="126"/>
      <c r="AD21" s="126"/>
      <c r="AE21" s="130"/>
      <c r="AF21" s="126"/>
      <c r="AG21" s="130"/>
      <c r="AH21" s="126"/>
      <c r="AI21" s="126"/>
      <c r="AJ21" s="126"/>
      <c r="AK21" s="126"/>
      <c r="AL21" s="126"/>
      <c r="AM21" s="126"/>
      <c r="AN21" s="126"/>
      <c r="AO21" s="126"/>
      <c r="AP21" s="126"/>
      <c r="AQ21" s="126"/>
      <c r="AR21" s="126"/>
    </row>
    <row r="22" spans="1:74" ht="17.25" thickBot="1" x14ac:dyDescent="0.35">
      <c r="A22"/>
      <c r="B22"/>
      <c r="C22"/>
      <c r="D22"/>
      <c r="E22"/>
      <c r="F22"/>
      <c r="G22"/>
      <c r="H22" s="1"/>
      <c r="I22" s="1"/>
      <c r="J22" s="1"/>
      <c r="L22" s="127" t="str">
        <f>+IFERROR(VLOOKUP(H22,$H$177:$L$181,3,FALSE)*VLOOKUP(K22,$K$177:$L$181,3,FALSE),"")</f>
        <v/>
      </c>
      <c r="M22"/>
      <c r="N22"/>
      <c r="O22"/>
      <c r="P22"/>
      <c r="Q22"/>
      <c r="R22"/>
      <c r="S22"/>
      <c r="T22"/>
      <c r="U22"/>
      <c r="V22" s="127"/>
      <c r="W22" s="128"/>
      <c r="X22"/>
      <c r="Y22" s="128"/>
      <c r="Z22" s="128"/>
      <c r="AA22" s="134"/>
      <c r="AB22" s="134"/>
      <c r="AC22" s="134"/>
      <c r="AD22" s="134"/>
      <c r="AE22" s="132"/>
      <c r="AF22" s="132"/>
      <c r="AG22" s="161"/>
      <c r="AH22" s="135"/>
      <c r="AI22"/>
      <c r="AJ22"/>
      <c r="AK22"/>
      <c r="AL22" s="134"/>
      <c r="AM22" s="134"/>
      <c r="AN22" s="134"/>
      <c r="AO22"/>
      <c r="AP22" s="134"/>
      <c r="AQ22"/>
      <c r="AR22"/>
    </row>
    <row r="23" spans="1:74" ht="17.45" customHeight="1" thickTop="1" thickBot="1" x14ac:dyDescent="0.35">
      <c r="A23" s="270" t="s">
        <v>216</v>
      </c>
      <c r="B23" s="270"/>
      <c r="C23" s="270"/>
      <c r="D23" s="270"/>
      <c r="E23" s="270"/>
      <c r="F23" s="270"/>
      <c r="G23" s="137" t="s">
        <v>217</v>
      </c>
      <c r="H23" s="270" t="s">
        <v>218</v>
      </c>
      <c r="I23" s="270"/>
      <c r="J23" s="270"/>
      <c r="K23" s="270"/>
      <c r="L23" s="270"/>
      <c r="M23" s="270"/>
      <c r="N23" s="270"/>
      <c r="O23" s="138"/>
      <c r="P23" s="271" t="s">
        <v>219</v>
      </c>
      <c r="Q23" s="271"/>
      <c r="R23" s="271"/>
      <c r="S23" s="270" t="s">
        <v>220</v>
      </c>
      <c r="T23" s="270"/>
      <c r="U23" s="270"/>
      <c r="V23" s="270"/>
      <c r="W23" s="271">
        <v>1</v>
      </c>
      <c r="X23" s="271"/>
      <c r="Y23" s="271"/>
      <c r="Z23" s="271"/>
      <c r="AA23" s="136"/>
      <c r="AB23" s="136"/>
      <c r="AC23" s="136"/>
      <c r="AD23" s="136"/>
      <c r="AE23" s="133"/>
      <c r="AF23" s="136"/>
      <c r="AG23" s="133"/>
      <c r="AH23" s="136"/>
      <c r="AI23" s="136"/>
      <c r="AJ23" s="136"/>
      <c r="AK23" s="136"/>
      <c r="AL23" s="136"/>
      <c r="AM23" s="136"/>
      <c r="AN23" s="136"/>
      <c r="AO23" s="136"/>
      <c r="AP23" s="136"/>
      <c r="AQ23" s="133"/>
      <c r="AR23" s="133"/>
    </row>
    <row r="24" spans="1:74" ht="17.25" thickTop="1" x14ac:dyDescent="0.3"/>
  </sheetData>
  <dataConsolidate/>
  <mergeCells count="104">
    <mergeCell ref="S23:V23"/>
    <mergeCell ref="W23:Z23"/>
    <mergeCell ref="A23:F23"/>
    <mergeCell ref="K21:N21"/>
    <mergeCell ref="H23:N23"/>
    <mergeCell ref="P23:R23"/>
    <mergeCell ref="AJ9:AV9"/>
    <mergeCell ref="AS10:AS11"/>
    <mergeCell ref="AT10:AT11"/>
    <mergeCell ref="AU10:AU11"/>
    <mergeCell ref="A9:K9"/>
    <mergeCell ref="L9:R9"/>
    <mergeCell ref="S9:AB9"/>
    <mergeCell ref="S10:S11"/>
    <mergeCell ref="T10:T11"/>
    <mergeCell ref="B10:B11"/>
    <mergeCell ref="V10:V11"/>
    <mergeCell ref="A21:G21"/>
    <mergeCell ref="G10:G11"/>
    <mergeCell ref="F10:F11"/>
    <mergeCell ref="E10:E11"/>
    <mergeCell ref="D10:D11"/>
    <mergeCell ref="R10:R11"/>
    <mergeCell ref="N10:N11"/>
    <mergeCell ref="C10:C11"/>
    <mergeCell ref="Q10:Q11"/>
    <mergeCell ref="W10:AB10"/>
    <mergeCell ref="M10:M11"/>
    <mergeCell ref="P10:P11"/>
    <mergeCell ref="H10:H11"/>
    <mergeCell ref="R12:R13"/>
    <mergeCell ref="Q12:Q13"/>
    <mergeCell ref="H12:H13"/>
    <mergeCell ref="I12:I13"/>
    <mergeCell ref="J12:J13"/>
    <mergeCell ref="G12:G13"/>
    <mergeCell ref="F12:F13"/>
    <mergeCell ref="E12:E13"/>
    <mergeCell ref="D12:D13"/>
    <mergeCell ref="O12:O13"/>
    <mergeCell ref="E1:AT4"/>
    <mergeCell ref="AP10:AP11"/>
    <mergeCell ref="AQ10:AQ11"/>
    <mergeCell ref="D18:AO18"/>
    <mergeCell ref="A6:B6"/>
    <mergeCell ref="A7:B7"/>
    <mergeCell ref="A8:B8"/>
    <mergeCell ref="K12:K13"/>
    <mergeCell ref="A14:A15"/>
    <mergeCell ref="B14:B15"/>
    <mergeCell ref="C14:C15"/>
    <mergeCell ref="D14:D15"/>
    <mergeCell ref="E14:E15"/>
    <mergeCell ref="F14:F15"/>
    <mergeCell ref="G14:G15"/>
    <mergeCell ref="H14:H15"/>
    <mergeCell ref="I14:I15"/>
    <mergeCell ref="J14:J15"/>
    <mergeCell ref="K14:K15"/>
    <mergeCell ref="C12:C13"/>
    <mergeCell ref="R14:R15"/>
    <mergeCell ref="B12:B13"/>
    <mergeCell ref="A12:A13"/>
    <mergeCell ref="O14:O15"/>
    <mergeCell ref="AU1:AV1"/>
    <mergeCell ref="AU2:AV2"/>
    <mergeCell ref="AU3:AV3"/>
    <mergeCell ref="AU4:AV4"/>
    <mergeCell ref="AJ10:AJ11"/>
    <mergeCell ref="C8:AV8"/>
    <mergeCell ref="C7:AV7"/>
    <mergeCell ref="C6:AV6"/>
    <mergeCell ref="I10:I11"/>
    <mergeCell ref="J10:J11"/>
    <mergeCell ref="AI10:AI11"/>
    <mergeCell ref="AH10:AH11"/>
    <mergeCell ref="AG10:AG11"/>
    <mergeCell ref="AC10:AC11"/>
    <mergeCell ref="U10:U11"/>
    <mergeCell ref="AV10:AV11"/>
    <mergeCell ref="A1:D4"/>
    <mergeCell ref="AF10:AF11"/>
    <mergeCell ref="AD10:AD11"/>
    <mergeCell ref="AE10:AE11"/>
    <mergeCell ref="K10:K11"/>
    <mergeCell ref="L10:L11"/>
    <mergeCell ref="AC9:AI9"/>
    <mergeCell ref="A10:A11"/>
    <mergeCell ref="AR10:AR11"/>
    <mergeCell ref="L14:L15"/>
    <mergeCell ref="M14:M15"/>
    <mergeCell ref="N14:N15"/>
    <mergeCell ref="P14:P15"/>
    <mergeCell ref="Q14:Q15"/>
    <mergeCell ref="L12:L13"/>
    <mergeCell ref="M12:M13"/>
    <mergeCell ref="N12:N13"/>
    <mergeCell ref="P12:P13"/>
    <mergeCell ref="O10:O11"/>
    <mergeCell ref="AO10:AO11"/>
    <mergeCell ref="AN10:AN11"/>
    <mergeCell ref="AM10:AM11"/>
    <mergeCell ref="AL10:AL11"/>
    <mergeCell ref="AK10:AK11"/>
  </mergeCells>
  <conditionalFormatting sqref="L12">
    <cfRule type="cellIs" dxfId="58" priority="450" operator="equal">
      <formula>"Baja"</formula>
    </cfRule>
    <cfRule type="cellIs" dxfId="57" priority="449" operator="equal">
      <formula>"Media"</formula>
    </cfRule>
    <cfRule type="cellIs" dxfId="56" priority="448" operator="equal">
      <formula>"Alta"</formula>
    </cfRule>
    <cfRule type="cellIs" dxfId="55" priority="447" operator="equal">
      <formula>"Muy Alta"</formula>
    </cfRule>
    <cfRule type="cellIs" dxfId="54" priority="451" operator="equal">
      <formula>"Muy Baja"</formula>
    </cfRule>
  </conditionalFormatting>
  <conditionalFormatting sqref="L14">
    <cfRule type="cellIs" dxfId="53" priority="119" operator="equal">
      <formula>"Muy Alta"</formula>
    </cfRule>
    <cfRule type="cellIs" dxfId="52" priority="123" operator="equal">
      <formula>"Muy Baja"</formula>
    </cfRule>
    <cfRule type="cellIs" dxfId="51" priority="122" operator="equal">
      <formula>"Baja"</formula>
    </cfRule>
    <cfRule type="cellIs" dxfId="50" priority="121" operator="equal">
      <formula>"Media"</formula>
    </cfRule>
    <cfRule type="cellIs" dxfId="49" priority="120" operator="equal">
      <formula>"Alta"</formula>
    </cfRule>
  </conditionalFormatting>
  <conditionalFormatting sqref="L16:L17">
    <cfRule type="cellIs" dxfId="48" priority="8" operator="equal">
      <formula>"Media"</formula>
    </cfRule>
    <cfRule type="cellIs" dxfId="47" priority="6" operator="equal">
      <formula>"Muy Alta"</formula>
    </cfRule>
    <cfRule type="cellIs" dxfId="46" priority="7" operator="equal">
      <formula>"Alta"</formula>
    </cfRule>
    <cfRule type="cellIs" dxfId="45" priority="9" operator="equal">
      <formula>"Baja"</formula>
    </cfRule>
    <cfRule type="cellIs" dxfId="44" priority="10" operator="equal">
      <formula>"Muy Baja"</formula>
    </cfRule>
  </conditionalFormatting>
  <conditionalFormatting sqref="O12">
    <cfRule type="containsText" dxfId="43" priority="129" operator="containsText" text="❌">
      <formula>NOT(ISERROR(SEARCH("❌",O12)))</formula>
    </cfRule>
  </conditionalFormatting>
  <conditionalFormatting sqref="O14">
    <cfRule type="containsText" dxfId="42" priority="95" operator="containsText" text="❌">
      <formula>NOT(ISERROR(SEARCH("❌",O14)))</formula>
    </cfRule>
  </conditionalFormatting>
  <conditionalFormatting sqref="O16:O17">
    <cfRule type="containsText" dxfId="41" priority="1" operator="containsText" text="❌">
      <formula>NOT(ISERROR(SEARCH("❌",O16)))</formula>
    </cfRule>
  </conditionalFormatting>
  <conditionalFormatting sqref="P12">
    <cfRule type="cellIs" dxfId="40" priority="444" operator="equal">
      <formula>"Moderado"</formula>
    </cfRule>
    <cfRule type="cellIs" dxfId="39" priority="446" operator="equal">
      <formula>"Leve"</formula>
    </cfRule>
    <cfRule type="cellIs" dxfId="38" priority="445" operator="equal">
      <formula>"Menor"</formula>
    </cfRule>
    <cfRule type="cellIs" dxfId="37" priority="443" operator="equal">
      <formula>"Mayor"</formula>
    </cfRule>
    <cfRule type="cellIs" dxfId="36" priority="442" operator="equal">
      <formula>"Catastrófico"</formula>
    </cfRule>
  </conditionalFormatting>
  <conditionalFormatting sqref="P14">
    <cfRule type="cellIs" dxfId="35" priority="118" operator="equal">
      <formula>"Leve"</formula>
    </cfRule>
    <cfRule type="cellIs" dxfId="34" priority="116" operator="equal">
      <formula>"Moderado"</formula>
    </cfRule>
    <cfRule type="cellIs" dxfId="33" priority="114" operator="equal">
      <formula>"Catastrófico"</formula>
    </cfRule>
    <cfRule type="cellIs" dxfId="32" priority="115" operator="equal">
      <formula>"Mayor"</formula>
    </cfRule>
    <cfRule type="cellIs" dxfId="31" priority="117" operator="equal">
      <formula>"Menor"</formula>
    </cfRule>
  </conditionalFormatting>
  <conditionalFormatting sqref="R12">
    <cfRule type="cellIs" dxfId="30" priority="368" operator="equal">
      <formula>"Extremo"</formula>
    </cfRule>
    <cfRule type="cellIs" dxfId="29" priority="369" operator="equal">
      <formula>"Alto"</formula>
    </cfRule>
    <cfRule type="cellIs" dxfId="28" priority="370" operator="equal">
      <formula>"Moderado"</formula>
    </cfRule>
    <cfRule type="cellIs" dxfId="27" priority="371" operator="equal">
      <formula>"Bajo"</formula>
    </cfRule>
  </conditionalFormatting>
  <conditionalFormatting sqref="R14">
    <cfRule type="cellIs" dxfId="26" priority="110" operator="equal">
      <formula>"Extremo"</formula>
    </cfRule>
    <cfRule type="cellIs" dxfId="25" priority="113" operator="equal">
      <formula>"Bajo"</formula>
    </cfRule>
    <cfRule type="cellIs" dxfId="24" priority="112" operator="equal">
      <formula>"Moderado"</formula>
    </cfRule>
    <cfRule type="cellIs" dxfId="23" priority="111" operator="equal">
      <formula>"Alto"</formula>
    </cfRule>
  </conditionalFormatting>
  <conditionalFormatting sqref="R16:R17">
    <cfRule type="cellIs" dxfId="22" priority="3" operator="equal">
      <formula>"Alto"</formula>
    </cfRule>
    <cfRule type="cellIs" dxfId="21" priority="4" operator="equal">
      <formula>"Moderado"</formula>
    </cfRule>
    <cfRule type="cellIs" dxfId="20" priority="5" operator="equal">
      <formula>"Bajo"</formula>
    </cfRule>
    <cfRule type="cellIs" dxfId="19" priority="2" operator="equal">
      <formula>"Extremo"</formula>
    </cfRule>
  </conditionalFormatting>
  <conditionalFormatting sqref="AD12:AD17">
    <cfRule type="cellIs" dxfId="18" priority="24" operator="equal">
      <formula>"Muy Baja"</formula>
    </cfRule>
    <cfRule type="cellIs" dxfId="17" priority="23" operator="equal">
      <formula>"Baja"</formula>
    </cfRule>
    <cfRule type="cellIs" dxfId="16" priority="22" operator="equal">
      <formula>"Media"</formula>
    </cfRule>
    <cfRule type="cellIs" dxfId="15" priority="21" operator="equal">
      <formula>"Alta"</formula>
    </cfRule>
    <cfRule type="cellIs" dxfId="14" priority="20" operator="equal">
      <formula>"Muy Alta"</formula>
    </cfRule>
  </conditionalFormatting>
  <conditionalFormatting sqref="AE20:AE22">
    <cfRule type="cellIs" dxfId="13" priority="85" operator="equal">
      <formula>#REF!</formula>
    </cfRule>
    <cfRule type="cellIs" dxfId="12" priority="84" operator="equal">
      <formula>#REF!</formula>
    </cfRule>
  </conditionalFormatting>
  <conditionalFormatting sqref="AE20:AF22">
    <cfRule type="cellIs" dxfId="11" priority="83" stopIfTrue="1" operator="equal">
      <formula>#REF!</formula>
    </cfRule>
  </conditionalFormatting>
  <conditionalFormatting sqref="AF12:AF17 P16:P17">
    <cfRule type="cellIs" dxfId="10" priority="15" operator="equal">
      <formula>"Catastrófico"</formula>
    </cfRule>
    <cfRule type="cellIs" dxfId="9" priority="16" operator="equal">
      <formula>"Mayor"</formula>
    </cfRule>
    <cfRule type="cellIs" dxfId="8" priority="17" operator="equal">
      <formula>"Moderado"</formula>
    </cfRule>
    <cfRule type="cellIs" dxfId="7" priority="18" operator="equal">
      <formula>"Menor"</formula>
    </cfRule>
    <cfRule type="cellIs" dxfId="6" priority="19" operator="equal">
      <formula>"Leve"</formula>
    </cfRule>
  </conditionalFormatting>
  <conditionalFormatting sqref="AF20:AF22">
    <cfRule type="cellIs" dxfId="5" priority="87" stopIfTrue="1" operator="equal">
      <formula>#REF!</formula>
    </cfRule>
    <cfRule type="cellIs" dxfId="4" priority="88" stopIfTrue="1" operator="equal">
      <formula>#REF!</formula>
    </cfRule>
  </conditionalFormatting>
  <conditionalFormatting sqref="AH12:AH17">
    <cfRule type="cellIs" dxfId="3" priority="11" operator="equal">
      <formula>"Extremo"</formula>
    </cfRule>
    <cfRule type="cellIs" dxfId="2" priority="12" operator="equal">
      <formula>"Alto"</formula>
    </cfRule>
    <cfRule type="cellIs" dxfId="1" priority="13" operator="equal">
      <formula>"Moderado"</formula>
    </cfRule>
    <cfRule type="cellIs" dxfId="0" priority="14" operator="equal">
      <formula>"Bajo"</formula>
    </cfRule>
  </conditionalFormatting>
  <dataValidations disablePrompts="1" count="6">
    <dataValidation type="list" allowBlank="1" showInputMessage="1" showErrorMessage="1" sqref="G20" xr:uid="{00000000-0002-0000-0100-000000000000}">
      <formula1>$G$177:$G$186</formula1>
    </dataValidation>
    <dataValidation type="list" allowBlank="1" showInputMessage="1" showErrorMessage="1" sqref="G22 AE22:AF22" xr:uid="{00000000-0002-0000-0100-000001000000}">
      <formula1>#REF!</formula1>
    </dataValidation>
    <dataValidation type="list" allowBlank="1" showInputMessage="1" showErrorMessage="1" sqref="V22" xr:uid="{00000000-0002-0000-0100-000002000000}">
      <formula1>$N$177:$N$178</formula1>
    </dataValidation>
    <dataValidation type="list" allowBlank="1" showInputMessage="1" showErrorMessage="1" sqref="K22" xr:uid="{00000000-0002-0000-0100-000003000000}">
      <formula1>$K$177:$K$181</formula1>
    </dataValidation>
    <dataValidation type="list" allowBlank="1" showInputMessage="1" showErrorMessage="1" sqref="H22:J22" xr:uid="{00000000-0002-0000-0100-000004000000}">
      <formula1>$H$177:$H$181</formula1>
    </dataValidation>
    <dataValidation type="list" allowBlank="1" showInputMessage="1" showErrorMessage="1" sqref="AP22 AL22:AN22 W22 Y22:AD22" xr:uid="{00000000-0002-0000-0100-000005000000}">
      <formula1>$AL$177:$AL$184</formula1>
    </dataValidation>
  </dataValidations>
  <hyperlinks>
    <hyperlink ref="AR12" display="https://itceduco-my.sharepoint.com/personal/auxbienestar_itc_edu_co/_layouts/15/onedrive.aspx?id=%2Fpersonal%2Fauxbienestar%5Fitc%5Fedu%5Fco%2FDocuments%2FBIENESTAR%202023%2Fmapa%20de%20riesgos%202%20linea&amp;ct=1693947901012&amp;or=OWA%2DNT&amp;cid=0ebc88eb%2D44cf%" xr:uid="{00000000-0004-0000-0100-000000000000}"/>
    <hyperlink ref="AR13" display="https://itceduco-my.sharepoint.com/personal/auxbienestar_itc_edu_co/_layouts/15/onedrive.aspx?id=%2Fpersonal%2Fauxbienestar%5Fitc%5Fedu%5Fco%2FDocuments%2FBIENESTAR%202023%2Fmapa%20de%20riesgos%202%20linea&amp;ct=1693947901012&amp;or=OWA%2DNT&amp;cid=0ebc88eb%2D44cf%" xr:uid="{00000000-0004-0000-0100-000001000000}"/>
    <hyperlink ref="AR14" display="https://itceduco-my.sharepoint.com/personal/auxbienestar_itc_edu_co/_layouts/15/onedrive.aspx?id=%2Fpersonal%2Fauxbienestar%5Fitc%5Fedu%5Fco%2FDocuments%2FBIENESTAR%202023%2Fmapa%20de%20riesgos%202%20linea&amp;ct=1693947901012&amp;or=OWA%2DNT&amp;cid=0ebc88eb%2D44cf%" xr:uid="{00000000-0004-0000-0100-000002000000}"/>
    <hyperlink ref="AR15" display="https://itceduco-my.sharepoint.com/personal/auxbienestar_itc_edu_co/_layouts/15/onedrive.aspx?id=%2Fpersonal%2Fauxbienestar%5Fitc%5Fedu%5Fco%2FDocuments%2FBIENESTAR%202023%2Fmapa%20de%20riesgos%202%20linea&amp;ct=1693947901012&amp;or=OWA%2DNT&amp;cid=0ebc88eb%2D44cf%" xr:uid="{00000000-0004-0000-0100-000003000000}"/>
    <hyperlink ref="AR16" display="https://itceduco-my.sharepoint.com/personal/auxbienestar_itc_edu_co/_layouts/15/onedrive.aspx?id=%2Fpersonal%2Fauxbienestar%5Fitc%5Fedu%5Fco%2FDocuments%2FBIENESTAR%202023%2Fmapa%20de%20riesgos%202%20linea&amp;ct=1693947901012&amp;or=OWA%2DNT&amp;cid=0ebc88eb%2D44cf%" xr:uid="{00000000-0004-0000-0100-000004000000}"/>
    <hyperlink ref="AR17" r:id="rId1" xr:uid="{00000000-0004-0000-0100-000005000000}"/>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disablePrompts="1" count="19">
        <x14:dataValidation type="list" allowBlank="1" showInputMessage="1" showErrorMessage="1" xr:uid="{00000000-0002-0000-0100-000006000000}">
          <x14:formula1>
            <xm:f>'Tabla Valoración controles'!$D$4:$D$6</xm:f>
          </x14:formula1>
          <xm:sqref>W14:W16</xm:sqref>
        </x14:dataValidation>
        <x14:dataValidation type="list" allowBlank="1" showInputMessage="1" showErrorMessage="1" xr:uid="{00000000-0002-0000-0100-000007000000}">
          <x14:formula1>
            <xm:f>'Tabla Impacto'!$F$210:$F$221</xm:f>
          </x14:formula1>
          <xm:sqref>N12 N14 N16</xm:sqref>
        </x14:dataValidation>
        <x14:dataValidation type="list" allowBlank="1" showInputMessage="1" showErrorMessage="1" xr:uid="{00000000-0002-0000-0100-000008000000}">
          <x14:formula1>
            <xm:f>'Opciones Tratamiento'!$B$9:$B$10</xm:f>
          </x14:formula1>
          <xm:sqref>AO12:AO16 AS12:AS17 AV12:AV17</xm:sqref>
        </x14:dataValidation>
        <x14:dataValidation type="list" allowBlank="1" showInputMessage="1" showErrorMessage="1" xr:uid="{00000000-0002-0000-0100-000009000000}">
          <x14:formula1>
            <xm:f>'Tabla Valoración controles'!$D$7:$D$8</xm:f>
          </x14:formula1>
          <xm:sqref>X12:X16</xm:sqref>
        </x14:dataValidation>
        <x14:dataValidation type="list" allowBlank="1" showInputMessage="1" showErrorMessage="1" xr:uid="{00000000-0002-0000-0100-00000A000000}">
          <x14:formula1>
            <xm:f>'Tabla Valoración controles'!$D$9:$D$10</xm:f>
          </x14:formula1>
          <xm:sqref>Z12:Z16</xm:sqref>
        </x14:dataValidation>
        <x14:dataValidation type="list" allowBlank="1" showInputMessage="1" showErrorMessage="1" xr:uid="{00000000-0002-0000-0100-00000B000000}">
          <x14:formula1>
            <xm:f>'Tabla Valoración controles'!$D$11:$D$12</xm:f>
          </x14:formula1>
          <xm:sqref>AA12:AA16</xm:sqref>
        </x14:dataValidation>
        <x14:dataValidation type="list" allowBlank="1" showInputMessage="1" showErrorMessage="1" xr:uid="{00000000-0002-0000-0100-00000C000000}">
          <x14:formula1>
            <xm:f>'Tabla Valoración controles'!$D$13:$D$14</xm:f>
          </x14:formula1>
          <xm:sqref>AB12:AB16</xm:sqref>
        </x14:dataValidation>
        <x14:dataValidation type="list" allowBlank="1" showInputMessage="1" showErrorMessage="1" xr:uid="{00000000-0002-0000-0100-00000D000000}">
          <x14:formula1>
            <xm:f>'Opciones Tratamiento'!$B$13:$B$19</xm:f>
          </x14:formula1>
          <xm:sqref>H12 H14 H16</xm:sqref>
        </x14:dataValidation>
        <x14:dataValidation type="list" allowBlank="1" showInputMessage="1" showErrorMessage="1" xr:uid="{00000000-0002-0000-0100-00000E000000}">
          <x14:formula1>
            <xm:f>'Opciones Tratamiento'!$E$2:$E$4</xm:f>
          </x14:formula1>
          <xm:sqref>D12 D14 D16</xm:sqref>
        </x14:dataValidation>
        <x14:dataValidation type="list" allowBlank="1" showInputMessage="1" showErrorMessage="1" xr:uid="{00000000-0002-0000-0100-00000F000000}">
          <x14:formula1>
            <xm:f>'Opciones Tratamiento'!$B$2:$B$5</xm:f>
          </x14:formula1>
          <xm:sqref>AI12:AI16</xm:sqref>
        </x14:dataValidation>
        <x14:dataValidation type="list" allowBlank="1" showInputMessage="1" showErrorMessage="1" xr:uid="{00000000-0002-0000-0100-000010000000}">
          <x14:formula1>
            <xm:f>Listas!$A$2:$A$9</xm:f>
          </x14:formula1>
          <xm:sqref>B12 B14 B16</xm:sqref>
        </x14:dataValidation>
        <x14:dataValidation type="list" allowBlank="1" showInputMessage="1" showErrorMessage="1" xr:uid="{00000000-0002-0000-0100-000011000000}">
          <x14:formula1>
            <xm:f>Listas!$B$2:$B$7</xm:f>
          </x14:formula1>
          <xm:sqref>C12 C14 C16</xm:sqref>
        </x14:dataValidation>
        <x14:dataValidation type="list" allowBlank="1" showInputMessage="1" showErrorMessage="1" xr:uid="{00000000-0002-0000-0100-000012000000}">
          <x14:formula1>
            <xm:f>Listas!$C$2:$C$6</xm:f>
          </x14:formula1>
          <xm:sqref>I12 I14 I16</xm:sqref>
        </x14:dataValidation>
        <x14:dataValidation type="list" allowBlank="1" showInputMessage="1" showErrorMessage="1" xr:uid="{00000000-0002-0000-0100-000013000000}">
          <x14:formula1>
            <xm:f>Listas!$D$2:$D$5</xm:f>
          </x14:formula1>
          <xm:sqref>J12 J14 J16</xm:sqref>
        </x14:dataValidation>
        <x14:dataValidation type="custom" allowBlank="1" showInputMessage="1" showErrorMessage="1" error="Recuerde que las acciones se generan bajo la medida de mitigar el riesgo" xr:uid="{00000000-0002-0000-0100-000014000000}">
          <x14:formula1>
            <xm:f>IF(OR(AO12='Opciones Tratamiento'!$B$2,AO12='Opciones Tratamiento'!$B$3,AO12='Opciones Tratamiento'!$B$4),ISBLANK(AO12),ISTEXT(AO12))</xm:f>
          </x14:formula1>
          <xm:sqref>AT12:AT16</xm:sqref>
        </x14:dataValidation>
        <x14:dataValidation type="custom" allowBlank="1" showInputMessage="1" showErrorMessage="1" error="Recuerde que las acciones se generan bajo la medida de mitigar el riesgo" xr:uid="{00000000-0002-0000-0100-000015000000}">
          <x14:formula1>
            <xm:f>IF(OR(AO12='Opciones Tratamiento'!$B$2,AO12='Opciones Tratamiento'!$B$3,AO12='Opciones Tratamiento'!$B$4),ISBLANK(AO12),ISTEXT(AO12))</xm:f>
          </x14:formula1>
          <xm:sqref>AU12:AU16</xm:sqref>
        </x14:dataValidation>
        <x14:dataValidation type="custom" allowBlank="1" showInputMessage="1" showErrorMessage="1" error="Recuerde que las acciones se generan bajo la medida de mitigar el riesgo" xr:uid="{00000000-0002-0000-0100-000016000000}">
          <x14:formula1>
            <xm:f>IF(OR(AO17='C:\Users\plandeaccion\OneDrive - Escuela Tecnologica Instituto Tecnico Central\A. Vigencia 2023\PAAC 2023\2° LÍNEA DE DEFENSA\[EXTENSIÓN.xlsx]Opciones Tratamiento'!#REF!,AO17='C:\Users\plandeaccion\OneDrive - Escuela Tecnologica Instituto Tecnico Central\A. Vigencia 2023\PAAC 2023\2° LÍNEA DE DEFENSA\[EXTENSIÓN.xlsx]Opciones Tratamiento'!#REF!,AO17='C:\Users\plandeaccion\OneDrive - Escuela Tecnologica Instituto Tecnico Central\A. Vigencia 2023\PAAC 2023\2° LÍNEA DE DEFENSA\[EXTENSIÓN.xlsx]Opciones Tratamiento'!#REF!),ISBLANK(AO17),ISTEXT(AO17))</xm:f>
          </x14:formula1>
          <xm:sqref>AU17</xm:sqref>
        </x14:dataValidation>
        <x14:dataValidation type="custom" allowBlank="1" showInputMessage="1" showErrorMessage="1" error="Recuerde que las acciones se generan bajo la medida de mitigar el riesgo" xr:uid="{00000000-0002-0000-0100-000017000000}">
          <x14:formula1>
            <xm:f>IF(OR(AO17='C:\Users\plandeaccion\OneDrive - Escuela Tecnologica Instituto Tecnico Central\A. Vigencia 2023\PAAC 2023\2° LÍNEA DE DEFENSA\[EXTENSIÓN.xlsx]Opciones Tratamiento'!#REF!,AO17='C:\Users\plandeaccion\OneDrive - Escuela Tecnologica Instituto Tecnico Central\A. Vigencia 2023\PAAC 2023\2° LÍNEA DE DEFENSA\[EXTENSIÓN.xlsx]Opciones Tratamiento'!#REF!,AO17='C:\Users\plandeaccion\OneDrive - Escuela Tecnologica Instituto Tecnico Central\A. Vigencia 2023\PAAC 2023\2° LÍNEA DE DEFENSA\[EXTENSIÓN.xlsx]Opciones Tratamiento'!#REF!),ISBLANK(AO17),ISTEXT(AO17))</xm:f>
          </x14:formula1>
          <xm:sqref>AT17</xm:sqref>
        </x14:dataValidation>
        <x14:dataValidation type="list" allowBlank="1" showInputMessage="1" showErrorMessage="1" xr:uid="{00000000-0002-0000-0100-000018000000}">
          <x14:formula1>
            <xm:f>'C:\Users\plandeaccion\OneDrive - Escuela Tecnologica Instituto Tecnico Central\A. Vigencia 2023\PAAC 2023\2° LÍNEA DE DEFENSA\[EXTENSIÓN.xlsx]Listas'!#REF!</xm:f>
          </x14:formula1>
          <xm:sqref>B17:C17 I17:J17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226</v>
      </c>
      <c r="B1" t="s">
        <v>235</v>
      </c>
      <c r="C1" t="s">
        <v>241</v>
      </c>
      <c r="D1" t="s">
        <v>250</v>
      </c>
    </row>
    <row r="2" spans="1:4" x14ac:dyDescent="0.25">
      <c r="A2" t="s">
        <v>234</v>
      </c>
      <c r="B2" t="s">
        <v>236</v>
      </c>
      <c r="C2" t="s">
        <v>242</v>
      </c>
      <c r="D2" t="s">
        <v>247</v>
      </c>
    </row>
    <row r="3" spans="1:4" x14ac:dyDescent="0.25">
      <c r="A3" t="s">
        <v>227</v>
      </c>
      <c r="B3" t="s">
        <v>229</v>
      </c>
      <c r="C3" t="s">
        <v>243</v>
      </c>
      <c r="D3" t="s">
        <v>248</v>
      </c>
    </row>
    <row r="4" spans="1:4" x14ac:dyDescent="0.25">
      <c r="A4" t="s">
        <v>228</v>
      </c>
      <c r="B4" t="s">
        <v>237</v>
      </c>
      <c r="C4" t="s">
        <v>244</v>
      </c>
      <c r="D4" t="s">
        <v>249</v>
      </c>
    </row>
    <row r="5" spans="1:4" x14ac:dyDescent="0.25">
      <c r="A5" t="s">
        <v>229</v>
      </c>
      <c r="B5" t="s">
        <v>238</v>
      </c>
      <c r="C5" t="s">
        <v>245</v>
      </c>
      <c r="D5" t="s">
        <v>246</v>
      </c>
    </row>
    <row r="6" spans="1:4" x14ac:dyDescent="0.25">
      <c r="A6" t="s">
        <v>230</v>
      </c>
      <c r="B6" t="s">
        <v>239</v>
      </c>
      <c r="C6" t="s">
        <v>246</v>
      </c>
    </row>
    <row r="7" spans="1:4" x14ac:dyDescent="0.25">
      <c r="A7" t="s">
        <v>231</v>
      </c>
      <c r="B7" t="s">
        <v>240</v>
      </c>
    </row>
    <row r="8" spans="1:4" x14ac:dyDescent="0.25">
      <c r="A8" t="s">
        <v>232</v>
      </c>
    </row>
    <row r="9" spans="1:4" x14ac:dyDescent="0.25">
      <c r="A9" t="s">
        <v>233</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F58" sqref="F58"/>
    </sheetView>
  </sheetViews>
  <sheetFormatPr baseColWidth="10"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278" t="s">
        <v>158</v>
      </c>
      <c r="C2" s="278"/>
      <c r="D2" s="278"/>
      <c r="E2" s="278"/>
      <c r="F2" s="278"/>
      <c r="G2" s="278"/>
      <c r="H2" s="278"/>
      <c r="I2" s="278"/>
      <c r="J2" s="315" t="s">
        <v>2</v>
      </c>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278"/>
      <c r="C3" s="278"/>
      <c r="D3" s="278"/>
      <c r="E3" s="278"/>
      <c r="F3" s="278"/>
      <c r="G3" s="278"/>
      <c r="H3" s="278"/>
      <c r="I3" s="278"/>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278"/>
      <c r="C4" s="278"/>
      <c r="D4" s="278"/>
      <c r="E4" s="278"/>
      <c r="F4" s="278"/>
      <c r="G4" s="278"/>
      <c r="H4" s="278"/>
      <c r="I4" s="278"/>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326" t="s">
        <v>4</v>
      </c>
      <c r="C6" s="326"/>
      <c r="D6" s="327"/>
      <c r="E6" s="316" t="s">
        <v>115</v>
      </c>
      <c r="F6" s="317"/>
      <c r="G6" s="317"/>
      <c r="H6" s="317"/>
      <c r="I6" s="317"/>
      <c r="J6" s="312" t="str">
        <f>IF(AND('Mapa final'!$L$12="Muy Alta",'Mapa final'!$P$12="Leve"),CONCATENATE("R",'Mapa final'!$A$12),"")</f>
        <v/>
      </c>
      <c r="K6" s="313"/>
      <c r="L6" s="313" t="str">
        <f>IF(AND('Mapa final'!$L$12="Muy Alta",'Mapa final'!$P$12="Leve"),CONCATENATE("R",'Mapa final'!$A$12),"")</f>
        <v/>
      </c>
      <c r="M6" s="313"/>
      <c r="N6" s="313" t="str">
        <f>IF(AND('Mapa final'!$L$12="Muy Alta",'Mapa final'!$P$12="Leve"),CONCATENATE("R",'Mapa final'!$A$12),"")</f>
        <v/>
      </c>
      <c r="O6" s="314"/>
      <c r="P6" s="312" t="str">
        <f>IF(AND('Mapa final'!$L$12="Muy Alta",'Mapa final'!$P$12="Leve"),CONCATENATE("R",'Mapa final'!$A$12),"")</f>
        <v/>
      </c>
      <c r="Q6" s="313"/>
      <c r="R6" s="313" t="str">
        <f>IF(AND('Mapa final'!$L$12="Muy Alta",'Mapa final'!$P$12="Leve"),CONCATENATE("R",'Mapa final'!$A$12),"")</f>
        <v/>
      </c>
      <c r="S6" s="313"/>
      <c r="T6" s="313" t="str">
        <f>IF(AND('Mapa final'!$L$12="Muy Alta",'Mapa final'!$P$12="Leve"),CONCATENATE("R",'Mapa final'!$A$12),"")</f>
        <v/>
      </c>
      <c r="U6" s="314"/>
      <c r="V6" s="312" t="str">
        <f>IF(AND('Mapa final'!$L$12="Muy Alta",'Mapa final'!$P$12="Leve"),CONCATENATE("R",'Mapa final'!$A$12),"")</f>
        <v/>
      </c>
      <c r="W6" s="313"/>
      <c r="X6" s="313" t="str">
        <f>IF(AND('Mapa final'!$L$12="Muy Alta",'Mapa final'!$P$12="Leve"),CONCATENATE("R",'Mapa final'!$A$12),"")</f>
        <v/>
      </c>
      <c r="Y6" s="313"/>
      <c r="Z6" s="313" t="str">
        <f>IF(AND('Mapa final'!$L$12="Muy Alta",'Mapa final'!$P$12="Leve"),CONCATENATE("R",'Mapa final'!$A$12),"")</f>
        <v/>
      </c>
      <c r="AA6" s="314"/>
      <c r="AB6" s="312" t="str">
        <f>IF(AND('Mapa final'!$L$12="Muy Alta",'Mapa final'!$P$12="Leve"),CONCATENATE("R",'Mapa final'!$A$12),"")</f>
        <v/>
      </c>
      <c r="AC6" s="313"/>
      <c r="AD6" s="313" t="str">
        <f>IF(AND('Mapa final'!$L$12="Muy Alta",'Mapa final'!$P$12="Leve"),CONCATENATE("R",'Mapa final'!$A$12),"")</f>
        <v/>
      </c>
      <c r="AE6" s="313"/>
      <c r="AF6" s="313" t="str">
        <f>IF(AND('Mapa final'!$L$12="Muy Alta",'Mapa final'!$P$12="Leve"),CONCATENATE("R",'Mapa final'!$A$12),"")</f>
        <v/>
      </c>
      <c r="AG6" s="313"/>
      <c r="AH6" s="303" t="str">
        <f>IF(AND('Mapa final'!$L$12="Muy Alta",'Mapa final'!$P$12="Catastrófico"),CONCATENATE("R",'Mapa final'!$A$12),"")</f>
        <v/>
      </c>
      <c r="AI6" s="304"/>
      <c r="AJ6" s="304" t="str">
        <f>IF(AND('Mapa final'!$L$12="Muy Alta",'Mapa final'!$P$12="Catastrófico"),CONCATENATE("R",'Mapa final'!$A$12),"")</f>
        <v/>
      </c>
      <c r="AK6" s="304"/>
      <c r="AL6" s="304" t="str">
        <f>IF(AND('Mapa final'!$L$12="Muy Alta",'Mapa final'!$P$12="Catastrófico"),CONCATENATE("R",'Mapa final'!$A$12),"")</f>
        <v/>
      </c>
      <c r="AM6" s="305"/>
      <c r="AO6" s="328" t="s">
        <v>78</v>
      </c>
      <c r="AP6" s="329"/>
      <c r="AQ6" s="329"/>
      <c r="AR6" s="329"/>
      <c r="AS6" s="329"/>
      <c r="AT6" s="33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326"/>
      <c r="C7" s="326"/>
      <c r="D7" s="327"/>
      <c r="E7" s="318"/>
      <c r="F7" s="319"/>
      <c r="G7" s="319"/>
      <c r="H7" s="319"/>
      <c r="I7" s="319"/>
      <c r="J7" s="306"/>
      <c r="K7" s="307"/>
      <c r="L7" s="307"/>
      <c r="M7" s="307"/>
      <c r="N7" s="307"/>
      <c r="O7" s="308"/>
      <c r="P7" s="306"/>
      <c r="Q7" s="307"/>
      <c r="R7" s="307"/>
      <c r="S7" s="307"/>
      <c r="T7" s="307"/>
      <c r="U7" s="308"/>
      <c r="V7" s="306"/>
      <c r="W7" s="307"/>
      <c r="X7" s="307"/>
      <c r="Y7" s="307"/>
      <c r="Z7" s="307"/>
      <c r="AA7" s="308"/>
      <c r="AB7" s="306"/>
      <c r="AC7" s="307"/>
      <c r="AD7" s="307"/>
      <c r="AE7" s="307"/>
      <c r="AF7" s="307"/>
      <c r="AG7" s="307"/>
      <c r="AH7" s="297"/>
      <c r="AI7" s="298"/>
      <c r="AJ7" s="298"/>
      <c r="AK7" s="298"/>
      <c r="AL7" s="298"/>
      <c r="AM7" s="299"/>
      <c r="AN7" s="70"/>
      <c r="AO7" s="331"/>
      <c r="AP7" s="332"/>
      <c r="AQ7" s="332"/>
      <c r="AR7" s="332"/>
      <c r="AS7" s="332"/>
      <c r="AT7" s="333"/>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326"/>
      <c r="C8" s="326"/>
      <c r="D8" s="327"/>
      <c r="E8" s="318"/>
      <c r="F8" s="319"/>
      <c r="G8" s="319"/>
      <c r="H8" s="319"/>
      <c r="I8" s="319"/>
      <c r="J8" s="306" t="str">
        <f>IF(AND('Mapa final'!$L$12="Muy Alta",'Mapa final'!$P$12="Leve"),CONCATENATE("R",'Mapa final'!$A$12),"")</f>
        <v/>
      </c>
      <c r="K8" s="307"/>
      <c r="L8" s="307" t="str">
        <f>IF(AND('Mapa final'!$L$12="Muy Alta",'Mapa final'!$P$12="Leve"),CONCATENATE("R",'Mapa final'!$A$12),"")</f>
        <v/>
      </c>
      <c r="M8" s="307"/>
      <c r="N8" s="307" t="str">
        <f>IF(AND('Mapa final'!$L$12="Muy Alta",'Mapa final'!$P$12="Leve"),CONCATENATE("R",'Mapa final'!$A$12),"")</f>
        <v/>
      </c>
      <c r="O8" s="308"/>
      <c r="P8" s="306" t="str">
        <f>IF(AND('Mapa final'!$L$12="Muy Alta",'Mapa final'!$P$12="Leve"),CONCATENATE("R",'Mapa final'!$A$12),"")</f>
        <v/>
      </c>
      <c r="Q8" s="307"/>
      <c r="R8" s="307" t="str">
        <f>IF(AND('Mapa final'!$L$12="Muy Alta",'Mapa final'!$P$12="Leve"),CONCATENATE("R",'Mapa final'!$A$12),"")</f>
        <v/>
      </c>
      <c r="S8" s="307"/>
      <c r="T8" s="307" t="str">
        <f>IF(AND('Mapa final'!$L$12="Muy Alta",'Mapa final'!$P$12="Leve"),CONCATENATE("R",'Mapa final'!$A$12),"")</f>
        <v/>
      </c>
      <c r="U8" s="308"/>
      <c r="V8" s="306" t="str">
        <f>IF(AND('Mapa final'!$L$12="Muy Alta",'Mapa final'!$P$12="Leve"),CONCATENATE("R",'Mapa final'!$A$12),"")</f>
        <v/>
      </c>
      <c r="W8" s="307"/>
      <c r="X8" s="307" t="str">
        <f>IF(AND('Mapa final'!$L$12="Muy Alta",'Mapa final'!$P$12="Leve"),CONCATENATE("R",'Mapa final'!$A$12),"")</f>
        <v/>
      </c>
      <c r="Y8" s="307"/>
      <c r="Z8" s="307" t="str">
        <f>IF(AND('Mapa final'!$L$12="Muy Alta",'Mapa final'!$P$12="Leve"),CONCATENATE("R",'Mapa final'!$A$12),"")</f>
        <v/>
      </c>
      <c r="AA8" s="308"/>
      <c r="AB8" s="306" t="str">
        <f>IF(AND('Mapa final'!$L$12="Muy Alta",'Mapa final'!$P$12="Leve"),CONCATENATE("R",'Mapa final'!$A$12),"")</f>
        <v/>
      </c>
      <c r="AC8" s="307"/>
      <c r="AD8" s="307" t="str">
        <f>IF(AND('Mapa final'!$L$12="Muy Alta",'Mapa final'!$P$12="Leve"),CONCATENATE("R",'Mapa final'!$A$12),"")</f>
        <v/>
      </c>
      <c r="AE8" s="307"/>
      <c r="AF8" s="307" t="str">
        <f>IF(AND('Mapa final'!$L$12="Muy Alta",'Mapa final'!$P$12="Leve"),CONCATENATE("R",'Mapa final'!$A$12),"")</f>
        <v/>
      </c>
      <c r="AG8" s="307"/>
      <c r="AH8" s="297" t="str">
        <f>IF(AND('Mapa final'!$L$12="Muy Alta",'Mapa final'!$P$12="Catastrófico"),CONCATENATE("R",'Mapa final'!$A$12),"")</f>
        <v/>
      </c>
      <c r="AI8" s="298"/>
      <c r="AJ8" s="298" t="str">
        <f>IF(AND('Mapa final'!$L$12="Muy Alta",'Mapa final'!$P$12="Catastrófico"),CONCATENATE("R",'Mapa final'!$A$12),"")</f>
        <v/>
      </c>
      <c r="AK8" s="298"/>
      <c r="AL8" s="298" t="str">
        <f>IF(AND('Mapa final'!$L$12="Muy Alta",'Mapa final'!$P$12="Catastrófico"),CONCATENATE("R",'Mapa final'!$A$12),"")</f>
        <v/>
      </c>
      <c r="AM8" s="299"/>
      <c r="AN8" s="70"/>
      <c r="AO8" s="331"/>
      <c r="AP8" s="332"/>
      <c r="AQ8" s="332"/>
      <c r="AR8" s="332"/>
      <c r="AS8" s="332"/>
      <c r="AT8" s="333"/>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326"/>
      <c r="C9" s="326"/>
      <c r="D9" s="327"/>
      <c r="E9" s="318"/>
      <c r="F9" s="319"/>
      <c r="G9" s="319"/>
      <c r="H9" s="319"/>
      <c r="I9" s="319"/>
      <c r="J9" s="306"/>
      <c r="K9" s="307"/>
      <c r="L9" s="307"/>
      <c r="M9" s="307"/>
      <c r="N9" s="307"/>
      <c r="O9" s="308"/>
      <c r="P9" s="306"/>
      <c r="Q9" s="307"/>
      <c r="R9" s="307"/>
      <c r="S9" s="307"/>
      <c r="T9" s="307"/>
      <c r="U9" s="308"/>
      <c r="V9" s="306"/>
      <c r="W9" s="307"/>
      <c r="X9" s="307"/>
      <c r="Y9" s="307"/>
      <c r="Z9" s="307"/>
      <c r="AA9" s="308"/>
      <c r="AB9" s="306"/>
      <c r="AC9" s="307"/>
      <c r="AD9" s="307"/>
      <c r="AE9" s="307"/>
      <c r="AF9" s="307"/>
      <c r="AG9" s="307"/>
      <c r="AH9" s="297"/>
      <c r="AI9" s="298"/>
      <c r="AJ9" s="298"/>
      <c r="AK9" s="298"/>
      <c r="AL9" s="298"/>
      <c r="AM9" s="299"/>
      <c r="AN9" s="70"/>
      <c r="AO9" s="331"/>
      <c r="AP9" s="332"/>
      <c r="AQ9" s="332"/>
      <c r="AR9" s="332"/>
      <c r="AS9" s="332"/>
      <c r="AT9" s="333"/>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326"/>
      <c r="C10" s="326"/>
      <c r="D10" s="327"/>
      <c r="E10" s="318"/>
      <c r="F10" s="319"/>
      <c r="G10" s="319"/>
      <c r="H10" s="319"/>
      <c r="I10" s="319"/>
      <c r="J10" s="306" t="str">
        <f>IF(AND('Mapa final'!$L$12="Muy Alta",'Mapa final'!$P$12="Leve"),CONCATENATE("R",'Mapa final'!$A$12),"")</f>
        <v/>
      </c>
      <c r="K10" s="307"/>
      <c r="L10" s="307" t="str">
        <f>IF(AND('Mapa final'!$L$12="Muy Alta",'Mapa final'!$P$12="Leve"),CONCATENATE("R",'Mapa final'!$A$12),"")</f>
        <v/>
      </c>
      <c r="M10" s="307"/>
      <c r="N10" s="307" t="str">
        <f>IF(AND('Mapa final'!$L$12="Muy Alta",'Mapa final'!$P$12="Leve"),CONCATENATE("R",'Mapa final'!$A$12),"")</f>
        <v/>
      </c>
      <c r="O10" s="308"/>
      <c r="P10" s="306" t="str">
        <f>IF(AND('Mapa final'!$L$12="Muy Alta",'Mapa final'!$P$12="Leve"),CONCATENATE("R",'Mapa final'!$A$12),"")</f>
        <v/>
      </c>
      <c r="Q10" s="307"/>
      <c r="R10" s="307" t="str">
        <f>IF(AND('Mapa final'!$L$12="Muy Alta",'Mapa final'!$P$12="Leve"),CONCATENATE("R",'Mapa final'!$A$12),"")</f>
        <v/>
      </c>
      <c r="S10" s="307"/>
      <c r="T10" s="307" t="str">
        <f>IF(AND('Mapa final'!$L$12="Muy Alta",'Mapa final'!$P$12="Leve"),CONCATENATE("R",'Mapa final'!$A$12),"")</f>
        <v/>
      </c>
      <c r="U10" s="308"/>
      <c r="V10" s="306" t="str">
        <f>IF(AND('Mapa final'!$L$12="Muy Alta",'Mapa final'!$P$12="Leve"),CONCATENATE("R",'Mapa final'!$A$12),"")</f>
        <v/>
      </c>
      <c r="W10" s="307"/>
      <c r="X10" s="307" t="str">
        <f>IF(AND('Mapa final'!$L$12="Muy Alta",'Mapa final'!$P$12="Leve"),CONCATENATE("R",'Mapa final'!$A$12),"")</f>
        <v/>
      </c>
      <c r="Y10" s="307"/>
      <c r="Z10" s="307" t="str">
        <f>IF(AND('Mapa final'!$L$12="Muy Alta",'Mapa final'!$P$12="Leve"),CONCATENATE("R",'Mapa final'!$A$12),"")</f>
        <v/>
      </c>
      <c r="AA10" s="308"/>
      <c r="AB10" s="306" t="str">
        <f>IF(AND('Mapa final'!$L$12="Muy Alta",'Mapa final'!$P$12="Leve"),CONCATENATE("R",'Mapa final'!$A$12),"")</f>
        <v/>
      </c>
      <c r="AC10" s="307"/>
      <c r="AD10" s="307" t="str">
        <f>IF(AND('Mapa final'!$L$12="Muy Alta",'Mapa final'!$P$12="Leve"),CONCATENATE("R",'Mapa final'!$A$12),"")</f>
        <v/>
      </c>
      <c r="AE10" s="307"/>
      <c r="AF10" s="307" t="str">
        <f>IF(AND('Mapa final'!$L$12="Muy Alta",'Mapa final'!$P$12="Leve"),CONCATENATE("R",'Mapa final'!$A$12),"")</f>
        <v/>
      </c>
      <c r="AG10" s="307"/>
      <c r="AH10" s="297" t="str">
        <f>IF(AND('Mapa final'!$L$12="Muy Alta",'Mapa final'!$P$12="Catastrófico"),CONCATENATE("R",'Mapa final'!$A$12),"")</f>
        <v/>
      </c>
      <c r="AI10" s="298"/>
      <c r="AJ10" s="298" t="str">
        <f>IF(AND('Mapa final'!$L$12="Muy Alta",'Mapa final'!$P$12="Catastrófico"),CONCATENATE("R",'Mapa final'!$A$12),"")</f>
        <v/>
      </c>
      <c r="AK10" s="298"/>
      <c r="AL10" s="298" t="str">
        <f>IF(AND('Mapa final'!$L$12="Muy Alta",'Mapa final'!$P$12="Catastrófico"),CONCATENATE("R",'Mapa final'!$A$12),"")</f>
        <v/>
      </c>
      <c r="AM10" s="299"/>
      <c r="AN10" s="70"/>
      <c r="AO10" s="331"/>
      <c r="AP10" s="332"/>
      <c r="AQ10" s="332"/>
      <c r="AR10" s="332"/>
      <c r="AS10" s="332"/>
      <c r="AT10" s="333"/>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326"/>
      <c r="C11" s="326"/>
      <c r="D11" s="327"/>
      <c r="E11" s="318"/>
      <c r="F11" s="319"/>
      <c r="G11" s="319"/>
      <c r="H11" s="319"/>
      <c r="I11" s="319"/>
      <c r="J11" s="306"/>
      <c r="K11" s="307"/>
      <c r="L11" s="307"/>
      <c r="M11" s="307"/>
      <c r="N11" s="307"/>
      <c r="O11" s="308"/>
      <c r="P11" s="306"/>
      <c r="Q11" s="307"/>
      <c r="R11" s="307"/>
      <c r="S11" s="307"/>
      <c r="T11" s="307"/>
      <c r="U11" s="308"/>
      <c r="V11" s="306"/>
      <c r="W11" s="307"/>
      <c r="X11" s="307"/>
      <c r="Y11" s="307"/>
      <c r="Z11" s="307"/>
      <c r="AA11" s="308"/>
      <c r="AB11" s="306"/>
      <c r="AC11" s="307"/>
      <c r="AD11" s="307"/>
      <c r="AE11" s="307"/>
      <c r="AF11" s="307"/>
      <c r="AG11" s="307"/>
      <c r="AH11" s="297"/>
      <c r="AI11" s="298"/>
      <c r="AJ11" s="298"/>
      <c r="AK11" s="298"/>
      <c r="AL11" s="298"/>
      <c r="AM11" s="299"/>
      <c r="AN11" s="70"/>
      <c r="AO11" s="331"/>
      <c r="AP11" s="332"/>
      <c r="AQ11" s="332"/>
      <c r="AR11" s="332"/>
      <c r="AS11" s="332"/>
      <c r="AT11" s="333"/>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326"/>
      <c r="C12" s="326"/>
      <c r="D12" s="327"/>
      <c r="E12" s="318"/>
      <c r="F12" s="319"/>
      <c r="G12" s="319"/>
      <c r="H12" s="319"/>
      <c r="I12" s="319"/>
      <c r="J12" s="306" t="str">
        <f>IF(AND('Mapa final'!$L$12="Muy Alta",'Mapa final'!$P$12="Leve"),CONCATENATE("R",'Mapa final'!$A$12),"")</f>
        <v/>
      </c>
      <c r="K12" s="307"/>
      <c r="L12" s="307" t="str">
        <f>IF(AND('Mapa final'!$L$12="Muy Alta",'Mapa final'!$P$12="Leve"),CONCATENATE("R",'Mapa final'!$A$12),"")</f>
        <v/>
      </c>
      <c r="M12" s="307"/>
      <c r="N12" s="307" t="str">
        <f>IF(AND('Mapa final'!$L$12="Muy Alta",'Mapa final'!$P$12="Leve"),CONCATENATE("R",'Mapa final'!$A$12),"")</f>
        <v/>
      </c>
      <c r="O12" s="308"/>
      <c r="P12" s="306" t="str">
        <f>IF(AND('Mapa final'!$L$12="Muy Alta",'Mapa final'!$P$12="Leve"),CONCATENATE("R",'Mapa final'!$A$12),"")</f>
        <v/>
      </c>
      <c r="Q12" s="307"/>
      <c r="R12" s="307" t="str">
        <f>IF(AND('Mapa final'!$L$12="Muy Alta",'Mapa final'!$P$12="Leve"),CONCATENATE("R",'Mapa final'!$A$12),"")</f>
        <v/>
      </c>
      <c r="S12" s="307"/>
      <c r="T12" s="307" t="str">
        <f>IF(AND('Mapa final'!$L$12="Muy Alta",'Mapa final'!$P$12="Leve"),CONCATENATE("R",'Mapa final'!$A$12),"")</f>
        <v/>
      </c>
      <c r="U12" s="308"/>
      <c r="V12" s="306" t="str">
        <f>IF(AND('Mapa final'!$L$12="Muy Alta",'Mapa final'!$P$12="Leve"),CONCATENATE("R",'Mapa final'!$A$12),"")</f>
        <v/>
      </c>
      <c r="W12" s="307"/>
      <c r="X12" s="307" t="str">
        <f>IF(AND('Mapa final'!$L$12="Muy Alta",'Mapa final'!$P$12="Leve"),CONCATENATE("R",'Mapa final'!$A$12),"")</f>
        <v/>
      </c>
      <c r="Y12" s="307"/>
      <c r="Z12" s="307" t="str">
        <f>IF(AND('Mapa final'!$L$12="Muy Alta",'Mapa final'!$P$12="Leve"),CONCATENATE("R",'Mapa final'!$A$12),"")</f>
        <v/>
      </c>
      <c r="AA12" s="308"/>
      <c r="AB12" s="306" t="str">
        <f>IF(AND('Mapa final'!$L$12="Muy Alta",'Mapa final'!$P$12="Leve"),CONCATENATE("R",'Mapa final'!$A$12),"")</f>
        <v/>
      </c>
      <c r="AC12" s="307"/>
      <c r="AD12" s="307" t="str">
        <f>IF(AND('Mapa final'!$L$12="Muy Alta",'Mapa final'!$P$12="Leve"),CONCATENATE("R",'Mapa final'!$A$12),"")</f>
        <v/>
      </c>
      <c r="AE12" s="307"/>
      <c r="AF12" s="307" t="str">
        <f>IF(AND('Mapa final'!$L$12="Muy Alta",'Mapa final'!$P$12="Leve"),CONCATENATE("R",'Mapa final'!$A$12),"")</f>
        <v/>
      </c>
      <c r="AG12" s="307"/>
      <c r="AH12" s="297" t="str">
        <f>IF(AND('Mapa final'!$L$12="Muy Alta",'Mapa final'!$P$12="Catastrófico"),CONCATENATE("R",'Mapa final'!$A$12),"")</f>
        <v/>
      </c>
      <c r="AI12" s="298"/>
      <c r="AJ12" s="298" t="str">
        <f>IF(AND('Mapa final'!$L$12="Muy Alta",'Mapa final'!$P$12="Catastrófico"),CONCATENATE("R",'Mapa final'!$A$12),"")</f>
        <v/>
      </c>
      <c r="AK12" s="298"/>
      <c r="AL12" s="298" t="str">
        <f>IF(AND('Mapa final'!$L$12="Muy Alta",'Mapa final'!$P$12="Catastrófico"),CONCATENATE("R",'Mapa final'!$A$12),"")</f>
        <v/>
      </c>
      <c r="AM12" s="299"/>
      <c r="AN12" s="70"/>
      <c r="AO12" s="331"/>
      <c r="AP12" s="332"/>
      <c r="AQ12" s="332"/>
      <c r="AR12" s="332"/>
      <c r="AS12" s="332"/>
      <c r="AT12" s="333"/>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326"/>
      <c r="C13" s="326"/>
      <c r="D13" s="327"/>
      <c r="E13" s="320"/>
      <c r="F13" s="321"/>
      <c r="G13" s="321"/>
      <c r="H13" s="321"/>
      <c r="I13" s="321"/>
      <c r="J13" s="309"/>
      <c r="K13" s="310"/>
      <c r="L13" s="310"/>
      <c r="M13" s="310"/>
      <c r="N13" s="310"/>
      <c r="O13" s="311"/>
      <c r="P13" s="309"/>
      <c r="Q13" s="310"/>
      <c r="R13" s="310"/>
      <c r="S13" s="310"/>
      <c r="T13" s="310"/>
      <c r="U13" s="311"/>
      <c r="V13" s="309"/>
      <c r="W13" s="310"/>
      <c r="X13" s="310"/>
      <c r="Y13" s="310"/>
      <c r="Z13" s="310"/>
      <c r="AA13" s="311"/>
      <c r="AB13" s="309"/>
      <c r="AC13" s="310"/>
      <c r="AD13" s="310"/>
      <c r="AE13" s="310"/>
      <c r="AF13" s="310"/>
      <c r="AG13" s="310"/>
      <c r="AH13" s="300"/>
      <c r="AI13" s="301"/>
      <c r="AJ13" s="301"/>
      <c r="AK13" s="301"/>
      <c r="AL13" s="301"/>
      <c r="AM13" s="302"/>
      <c r="AN13" s="70"/>
      <c r="AO13" s="334"/>
      <c r="AP13" s="335"/>
      <c r="AQ13" s="335"/>
      <c r="AR13" s="335"/>
      <c r="AS13" s="335"/>
      <c r="AT13" s="336"/>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326"/>
      <c r="C14" s="326"/>
      <c r="D14" s="327"/>
      <c r="E14" s="316" t="s">
        <v>114</v>
      </c>
      <c r="F14" s="317"/>
      <c r="G14" s="317"/>
      <c r="H14" s="317"/>
      <c r="I14" s="317"/>
      <c r="J14" s="294" t="str">
        <f>IF(AND('Mapa final'!$L$12="Alta",'Mapa final'!$P$12="Leve"),CONCATENATE("R",'Mapa final'!$A$12),"")</f>
        <v/>
      </c>
      <c r="K14" s="295"/>
      <c r="L14" s="295" t="str">
        <f>IF(AND('Mapa final'!$L$12="Alta",'Mapa final'!$P$12="Leve"),CONCATENATE("R",'Mapa final'!$A$12),"")</f>
        <v/>
      </c>
      <c r="M14" s="295"/>
      <c r="N14" s="295" t="str">
        <f>IF(AND('Mapa final'!$L$12="Alta",'Mapa final'!$P$12="Leve"),CONCATENATE("R",'Mapa final'!$A$12),"")</f>
        <v/>
      </c>
      <c r="O14" s="296"/>
      <c r="P14" s="294" t="str">
        <f>IF(AND('Mapa final'!$L$12="Alta",'Mapa final'!$P$12="Leve"),CONCATENATE("R",'Mapa final'!$A$12),"")</f>
        <v/>
      </c>
      <c r="Q14" s="295"/>
      <c r="R14" s="295" t="str">
        <f>IF(AND('Mapa final'!$L$12="Alta",'Mapa final'!$P$12="Leve"),CONCATENATE("R",'Mapa final'!$A$12),"")</f>
        <v/>
      </c>
      <c r="S14" s="295"/>
      <c r="T14" s="295" t="str">
        <f>IF(AND('Mapa final'!$L$12="Alta",'Mapa final'!$P$12="Leve"),CONCATENATE("R",'Mapa final'!$A$12),"")</f>
        <v/>
      </c>
      <c r="U14" s="296"/>
      <c r="V14" s="312" t="str">
        <f>IF(AND('Mapa final'!$L$12="Muy Alta",'Mapa final'!$P$12="Leve"),CONCATENATE("R",'Mapa final'!$A$12),"")</f>
        <v/>
      </c>
      <c r="W14" s="313"/>
      <c r="X14" s="313" t="str">
        <f>IF(AND('Mapa final'!$L$12="Muy Alta",'Mapa final'!$P$12="Leve"),CONCATENATE("R",'Mapa final'!$A$12),"")</f>
        <v/>
      </c>
      <c r="Y14" s="313"/>
      <c r="Z14" s="313" t="str">
        <f>IF(AND('Mapa final'!$L$12="Muy Alta",'Mapa final'!$P$12="Leve"),CONCATENATE("R",'Mapa final'!$A$12),"")</f>
        <v/>
      </c>
      <c r="AA14" s="314"/>
      <c r="AB14" s="312" t="str">
        <f>IF(AND('Mapa final'!$L$12="Muy Alta",'Mapa final'!$P$12="Leve"),CONCATENATE("R",'Mapa final'!$A$12),"")</f>
        <v/>
      </c>
      <c r="AC14" s="313"/>
      <c r="AD14" s="313" t="str">
        <f>IF(AND('Mapa final'!$L$12="Muy Alta",'Mapa final'!$P$12="Leve"),CONCATENATE("R",'Mapa final'!$A$12),"")</f>
        <v/>
      </c>
      <c r="AE14" s="313"/>
      <c r="AF14" s="313" t="str">
        <f>IF(AND('Mapa final'!$L$12="Muy Alta",'Mapa final'!$P$12="Leve"),CONCATENATE("R",'Mapa final'!$A$12),"")</f>
        <v/>
      </c>
      <c r="AG14" s="314"/>
      <c r="AH14" s="303" t="str">
        <f>IF(AND('Mapa final'!$L$12="Muy Alta",'Mapa final'!$P$12="Catastrófico"),CONCATENATE("R",'Mapa final'!$A$12),"")</f>
        <v/>
      </c>
      <c r="AI14" s="304"/>
      <c r="AJ14" s="304" t="str">
        <f>IF(AND('Mapa final'!$L$12="Muy Alta",'Mapa final'!$P$12="Catastrófico"),CONCATENATE("R",'Mapa final'!$A$12),"")</f>
        <v/>
      </c>
      <c r="AK14" s="304"/>
      <c r="AL14" s="304" t="str">
        <f>IF(AND('Mapa final'!$L$12="Muy Alta",'Mapa final'!$P$12="Catastrófico"),CONCATENATE("R",'Mapa final'!$A$12),"")</f>
        <v/>
      </c>
      <c r="AM14" s="305"/>
      <c r="AN14" s="70"/>
      <c r="AO14" s="337" t="s">
        <v>79</v>
      </c>
      <c r="AP14" s="338"/>
      <c r="AQ14" s="338"/>
      <c r="AR14" s="338"/>
      <c r="AS14" s="338"/>
      <c r="AT14" s="339"/>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326"/>
      <c r="C15" s="326"/>
      <c r="D15" s="327"/>
      <c r="E15" s="318"/>
      <c r="F15" s="319"/>
      <c r="G15" s="319"/>
      <c r="H15" s="319"/>
      <c r="I15" s="319"/>
      <c r="J15" s="288"/>
      <c r="K15" s="289"/>
      <c r="L15" s="289"/>
      <c r="M15" s="289"/>
      <c r="N15" s="289"/>
      <c r="O15" s="290"/>
      <c r="P15" s="288"/>
      <c r="Q15" s="289"/>
      <c r="R15" s="289"/>
      <c r="S15" s="289"/>
      <c r="T15" s="289"/>
      <c r="U15" s="290"/>
      <c r="V15" s="306"/>
      <c r="W15" s="307"/>
      <c r="X15" s="307"/>
      <c r="Y15" s="307"/>
      <c r="Z15" s="307"/>
      <c r="AA15" s="308"/>
      <c r="AB15" s="306"/>
      <c r="AC15" s="307"/>
      <c r="AD15" s="307"/>
      <c r="AE15" s="307"/>
      <c r="AF15" s="307"/>
      <c r="AG15" s="308"/>
      <c r="AH15" s="297"/>
      <c r="AI15" s="298"/>
      <c r="AJ15" s="298"/>
      <c r="AK15" s="298"/>
      <c r="AL15" s="298"/>
      <c r="AM15" s="299"/>
      <c r="AN15" s="70"/>
      <c r="AO15" s="340"/>
      <c r="AP15" s="341"/>
      <c r="AQ15" s="341"/>
      <c r="AR15" s="341"/>
      <c r="AS15" s="341"/>
      <c r="AT15" s="342"/>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326"/>
      <c r="C16" s="326"/>
      <c r="D16" s="327"/>
      <c r="E16" s="318"/>
      <c r="F16" s="319"/>
      <c r="G16" s="319"/>
      <c r="H16" s="319"/>
      <c r="I16" s="319"/>
      <c r="J16" s="288" t="str">
        <f>IF(AND('Mapa final'!$L$12="Alta",'Mapa final'!$P$12="Leve"),CONCATENATE("R",'Mapa final'!$A$12),"")</f>
        <v/>
      </c>
      <c r="K16" s="289"/>
      <c r="L16" s="289" t="str">
        <f>IF(AND('Mapa final'!$L$12="Alta",'Mapa final'!$P$12="Leve"),CONCATENATE("R",'Mapa final'!$A$12),"")</f>
        <v/>
      </c>
      <c r="M16" s="289"/>
      <c r="N16" s="289" t="str">
        <f>IF(AND('Mapa final'!$L$12="Alta",'Mapa final'!$P$12="Leve"),CONCATENATE("R",'Mapa final'!$A$12),"")</f>
        <v/>
      </c>
      <c r="O16" s="290"/>
      <c r="P16" s="288" t="str">
        <f>IF(AND('Mapa final'!$L$12="Alta",'Mapa final'!$P$12="Leve"),CONCATENATE("R",'Mapa final'!$A$12),"")</f>
        <v/>
      </c>
      <c r="Q16" s="289"/>
      <c r="R16" s="289" t="str">
        <f>IF(AND('Mapa final'!$L$12="Alta",'Mapa final'!$P$12="Leve"),CONCATENATE("R",'Mapa final'!$A$12),"")</f>
        <v/>
      </c>
      <c r="S16" s="289"/>
      <c r="T16" s="289" t="str">
        <f>IF(AND('Mapa final'!$L$12="Alta",'Mapa final'!$P$12="Leve"),CONCATENATE("R",'Mapa final'!$A$12),"")</f>
        <v/>
      </c>
      <c r="U16" s="290"/>
      <c r="V16" s="306" t="str">
        <f>IF(AND('Mapa final'!$L$12="Muy Alta",'Mapa final'!$P$12="Leve"),CONCATENATE("R",'Mapa final'!$A$12),"")</f>
        <v/>
      </c>
      <c r="W16" s="307"/>
      <c r="X16" s="307" t="str">
        <f>IF(AND('Mapa final'!$L$12="Muy Alta",'Mapa final'!$P$12="Leve"),CONCATENATE("R",'Mapa final'!$A$12),"")</f>
        <v/>
      </c>
      <c r="Y16" s="307"/>
      <c r="Z16" s="307" t="str">
        <f>IF(AND('Mapa final'!$L$12="Muy Alta",'Mapa final'!$P$12="Leve"),CONCATENATE("R",'Mapa final'!$A$12),"")</f>
        <v/>
      </c>
      <c r="AA16" s="308"/>
      <c r="AB16" s="306" t="str">
        <f>IF(AND('Mapa final'!$L$12="Muy Alta",'Mapa final'!$P$12="Leve"),CONCATENATE("R",'Mapa final'!$A$12),"")</f>
        <v/>
      </c>
      <c r="AC16" s="307"/>
      <c r="AD16" s="307" t="str">
        <f>IF(AND('Mapa final'!$L$12="Muy Alta",'Mapa final'!$P$12="Leve"),CONCATENATE("R",'Mapa final'!$A$12),"")</f>
        <v/>
      </c>
      <c r="AE16" s="307"/>
      <c r="AF16" s="307" t="str">
        <f>IF(AND('Mapa final'!$L$12="Muy Alta",'Mapa final'!$P$12="Leve"),CONCATENATE("R",'Mapa final'!$A$12),"")</f>
        <v/>
      </c>
      <c r="AG16" s="308"/>
      <c r="AH16" s="297" t="str">
        <f>IF(AND('Mapa final'!$L$12="Muy Alta",'Mapa final'!$P$12="Catastrófico"),CONCATENATE("R",'Mapa final'!$A$12),"")</f>
        <v/>
      </c>
      <c r="AI16" s="298"/>
      <c r="AJ16" s="298" t="str">
        <f>IF(AND('Mapa final'!$L$12="Muy Alta",'Mapa final'!$P$12="Catastrófico"),CONCATENATE("R",'Mapa final'!$A$12),"")</f>
        <v/>
      </c>
      <c r="AK16" s="298"/>
      <c r="AL16" s="298" t="str">
        <f>IF(AND('Mapa final'!$L$12="Muy Alta",'Mapa final'!$P$12="Catastrófico"),CONCATENATE("R",'Mapa final'!$A$12),"")</f>
        <v/>
      </c>
      <c r="AM16" s="299"/>
      <c r="AN16" s="70"/>
      <c r="AO16" s="340"/>
      <c r="AP16" s="341"/>
      <c r="AQ16" s="341"/>
      <c r="AR16" s="341"/>
      <c r="AS16" s="341"/>
      <c r="AT16" s="342"/>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326"/>
      <c r="C17" s="326"/>
      <c r="D17" s="327"/>
      <c r="E17" s="318"/>
      <c r="F17" s="319"/>
      <c r="G17" s="319"/>
      <c r="H17" s="319"/>
      <c r="I17" s="319"/>
      <c r="J17" s="288"/>
      <c r="K17" s="289"/>
      <c r="L17" s="289"/>
      <c r="M17" s="289"/>
      <c r="N17" s="289"/>
      <c r="O17" s="290"/>
      <c r="P17" s="288"/>
      <c r="Q17" s="289"/>
      <c r="R17" s="289"/>
      <c r="S17" s="289"/>
      <c r="T17" s="289"/>
      <c r="U17" s="290"/>
      <c r="V17" s="306"/>
      <c r="W17" s="307"/>
      <c r="X17" s="307"/>
      <c r="Y17" s="307"/>
      <c r="Z17" s="307"/>
      <c r="AA17" s="308"/>
      <c r="AB17" s="306"/>
      <c r="AC17" s="307"/>
      <c r="AD17" s="307"/>
      <c r="AE17" s="307"/>
      <c r="AF17" s="307"/>
      <c r="AG17" s="308"/>
      <c r="AH17" s="297"/>
      <c r="AI17" s="298"/>
      <c r="AJ17" s="298"/>
      <c r="AK17" s="298"/>
      <c r="AL17" s="298"/>
      <c r="AM17" s="299"/>
      <c r="AN17" s="70"/>
      <c r="AO17" s="340"/>
      <c r="AP17" s="341"/>
      <c r="AQ17" s="341"/>
      <c r="AR17" s="341"/>
      <c r="AS17" s="341"/>
      <c r="AT17" s="342"/>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326"/>
      <c r="C18" s="326"/>
      <c r="D18" s="327"/>
      <c r="E18" s="318"/>
      <c r="F18" s="319"/>
      <c r="G18" s="319"/>
      <c r="H18" s="319"/>
      <c r="I18" s="319"/>
      <c r="J18" s="288" t="str">
        <f>IF(AND('Mapa final'!$L$12="Alta",'Mapa final'!$P$12="Leve"),CONCATENATE("R",'Mapa final'!$A$12),"")</f>
        <v/>
      </c>
      <c r="K18" s="289"/>
      <c r="L18" s="289" t="str">
        <f>IF(AND('Mapa final'!$L$12="Alta",'Mapa final'!$P$12="Leve"),CONCATENATE("R",'Mapa final'!$A$12),"")</f>
        <v/>
      </c>
      <c r="M18" s="289"/>
      <c r="N18" s="289" t="str">
        <f>IF(AND('Mapa final'!$L$12="Alta",'Mapa final'!$P$12="Leve"),CONCATENATE("R",'Mapa final'!$A$12),"")</f>
        <v/>
      </c>
      <c r="O18" s="290"/>
      <c r="P18" s="288" t="str">
        <f>IF(AND('Mapa final'!$L$12="Alta",'Mapa final'!$P$12="Leve"),CONCATENATE("R",'Mapa final'!$A$12),"")</f>
        <v/>
      </c>
      <c r="Q18" s="289"/>
      <c r="R18" s="289" t="str">
        <f>IF(AND('Mapa final'!$L$12="Alta",'Mapa final'!$P$12="Leve"),CONCATENATE("R",'Mapa final'!$A$12),"")</f>
        <v/>
      </c>
      <c r="S18" s="289"/>
      <c r="T18" s="289" t="str">
        <f>IF(AND('Mapa final'!$L$12="Alta",'Mapa final'!$P$12="Leve"),CONCATENATE("R",'Mapa final'!$A$12),"")</f>
        <v/>
      </c>
      <c r="U18" s="290"/>
      <c r="V18" s="306" t="str">
        <f>IF(AND('Mapa final'!$L$12="Muy Alta",'Mapa final'!$P$12="Leve"),CONCATENATE("R",'Mapa final'!$A$12),"")</f>
        <v/>
      </c>
      <c r="W18" s="307"/>
      <c r="X18" s="307" t="str">
        <f>IF(AND('Mapa final'!$L$12="Muy Alta",'Mapa final'!$P$12="Leve"),CONCATENATE("R",'Mapa final'!$A$12),"")</f>
        <v/>
      </c>
      <c r="Y18" s="307"/>
      <c r="Z18" s="307" t="str">
        <f>IF(AND('Mapa final'!$L$12="Muy Alta",'Mapa final'!$P$12="Leve"),CONCATENATE("R",'Mapa final'!$A$12),"")</f>
        <v/>
      </c>
      <c r="AA18" s="308"/>
      <c r="AB18" s="306" t="str">
        <f>IF(AND('Mapa final'!$L$12="Muy Alta",'Mapa final'!$P$12="Leve"),CONCATENATE("R",'Mapa final'!$A$12),"")</f>
        <v/>
      </c>
      <c r="AC18" s="307"/>
      <c r="AD18" s="307" t="str">
        <f>IF(AND('Mapa final'!$L$12="Muy Alta",'Mapa final'!$P$12="Leve"),CONCATENATE("R",'Mapa final'!$A$12),"")</f>
        <v/>
      </c>
      <c r="AE18" s="307"/>
      <c r="AF18" s="307" t="str">
        <f>IF(AND('Mapa final'!$L$12="Muy Alta",'Mapa final'!$P$12="Leve"),CONCATENATE("R",'Mapa final'!$A$12),"")</f>
        <v/>
      </c>
      <c r="AG18" s="308"/>
      <c r="AH18" s="297" t="str">
        <f>IF(AND('Mapa final'!$L$12="Muy Alta",'Mapa final'!$P$12="Catastrófico"),CONCATENATE("R",'Mapa final'!$A$12),"")</f>
        <v/>
      </c>
      <c r="AI18" s="298"/>
      <c r="AJ18" s="298" t="str">
        <f>IF(AND('Mapa final'!$L$12="Muy Alta",'Mapa final'!$P$12="Catastrófico"),CONCATENATE("R",'Mapa final'!$A$12),"")</f>
        <v/>
      </c>
      <c r="AK18" s="298"/>
      <c r="AL18" s="298" t="str">
        <f>IF(AND('Mapa final'!$L$12="Muy Alta",'Mapa final'!$P$12="Catastrófico"),CONCATENATE("R",'Mapa final'!$A$12),"")</f>
        <v/>
      </c>
      <c r="AM18" s="299"/>
      <c r="AN18" s="70"/>
      <c r="AO18" s="340"/>
      <c r="AP18" s="341"/>
      <c r="AQ18" s="341"/>
      <c r="AR18" s="341"/>
      <c r="AS18" s="341"/>
      <c r="AT18" s="342"/>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326"/>
      <c r="C19" s="326"/>
      <c r="D19" s="327"/>
      <c r="E19" s="318"/>
      <c r="F19" s="319"/>
      <c r="G19" s="319"/>
      <c r="H19" s="319"/>
      <c r="I19" s="319"/>
      <c r="J19" s="288"/>
      <c r="K19" s="289"/>
      <c r="L19" s="289"/>
      <c r="M19" s="289"/>
      <c r="N19" s="289"/>
      <c r="O19" s="290"/>
      <c r="P19" s="288"/>
      <c r="Q19" s="289"/>
      <c r="R19" s="289"/>
      <c r="S19" s="289"/>
      <c r="T19" s="289"/>
      <c r="U19" s="290"/>
      <c r="V19" s="306"/>
      <c r="W19" s="307"/>
      <c r="X19" s="307"/>
      <c r="Y19" s="307"/>
      <c r="Z19" s="307"/>
      <c r="AA19" s="308"/>
      <c r="AB19" s="306"/>
      <c r="AC19" s="307"/>
      <c r="AD19" s="307"/>
      <c r="AE19" s="307"/>
      <c r="AF19" s="307"/>
      <c r="AG19" s="308"/>
      <c r="AH19" s="297"/>
      <c r="AI19" s="298"/>
      <c r="AJ19" s="298"/>
      <c r="AK19" s="298"/>
      <c r="AL19" s="298"/>
      <c r="AM19" s="299"/>
      <c r="AN19" s="70"/>
      <c r="AO19" s="340"/>
      <c r="AP19" s="341"/>
      <c r="AQ19" s="341"/>
      <c r="AR19" s="341"/>
      <c r="AS19" s="341"/>
      <c r="AT19" s="342"/>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326"/>
      <c r="C20" s="326"/>
      <c r="D20" s="327"/>
      <c r="E20" s="318"/>
      <c r="F20" s="319"/>
      <c r="G20" s="319"/>
      <c r="H20" s="319"/>
      <c r="I20" s="319"/>
      <c r="J20" s="288" t="str">
        <f>IF(AND('Mapa final'!$L$12="Alta",'Mapa final'!$P$12="Leve"),CONCATENATE("R",'Mapa final'!$A$12),"")</f>
        <v/>
      </c>
      <c r="K20" s="289"/>
      <c r="L20" s="289" t="str">
        <f>IF(AND('Mapa final'!$L$12="Alta",'Mapa final'!$P$12="Leve"),CONCATENATE("R",'Mapa final'!$A$12),"")</f>
        <v/>
      </c>
      <c r="M20" s="289"/>
      <c r="N20" s="289" t="str">
        <f>IF(AND('Mapa final'!$L$12="Alta",'Mapa final'!$P$12="Leve"),CONCATENATE("R",'Mapa final'!$A$12),"")</f>
        <v/>
      </c>
      <c r="O20" s="290"/>
      <c r="P20" s="288" t="str">
        <f>IF(AND('Mapa final'!$L$12="Alta",'Mapa final'!$P$12="Leve"),CONCATENATE("R",'Mapa final'!$A$12),"")</f>
        <v/>
      </c>
      <c r="Q20" s="289"/>
      <c r="R20" s="289" t="str">
        <f>IF(AND('Mapa final'!$L$12="Alta",'Mapa final'!$P$12="Leve"),CONCATENATE("R",'Mapa final'!$A$12),"")</f>
        <v/>
      </c>
      <c r="S20" s="289"/>
      <c r="T20" s="289" t="str">
        <f>IF(AND('Mapa final'!$L$12="Alta",'Mapa final'!$P$12="Leve"),CONCATENATE("R",'Mapa final'!$A$12),"")</f>
        <v/>
      </c>
      <c r="U20" s="290"/>
      <c r="V20" s="306" t="str">
        <f>IF(AND('Mapa final'!$L$12="Muy Alta",'Mapa final'!$P$12="Leve"),CONCATENATE("R",'Mapa final'!$A$12),"")</f>
        <v/>
      </c>
      <c r="W20" s="307"/>
      <c r="X20" s="307" t="str">
        <f>IF(AND('Mapa final'!$L$12="Muy Alta",'Mapa final'!$P$12="Leve"),CONCATENATE("R",'Mapa final'!$A$12),"")</f>
        <v/>
      </c>
      <c r="Y20" s="307"/>
      <c r="Z20" s="307" t="str">
        <f>IF(AND('Mapa final'!$L$12="Muy Alta",'Mapa final'!$P$12="Leve"),CONCATENATE("R",'Mapa final'!$A$12),"")</f>
        <v/>
      </c>
      <c r="AA20" s="308"/>
      <c r="AB20" s="306" t="str">
        <f>IF(AND('Mapa final'!$L$12="Muy Alta",'Mapa final'!$P$12="Leve"),CONCATENATE("R",'Mapa final'!$A$12),"")</f>
        <v/>
      </c>
      <c r="AC20" s="307"/>
      <c r="AD20" s="307" t="str">
        <f>IF(AND('Mapa final'!$L$12="Muy Alta",'Mapa final'!$P$12="Leve"),CONCATENATE("R",'Mapa final'!$A$12),"")</f>
        <v/>
      </c>
      <c r="AE20" s="307"/>
      <c r="AF20" s="307" t="str">
        <f>IF(AND('Mapa final'!$L$12="Muy Alta",'Mapa final'!$P$12="Leve"),CONCATENATE("R",'Mapa final'!$A$12),"")</f>
        <v/>
      </c>
      <c r="AG20" s="308"/>
      <c r="AH20" s="297" t="str">
        <f>IF(AND('Mapa final'!$L$12="Muy Alta",'Mapa final'!$P$12="Catastrófico"),CONCATENATE("R",'Mapa final'!$A$12),"")</f>
        <v/>
      </c>
      <c r="AI20" s="298"/>
      <c r="AJ20" s="298" t="str">
        <f>IF(AND('Mapa final'!$L$12="Muy Alta",'Mapa final'!$P$12="Catastrófico"),CONCATENATE("R",'Mapa final'!$A$12),"")</f>
        <v/>
      </c>
      <c r="AK20" s="298"/>
      <c r="AL20" s="298" t="str">
        <f>IF(AND('Mapa final'!$L$12="Muy Alta",'Mapa final'!$P$12="Catastrófico"),CONCATENATE("R",'Mapa final'!$A$12),"")</f>
        <v/>
      </c>
      <c r="AM20" s="299"/>
      <c r="AN20" s="70"/>
      <c r="AO20" s="340"/>
      <c r="AP20" s="341"/>
      <c r="AQ20" s="341"/>
      <c r="AR20" s="341"/>
      <c r="AS20" s="341"/>
      <c r="AT20" s="342"/>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326"/>
      <c r="C21" s="326"/>
      <c r="D21" s="327"/>
      <c r="E21" s="320"/>
      <c r="F21" s="321"/>
      <c r="G21" s="321"/>
      <c r="H21" s="321"/>
      <c r="I21" s="321"/>
      <c r="J21" s="291"/>
      <c r="K21" s="292"/>
      <c r="L21" s="292"/>
      <c r="M21" s="292"/>
      <c r="N21" s="292"/>
      <c r="O21" s="293"/>
      <c r="P21" s="291"/>
      <c r="Q21" s="292"/>
      <c r="R21" s="292"/>
      <c r="S21" s="292"/>
      <c r="T21" s="292"/>
      <c r="U21" s="293"/>
      <c r="V21" s="309"/>
      <c r="W21" s="310"/>
      <c r="X21" s="310"/>
      <c r="Y21" s="310"/>
      <c r="Z21" s="310"/>
      <c r="AA21" s="311"/>
      <c r="AB21" s="309"/>
      <c r="AC21" s="310"/>
      <c r="AD21" s="310"/>
      <c r="AE21" s="310"/>
      <c r="AF21" s="310"/>
      <c r="AG21" s="311"/>
      <c r="AH21" s="300"/>
      <c r="AI21" s="301"/>
      <c r="AJ21" s="301"/>
      <c r="AK21" s="301"/>
      <c r="AL21" s="301"/>
      <c r="AM21" s="302"/>
      <c r="AN21" s="70"/>
      <c r="AO21" s="343"/>
      <c r="AP21" s="344"/>
      <c r="AQ21" s="344"/>
      <c r="AR21" s="344"/>
      <c r="AS21" s="344"/>
      <c r="AT21" s="345"/>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326"/>
      <c r="C22" s="326"/>
      <c r="D22" s="327"/>
      <c r="E22" s="316" t="s">
        <v>116</v>
      </c>
      <c r="F22" s="317"/>
      <c r="G22" s="317"/>
      <c r="H22" s="317"/>
      <c r="I22" s="323"/>
      <c r="J22" s="294" t="str">
        <f>IF(AND('Mapa final'!$L$12="Alta",'Mapa final'!$P$12="Leve"),CONCATENATE("R",'Mapa final'!$A$12),"")</f>
        <v/>
      </c>
      <c r="K22" s="295"/>
      <c r="L22" s="295" t="str">
        <f>IF(AND('Mapa final'!$L$12="Alta",'Mapa final'!$P$12="Leve"),CONCATENATE("R",'Mapa final'!$A$12),"")</f>
        <v/>
      </c>
      <c r="M22" s="295"/>
      <c r="N22" s="295" t="str">
        <f>IF(AND('Mapa final'!$L$12="Alta",'Mapa final'!$P$12="Leve"),CONCATENATE("R",'Mapa final'!$A$12),"")</f>
        <v/>
      </c>
      <c r="O22" s="296"/>
      <c r="P22" s="294" t="str">
        <f>IF(AND('Mapa final'!$L$12="Alta",'Mapa final'!$P$12="Leve"),CONCATENATE("R",'Mapa final'!$A$12),"")</f>
        <v/>
      </c>
      <c r="Q22" s="295"/>
      <c r="R22" s="295" t="str">
        <f>IF(AND('Mapa final'!$L$12="Alta",'Mapa final'!$P$12="Leve"),CONCATENATE("R",'Mapa final'!$A$12),"")</f>
        <v/>
      </c>
      <c r="S22" s="295"/>
      <c r="T22" s="295" t="str">
        <f>IF(AND('Mapa final'!$L$12="Alta",'Mapa final'!$P$12="Leve"),CONCATENATE("R",'Mapa final'!$A$12),"")</f>
        <v/>
      </c>
      <c r="U22" s="296"/>
      <c r="V22" s="294" t="str">
        <f>IF(AND('Mapa final'!$L$12="media",'Mapa final'!$P$12="moderado"),CONCATENATE("R",'Mapa final'!$A$12),"")</f>
        <v>R1</v>
      </c>
      <c r="W22" s="295"/>
      <c r="X22" s="295" t="str">
        <f>IF(AND('Mapa final'!$L$12="Alta",'Mapa final'!$P$12="Leve"),CONCATENATE("R",'Mapa final'!$A$12),"")</f>
        <v/>
      </c>
      <c r="Y22" s="295"/>
      <c r="Z22" s="295" t="str">
        <f>IF(AND('Mapa final'!$L$12="Alta",'Mapa final'!$P$12="Leve"),CONCATENATE("R",'Mapa final'!$A$12),"")</f>
        <v/>
      </c>
      <c r="AA22" s="296"/>
      <c r="AB22" s="312" t="str">
        <f>IF(AND('Mapa final'!$L$12="Muy Alta",'Mapa final'!$P$12="Leve"),CONCATENATE("R",'Mapa final'!$A$12),"")</f>
        <v/>
      </c>
      <c r="AC22" s="313"/>
      <c r="AD22" s="313" t="str">
        <f>IF(AND('Mapa final'!$L$12="Muy Alta",'Mapa final'!$P$12="Leve"),CONCATENATE("R",'Mapa final'!$A$12),"")</f>
        <v/>
      </c>
      <c r="AE22" s="313"/>
      <c r="AF22" s="313" t="str">
        <f>IF(AND('Mapa final'!$L$12="Muy Alta",'Mapa final'!$P$12="Leve"),CONCATENATE("R",'Mapa final'!$A$12),"")</f>
        <v/>
      </c>
      <c r="AG22" s="314"/>
      <c r="AH22" s="303" t="str">
        <f>IF(AND('Mapa final'!$L$12="Muy Alta",'Mapa final'!$P$12="Catastrófico"),CONCATENATE("R",'Mapa final'!$A$12),"")</f>
        <v/>
      </c>
      <c r="AI22" s="304"/>
      <c r="AJ22" s="304" t="str">
        <f>IF(AND('Mapa final'!$L$12="Muy Alta",'Mapa final'!$P$12="Catastrófico"),CONCATENATE("R",'Mapa final'!$A$12),"")</f>
        <v/>
      </c>
      <c r="AK22" s="304"/>
      <c r="AL22" s="304" t="str">
        <f>IF(AND('Mapa final'!$L$12="Muy Alta",'Mapa final'!$P$12="Catastrófico"),CONCATENATE("R",'Mapa final'!$A$12),"")</f>
        <v/>
      </c>
      <c r="AM22" s="305"/>
      <c r="AN22" s="70"/>
      <c r="AO22" s="346" t="s">
        <v>80</v>
      </c>
      <c r="AP22" s="347"/>
      <c r="AQ22" s="347"/>
      <c r="AR22" s="347"/>
      <c r="AS22" s="347"/>
      <c r="AT22" s="348"/>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326"/>
      <c r="C23" s="326"/>
      <c r="D23" s="327"/>
      <c r="E23" s="318"/>
      <c r="F23" s="319"/>
      <c r="G23" s="319"/>
      <c r="H23" s="319"/>
      <c r="I23" s="324"/>
      <c r="J23" s="288"/>
      <c r="K23" s="289"/>
      <c r="L23" s="289"/>
      <c r="M23" s="289"/>
      <c r="N23" s="289"/>
      <c r="O23" s="290"/>
      <c r="P23" s="288"/>
      <c r="Q23" s="289"/>
      <c r="R23" s="289"/>
      <c r="S23" s="289"/>
      <c r="T23" s="289"/>
      <c r="U23" s="290"/>
      <c r="V23" s="288"/>
      <c r="W23" s="289"/>
      <c r="X23" s="289"/>
      <c r="Y23" s="289"/>
      <c r="Z23" s="289"/>
      <c r="AA23" s="290"/>
      <c r="AB23" s="306"/>
      <c r="AC23" s="307"/>
      <c r="AD23" s="307"/>
      <c r="AE23" s="307"/>
      <c r="AF23" s="307"/>
      <c r="AG23" s="308"/>
      <c r="AH23" s="297"/>
      <c r="AI23" s="298"/>
      <c r="AJ23" s="298"/>
      <c r="AK23" s="298"/>
      <c r="AL23" s="298"/>
      <c r="AM23" s="299"/>
      <c r="AN23" s="70"/>
      <c r="AO23" s="349"/>
      <c r="AP23" s="350"/>
      <c r="AQ23" s="350"/>
      <c r="AR23" s="350"/>
      <c r="AS23" s="350"/>
      <c r="AT23" s="351"/>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326"/>
      <c r="C24" s="326"/>
      <c r="D24" s="327"/>
      <c r="E24" s="318"/>
      <c r="F24" s="319"/>
      <c r="G24" s="319"/>
      <c r="H24" s="319"/>
      <c r="I24" s="324"/>
      <c r="J24" s="288" t="str">
        <f>IF(AND('Mapa final'!$L$12="Alta",'Mapa final'!$P$12="Leve"),CONCATENATE("R",'Mapa final'!$A$12),"")</f>
        <v/>
      </c>
      <c r="K24" s="289"/>
      <c r="L24" s="289" t="str">
        <f>IF(AND('Mapa final'!$L$12="Alta",'Mapa final'!$P$12="Leve"),CONCATENATE("R",'Mapa final'!$A$12),"")</f>
        <v/>
      </c>
      <c r="M24" s="289"/>
      <c r="N24" s="289" t="str">
        <f>IF(AND('Mapa final'!$L$12="Alta",'Mapa final'!$P$12="Leve"),CONCATENATE("R",'Mapa final'!$A$12),"")</f>
        <v/>
      </c>
      <c r="O24" s="290"/>
      <c r="P24" s="288" t="str">
        <f>IF(AND('Mapa final'!$L$12="Alta",'Mapa final'!$P$12="Leve"),CONCATENATE("R",'Mapa final'!$A$12),"")</f>
        <v/>
      </c>
      <c r="Q24" s="289"/>
      <c r="R24" s="289" t="str">
        <f>IF(AND('Mapa final'!$L$12="Alta",'Mapa final'!$P$12="Leve"),CONCATENATE("R",'Mapa final'!$A$12),"")</f>
        <v/>
      </c>
      <c r="S24" s="289"/>
      <c r="T24" s="289" t="str">
        <f>IF(AND('Mapa final'!$L$12="Alta",'Mapa final'!$P$12="Leve"),CONCATENATE("R",'Mapa final'!$A$12),"")</f>
        <v/>
      </c>
      <c r="U24" s="290"/>
      <c r="V24" s="288" t="str">
        <f>IF(AND('Mapa final'!$L$12="Alta",'Mapa final'!$P$12="Leve"),CONCATENATE("R",'Mapa final'!$A$12),"")</f>
        <v/>
      </c>
      <c r="W24" s="289"/>
      <c r="X24" s="289" t="str">
        <f>IF(AND('Mapa final'!$L$12="Alta",'Mapa final'!$P$12="Leve"),CONCATENATE("R",'Mapa final'!$A$12),"")</f>
        <v/>
      </c>
      <c r="Y24" s="289"/>
      <c r="Z24" s="289" t="str">
        <f>IF(AND('Mapa final'!$L$12="Alta",'Mapa final'!$P$12="Leve"),CONCATENATE("R",'Mapa final'!$A$12),"")</f>
        <v/>
      </c>
      <c r="AA24" s="290"/>
      <c r="AB24" s="306" t="str">
        <f>IF(AND('Mapa final'!$L$12="Muy Alta",'Mapa final'!$P$12="Leve"),CONCATENATE("R",'Mapa final'!$A$12),"")</f>
        <v/>
      </c>
      <c r="AC24" s="307"/>
      <c r="AD24" s="307" t="str">
        <f>IF(AND('Mapa final'!$L$12="Muy Alta",'Mapa final'!$P$12="Leve"),CONCATENATE("R",'Mapa final'!$A$12),"")</f>
        <v/>
      </c>
      <c r="AE24" s="307"/>
      <c r="AF24" s="307" t="str">
        <f>IF(AND('Mapa final'!$L$12="Muy Alta",'Mapa final'!$P$12="Leve"),CONCATENATE("R",'Mapa final'!$A$12),"")</f>
        <v/>
      </c>
      <c r="AG24" s="308"/>
      <c r="AH24" s="297" t="str">
        <f>IF(AND('Mapa final'!$L$12="Muy Alta",'Mapa final'!$P$12="Catastrófico"),CONCATENATE("R",'Mapa final'!$A$12),"")</f>
        <v/>
      </c>
      <c r="AI24" s="298"/>
      <c r="AJ24" s="298" t="str">
        <f>IF(AND('Mapa final'!$L$12="Muy Alta",'Mapa final'!$P$12="Catastrófico"),CONCATENATE("R",'Mapa final'!$A$12),"")</f>
        <v/>
      </c>
      <c r="AK24" s="298"/>
      <c r="AL24" s="298" t="str">
        <f>IF(AND('Mapa final'!$L$12="Muy Alta",'Mapa final'!$P$12="Catastrófico"),CONCATENATE("R",'Mapa final'!$A$12),"")</f>
        <v/>
      </c>
      <c r="AM24" s="299"/>
      <c r="AN24" s="70"/>
      <c r="AO24" s="349"/>
      <c r="AP24" s="350"/>
      <c r="AQ24" s="350"/>
      <c r="AR24" s="350"/>
      <c r="AS24" s="350"/>
      <c r="AT24" s="351"/>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326"/>
      <c r="C25" s="326"/>
      <c r="D25" s="327"/>
      <c r="E25" s="318"/>
      <c r="F25" s="319"/>
      <c r="G25" s="319"/>
      <c r="H25" s="319"/>
      <c r="I25" s="324"/>
      <c r="J25" s="288"/>
      <c r="K25" s="289"/>
      <c r="L25" s="289"/>
      <c r="M25" s="289"/>
      <c r="N25" s="289"/>
      <c r="O25" s="290"/>
      <c r="P25" s="288"/>
      <c r="Q25" s="289"/>
      <c r="R25" s="289"/>
      <c r="S25" s="289"/>
      <c r="T25" s="289"/>
      <c r="U25" s="290"/>
      <c r="V25" s="288"/>
      <c r="W25" s="289"/>
      <c r="X25" s="289"/>
      <c r="Y25" s="289"/>
      <c r="Z25" s="289"/>
      <c r="AA25" s="290"/>
      <c r="AB25" s="306"/>
      <c r="AC25" s="307"/>
      <c r="AD25" s="307"/>
      <c r="AE25" s="307"/>
      <c r="AF25" s="307"/>
      <c r="AG25" s="308"/>
      <c r="AH25" s="297"/>
      <c r="AI25" s="298"/>
      <c r="AJ25" s="298"/>
      <c r="AK25" s="298"/>
      <c r="AL25" s="298"/>
      <c r="AM25" s="299"/>
      <c r="AN25" s="70"/>
      <c r="AO25" s="349"/>
      <c r="AP25" s="350"/>
      <c r="AQ25" s="350"/>
      <c r="AR25" s="350"/>
      <c r="AS25" s="350"/>
      <c r="AT25" s="351"/>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326"/>
      <c r="C26" s="326"/>
      <c r="D26" s="327"/>
      <c r="E26" s="318"/>
      <c r="F26" s="319"/>
      <c r="G26" s="319"/>
      <c r="H26" s="319"/>
      <c r="I26" s="324"/>
      <c r="J26" s="288" t="str">
        <f>IF(AND('Mapa final'!$L$12="Alta",'Mapa final'!$P$12="Leve"),CONCATENATE("R",'Mapa final'!$A$12),"")</f>
        <v/>
      </c>
      <c r="K26" s="289"/>
      <c r="L26" s="289" t="str">
        <f>IF(AND('Mapa final'!$L$12="Alta",'Mapa final'!$P$12="Leve"),CONCATENATE("R",'Mapa final'!$A$12),"")</f>
        <v/>
      </c>
      <c r="M26" s="289"/>
      <c r="N26" s="289" t="str">
        <f>IF(AND('Mapa final'!$L$12="Alta",'Mapa final'!$P$12="Leve"),CONCATENATE("R",'Mapa final'!$A$12),"")</f>
        <v/>
      </c>
      <c r="O26" s="290"/>
      <c r="P26" s="288" t="str">
        <f>IF(AND('Mapa final'!$L$12="Alta",'Mapa final'!$P$12="Leve"),CONCATENATE("R",'Mapa final'!$A$12),"")</f>
        <v/>
      </c>
      <c r="Q26" s="289"/>
      <c r="R26" s="289" t="str">
        <f>IF(AND('Mapa final'!$L$16="media",'Mapa final'!$P$16="menor"),CONCATENATE("R",'Mapa final'!$A$16),"")</f>
        <v>R3</v>
      </c>
      <c r="S26" s="289"/>
      <c r="T26" s="289" t="str">
        <f>IF(AND('Mapa final'!$L$12="Alta",'Mapa final'!$P$12="Leve"),CONCATENATE("R",'Mapa final'!$A$12),"")</f>
        <v/>
      </c>
      <c r="U26" s="290"/>
      <c r="V26" s="288" t="str">
        <f>IF(AND('Mapa final'!$L$12="Alta",'Mapa final'!$P$12="Leve"),CONCATENATE("R",'Mapa final'!$A$12),"")</f>
        <v/>
      </c>
      <c r="W26" s="289"/>
      <c r="X26" s="289" t="str">
        <f>IF(AND('Mapa final'!$L$14="media",'Mapa final'!$P$14="moderado"),CONCATENATE("R",'Mapa final'!$A$14),"")</f>
        <v>R2</v>
      </c>
      <c r="Y26" s="289"/>
      <c r="Z26" s="289" t="str">
        <f>IF(AND('Mapa final'!$L$12="Alta",'Mapa final'!$P$12="Leve"),CONCATENATE("R",'Mapa final'!$A$12),"")</f>
        <v/>
      </c>
      <c r="AA26" s="290"/>
      <c r="AB26" s="306" t="str">
        <f>IF(AND('Mapa final'!$L$12="Muy Alta",'Mapa final'!$P$12="Leve"),CONCATENATE("R",'Mapa final'!$A$12),"")</f>
        <v/>
      </c>
      <c r="AC26" s="307"/>
      <c r="AD26" s="307" t="str">
        <f>IF(AND('Mapa final'!$L$12="Muy Alta",'Mapa final'!$P$12="Leve"),CONCATENATE("R",'Mapa final'!$A$12),"")</f>
        <v/>
      </c>
      <c r="AE26" s="307"/>
      <c r="AF26" s="307" t="str">
        <f>IF(AND('Mapa final'!$L$12="Muy Alta",'Mapa final'!$P$12="Leve"),CONCATENATE("R",'Mapa final'!$A$12),"")</f>
        <v/>
      </c>
      <c r="AG26" s="308"/>
      <c r="AH26" s="297" t="str">
        <f>IF(AND('Mapa final'!$L$12="Muy Alta",'Mapa final'!$P$12="Catastrófico"),CONCATENATE("R",'Mapa final'!$A$12),"")</f>
        <v/>
      </c>
      <c r="AI26" s="298"/>
      <c r="AJ26" s="298" t="str">
        <f>IF(AND('Mapa final'!$L$12="Muy Alta",'Mapa final'!$P$12="Catastrófico"),CONCATENATE("R",'Mapa final'!$A$12),"")</f>
        <v/>
      </c>
      <c r="AK26" s="298"/>
      <c r="AL26" s="298" t="str">
        <f>IF(AND('Mapa final'!$L$12="Muy Alta",'Mapa final'!$P$12="Catastrófico"),CONCATENATE("R",'Mapa final'!$A$12),"")</f>
        <v/>
      </c>
      <c r="AM26" s="299"/>
      <c r="AN26" s="70"/>
      <c r="AO26" s="349"/>
      <c r="AP26" s="350"/>
      <c r="AQ26" s="350"/>
      <c r="AR26" s="350"/>
      <c r="AS26" s="350"/>
      <c r="AT26" s="351"/>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326"/>
      <c r="C27" s="326"/>
      <c r="D27" s="327"/>
      <c r="E27" s="318"/>
      <c r="F27" s="319"/>
      <c r="G27" s="319"/>
      <c r="H27" s="319"/>
      <c r="I27" s="324"/>
      <c r="J27" s="288"/>
      <c r="K27" s="289"/>
      <c r="L27" s="289"/>
      <c r="M27" s="289"/>
      <c r="N27" s="289"/>
      <c r="O27" s="290"/>
      <c r="P27" s="288"/>
      <c r="Q27" s="289"/>
      <c r="R27" s="289"/>
      <c r="S27" s="289"/>
      <c r="T27" s="289"/>
      <c r="U27" s="290"/>
      <c r="V27" s="288"/>
      <c r="W27" s="289"/>
      <c r="X27" s="289"/>
      <c r="Y27" s="289"/>
      <c r="Z27" s="289"/>
      <c r="AA27" s="290"/>
      <c r="AB27" s="306"/>
      <c r="AC27" s="307"/>
      <c r="AD27" s="307"/>
      <c r="AE27" s="307"/>
      <c r="AF27" s="307"/>
      <c r="AG27" s="308"/>
      <c r="AH27" s="297"/>
      <c r="AI27" s="298"/>
      <c r="AJ27" s="298"/>
      <c r="AK27" s="298"/>
      <c r="AL27" s="298"/>
      <c r="AM27" s="299"/>
      <c r="AN27" s="70"/>
      <c r="AO27" s="349"/>
      <c r="AP27" s="350"/>
      <c r="AQ27" s="350"/>
      <c r="AR27" s="350"/>
      <c r="AS27" s="350"/>
      <c r="AT27" s="351"/>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326"/>
      <c r="C28" s="326"/>
      <c r="D28" s="327"/>
      <c r="E28" s="318"/>
      <c r="F28" s="319"/>
      <c r="G28" s="319"/>
      <c r="H28" s="319"/>
      <c r="I28" s="324"/>
      <c r="J28" s="288" t="str">
        <f>IF(AND('Mapa final'!$L$12="Alta",'Mapa final'!$P$12="Leve"),CONCATENATE("R",'Mapa final'!$A$12),"")</f>
        <v/>
      </c>
      <c r="K28" s="289"/>
      <c r="L28" s="289" t="str">
        <f>IF(AND('Mapa final'!$L$12="Alta",'Mapa final'!$P$12="Leve"),CONCATENATE("R",'Mapa final'!$A$12),"")</f>
        <v/>
      </c>
      <c r="M28" s="289"/>
      <c r="N28" s="289" t="str">
        <f>IF(AND('Mapa final'!$L$12="Alta",'Mapa final'!$P$12="Leve"),CONCATENATE("R",'Mapa final'!$A$12),"")</f>
        <v/>
      </c>
      <c r="O28" s="290"/>
      <c r="P28" s="288" t="str">
        <f>IF(AND('Mapa final'!$L$12="Alta",'Mapa final'!$P$12="Leve"),CONCATENATE("R",'Mapa final'!$A$12),"")</f>
        <v/>
      </c>
      <c r="Q28" s="289"/>
      <c r="R28" s="289" t="str">
        <f>IF(AND('Mapa final'!$L$12="Alta",'Mapa final'!$P$12="Leve"),CONCATENATE("R",'Mapa final'!$A$12),"")</f>
        <v/>
      </c>
      <c r="S28" s="289"/>
      <c r="T28" s="289" t="str">
        <f>IF(AND('Mapa final'!$L$12="Alta",'Mapa final'!$P$12="Leve"),CONCATENATE("R",'Mapa final'!$A$12),"")</f>
        <v/>
      </c>
      <c r="U28" s="290"/>
      <c r="V28" s="288" t="str">
        <f>IF(AND('Mapa final'!$L$12="Alta",'Mapa final'!$P$12="Leve"),CONCATENATE("R",'Mapa final'!$A$12),"")</f>
        <v/>
      </c>
      <c r="W28" s="289"/>
      <c r="X28" s="289" t="str">
        <f>IF(AND('Mapa final'!$L$12="Alta",'Mapa final'!$P$12="Leve"),CONCATENATE("R",'Mapa final'!$A$12),"")</f>
        <v/>
      </c>
      <c r="Y28" s="289"/>
      <c r="Z28" s="289" t="str">
        <f>IF(AND('Mapa final'!$L$12="Alta",'Mapa final'!$P$12="Leve"),CONCATENATE("R",'Mapa final'!$A$12),"")</f>
        <v/>
      </c>
      <c r="AA28" s="290"/>
      <c r="AB28" s="306" t="str">
        <f>IF(AND('Mapa final'!$L$12="Muy Alta",'Mapa final'!$P$12="Leve"),CONCATENATE("R",'Mapa final'!$A$12),"")</f>
        <v/>
      </c>
      <c r="AC28" s="307"/>
      <c r="AD28" s="307" t="str">
        <f>IF(AND('Mapa final'!$L$12="Muy Alta",'Mapa final'!$P$12="Leve"),CONCATENATE("R",'Mapa final'!$A$12),"")</f>
        <v/>
      </c>
      <c r="AE28" s="307"/>
      <c r="AF28" s="307" t="str">
        <f>IF(AND('Mapa final'!$L$12="Muy Alta",'Mapa final'!$P$12="Leve"),CONCATENATE("R",'Mapa final'!$A$12),"")</f>
        <v/>
      </c>
      <c r="AG28" s="308"/>
      <c r="AH28" s="297" t="str">
        <f>IF(AND('Mapa final'!$L$12="Muy Alta",'Mapa final'!$P$12="Catastrófico"),CONCATENATE("R",'Mapa final'!$A$12),"")</f>
        <v/>
      </c>
      <c r="AI28" s="298"/>
      <c r="AJ28" s="298" t="str">
        <f>IF(AND('Mapa final'!$L$12="Muy Alta",'Mapa final'!$P$12="Catastrófico"),CONCATENATE("R",'Mapa final'!$A$12),"")</f>
        <v/>
      </c>
      <c r="AK28" s="298"/>
      <c r="AL28" s="298" t="str">
        <f>IF(AND('Mapa final'!$L$12="Muy Alta",'Mapa final'!$P$12="Catastrófico"),CONCATENATE("R",'Mapa final'!$A$12),"")</f>
        <v/>
      </c>
      <c r="AM28" s="299"/>
      <c r="AN28" s="70"/>
      <c r="AO28" s="349"/>
      <c r="AP28" s="350"/>
      <c r="AQ28" s="350"/>
      <c r="AR28" s="350"/>
      <c r="AS28" s="350"/>
      <c r="AT28" s="351"/>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326"/>
      <c r="C29" s="326"/>
      <c r="D29" s="327"/>
      <c r="E29" s="320"/>
      <c r="F29" s="321"/>
      <c r="G29" s="321"/>
      <c r="H29" s="321"/>
      <c r="I29" s="325"/>
      <c r="J29" s="288"/>
      <c r="K29" s="289"/>
      <c r="L29" s="289"/>
      <c r="M29" s="289"/>
      <c r="N29" s="289"/>
      <c r="O29" s="290"/>
      <c r="P29" s="291"/>
      <c r="Q29" s="292"/>
      <c r="R29" s="292"/>
      <c r="S29" s="292"/>
      <c r="T29" s="292"/>
      <c r="U29" s="293"/>
      <c r="V29" s="291"/>
      <c r="W29" s="292"/>
      <c r="X29" s="292"/>
      <c r="Y29" s="292"/>
      <c r="Z29" s="292"/>
      <c r="AA29" s="293"/>
      <c r="AB29" s="309"/>
      <c r="AC29" s="310"/>
      <c r="AD29" s="310"/>
      <c r="AE29" s="310"/>
      <c r="AF29" s="310"/>
      <c r="AG29" s="311"/>
      <c r="AH29" s="300"/>
      <c r="AI29" s="301"/>
      <c r="AJ29" s="301"/>
      <c r="AK29" s="301"/>
      <c r="AL29" s="301"/>
      <c r="AM29" s="302"/>
      <c r="AN29" s="70"/>
      <c r="AO29" s="352"/>
      <c r="AP29" s="353"/>
      <c r="AQ29" s="353"/>
      <c r="AR29" s="353"/>
      <c r="AS29" s="353"/>
      <c r="AT29" s="354"/>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326"/>
      <c r="C30" s="326"/>
      <c r="D30" s="327"/>
      <c r="E30" s="316" t="s">
        <v>113</v>
      </c>
      <c r="F30" s="317"/>
      <c r="G30" s="317"/>
      <c r="H30" s="317"/>
      <c r="I30" s="317"/>
      <c r="J30" s="285" t="str">
        <f>IF(AND('Mapa final'!$L$12="Baja",'Mapa final'!$P$12="Leve"),CONCATENATE("R",'Mapa final'!$A$12),"")</f>
        <v/>
      </c>
      <c r="K30" s="286"/>
      <c r="L30" s="286" t="str">
        <f>IF(AND('Mapa final'!$L$12="Baja",'Mapa final'!$P$12="Leve"),CONCATENATE("R",'Mapa final'!$A$12),"")</f>
        <v/>
      </c>
      <c r="M30" s="286"/>
      <c r="N30" s="286" t="str">
        <f>IF(AND('Mapa final'!$L$12="Baja",'Mapa final'!$P$12="Leve"),CONCATENATE("R",'Mapa final'!$A$12),"")</f>
        <v/>
      </c>
      <c r="O30" s="287"/>
      <c r="P30" s="295" t="str">
        <f>IF(AND('Mapa final'!$L$12="Alta",'Mapa final'!$P$12="Leve"),CONCATENATE("R",'Mapa final'!$A$12),"")</f>
        <v/>
      </c>
      <c r="Q30" s="295"/>
      <c r="R30" s="295" t="str">
        <f>IF(AND('Mapa final'!$L$12="Alta",'Mapa final'!$P$12="Leve"),CONCATENATE("R",'Mapa final'!$A$12),"")</f>
        <v/>
      </c>
      <c r="S30" s="295"/>
      <c r="T30" s="295" t="str">
        <f>IF(AND('Mapa final'!$L$12="Alta",'Mapa final'!$P$12="Leve"),CONCATENATE("R",'Mapa final'!$A$12),"")</f>
        <v/>
      </c>
      <c r="U30" s="295"/>
      <c r="V30" s="294" t="str">
        <f>IF(AND('Mapa final'!$L$12="Alta",'Mapa final'!$P$12="Leve"),CONCATENATE("R",'Mapa final'!$A$12),"")</f>
        <v/>
      </c>
      <c r="W30" s="295"/>
      <c r="X30" s="295" t="str">
        <f>IF(AND('Mapa final'!$L$12="Alta",'Mapa final'!$P$12="Leve"),CONCATENATE("R",'Mapa final'!$A$12),"")</f>
        <v/>
      </c>
      <c r="Y30" s="295"/>
      <c r="Z30" s="295" t="str">
        <f>IF(AND('Mapa final'!$L$12="Alta",'Mapa final'!$P$12="Leve"),CONCATENATE("R",'Mapa final'!$A$12),"")</f>
        <v/>
      </c>
      <c r="AA30" s="296"/>
      <c r="AB30" s="313" t="str">
        <f>IF(AND('Mapa final'!$L$12="Muy Alta",'Mapa final'!$P$12="Leve"),CONCATENATE("R",'Mapa final'!$A$12),"")</f>
        <v/>
      </c>
      <c r="AC30" s="313"/>
      <c r="AD30" s="313" t="str">
        <f>IF(AND('Mapa final'!$L$12="Muy Alta",'Mapa final'!$P$12="Leve"),CONCATENATE("R",'Mapa final'!$A$12),"")</f>
        <v/>
      </c>
      <c r="AE30" s="313"/>
      <c r="AF30" s="313" t="str">
        <f>IF(AND('Mapa final'!$L$12="Muy Alta",'Mapa final'!$P$12="Leve"),CONCATENATE("R",'Mapa final'!$A$12),"")</f>
        <v/>
      </c>
      <c r="AG30" s="314"/>
      <c r="AH30" s="303" t="str">
        <f>IF(AND('Mapa final'!$L$12="Muy Alta",'Mapa final'!$P$12="Catastrófico"),CONCATENATE("R",'Mapa final'!$A$12),"")</f>
        <v/>
      </c>
      <c r="AI30" s="304"/>
      <c r="AJ30" s="304" t="str">
        <f>IF(AND('Mapa final'!$L$12="Muy Alta",'Mapa final'!$P$12="Catastrófico"),CONCATENATE("R",'Mapa final'!$A$12),"")</f>
        <v/>
      </c>
      <c r="AK30" s="304"/>
      <c r="AL30" s="304" t="str">
        <f>IF(AND('Mapa final'!$L$12="Muy Alta",'Mapa final'!$P$12="Catastrófico"),CONCATENATE("R",'Mapa final'!$A$12),"")</f>
        <v/>
      </c>
      <c r="AM30" s="305"/>
      <c r="AN30" s="70"/>
      <c r="AO30" s="355" t="s">
        <v>81</v>
      </c>
      <c r="AP30" s="356"/>
      <c r="AQ30" s="356"/>
      <c r="AR30" s="356"/>
      <c r="AS30" s="356"/>
      <c r="AT30" s="357"/>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326"/>
      <c r="C31" s="326"/>
      <c r="D31" s="327"/>
      <c r="E31" s="318"/>
      <c r="F31" s="319"/>
      <c r="G31" s="319"/>
      <c r="H31" s="319"/>
      <c r="I31" s="319"/>
      <c r="J31" s="279"/>
      <c r="K31" s="280"/>
      <c r="L31" s="280"/>
      <c r="M31" s="280"/>
      <c r="N31" s="280"/>
      <c r="O31" s="281"/>
      <c r="P31" s="289"/>
      <c r="Q31" s="289"/>
      <c r="R31" s="289"/>
      <c r="S31" s="289"/>
      <c r="T31" s="289"/>
      <c r="U31" s="289"/>
      <c r="V31" s="288"/>
      <c r="W31" s="289"/>
      <c r="X31" s="289"/>
      <c r="Y31" s="289"/>
      <c r="Z31" s="289"/>
      <c r="AA31" s="290"/>
      <c r="AB31" s="307"/>
      <c r="AC31" s="307"/>
      <c r="AD31" s="307"/>
      <c r="AE31" s="307"/>
      <c r="AF31" s="307"/>
      <c r="AG31" s="308"/>
      <c r="AH31" s="297"/>
      <c r="AI31" s="298"/>
      <c r="AJ31" s="298"/>
      <c r="AK31" s="298"/>
      <c r="AL31" s="298"/>
      <c r="AM31" s="299"/>
      <c r="AN31" s="70"/>
      <c r="AO31" s="358"/>
      <c r="AP31" s="359"/>
      <c r="AQ31" s="359"/>
      <c r="AR31" s="359"/>
      <c r="AS31" s="359"/>
      <c r="AT31" s="36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326"/>
      <c r="C32" s="326"/>
      <c r="D32" s="327"/>
      <c r="E32" s="318"/>
      <c r="F32" s="319"/>
      <c r="G32" s="319"/>
      <c r="H32" s="319"/>
      <c r="I32" s="319"/>
      <c r="J32" s="279" t="str">
        <f>IF(AND('Mapa final'!$L$12="Baja",'Mapa final'!$P$12="Leve"),CONCATENATE("R",'Mapa final'!$A$12),"")</f>
        <v/>
      </c>
      <c r="K32" s="280"/>
      <c r="L32" s="280" t="str">
        <f>IF(AND('Mapa final'!$L$12="Baja",'Mapa final'!$P$12="Leve"),CONCATENATE("R",'Mapa final'!$A$12),"")</f>
        <v/>
      </c>
      <c r="M32" s="280"/>
      <c r="N32" s="280" t="str">
        <f>IF(AND('Mapa final'!$L$12="Baja",'Mapa final'!$P$12="Leve"),CONCATENATE("R",'Mapa final'!$A$12),"")</f>
        <v/>
      </c>
      <c r="O32" s="281"/>
      <c r="P32" s="289" t="str">
        <f>IF(AND('Mapa final'!$L$12="Alta",'Mapa final'!$P$12="Leve"),CONCATENATE("R",'Mapa final'!$A$12),"")</f>
        <v/>
      </c>
      <c r="Q32" s="289"/>
      <c r="R32" s="289" t="str">
        <f>IF(AND('Mapa final'!$L$17="baja",'Mapa final'!$P$17="menor"),CONCATENATE("R",'Mapa final'!$A$17),"")</f>
        <v/>
      </c>
      <c r="S32" s="289"/>
      <c r="T32" s="289" t="str">
        <f>IF(AND('Mapa final'!$L$12="Alta",'Mapa final'!$P$12="Leve"),CONCATENATE("R",'Mapa final'!$A$12),"")</f>
        <v/>
      </c>
      <c r="U32" s="289"/>
      <c r="V32" s="288" t="str">
        <f>IF(AND('Mapa final'!$L$12="Alta",'Mapa final'!$P$12="Leve"),CONCATENATE("R",'Mapa final'!$A$12),"")</f>
        <v/>
      </c>
      <c r="W32" s="289"/>
      <c r="X32" s="289" t="str">
        <f>IF(AND('Mapa final'!$L$17="baja",'Mapa final'!$P$17="moderado"),CONCATENATE("R",'Mapa final'!$A$17),"")</f>
        <v>R4</v>
      </c>
      <c r="Y32" s="289"/>
      <c r="Z32" s="289" t="str">
        <f>IF(AND('Mapa final'!$L$12="Alta",'Mapa final'!$P$12="Leve"),CONCATENATE("R",'Mapa final'!$A$12),"")</f>
        <v/>
      </c>
      <c r="AA32" s="290"/>
      <c r="AB32" s="307" t="str">
        <f>IF(AND('Mapa final'!$L$12="Muy Alta",'Mapa final'!$P$12="Leve"),CONCATENATE("R",'Mapa final'!$A$12),"")</f>
        <v/>
      </c>
      <c r="AC32" s="307"/>
      <c r="AD32" s="307" t="str">
        <f>IF(AND('Mapa final'!$L$12="Muy Alta",'Mapa final'!$P$12="Leve"),CONCATENATE("R",'Mapa final'!$A$12),"")</f>
        <v/>
      </c>
      <c r="AE32" s="307"/>
      <c r="AF32" s="307" t="str">
        <f>IF(AND('Mapa final'!$L$12="Muy Alta",'Mapa final'!$P$12="Leve"),CONCATENATE("R",'Mapa final'!$A$12),"")</f>
        <v/>
      </c>
      <c r="AG32" s="308"/>
      <c r="AH32" s="297" t="str">
        <f>IF(AND('Mapa final'!$L$12="Muy Alta",'Mapa final'!$P$12="Catastrófico"),CONCATENATE("R",'Mapa final'!$A$12),"")</f>
        <v/>
      </c>
      <c r="AI32" s="298"/>
      <c r="AJ32" s="298" t="str">
        <f>IF(AND('Mapa final'!$L$12="Muy Alta",'Mapa final'!$P$12="Catastrófico"),CONCATENATE("R",'Mapa final'!$A$12),"")</f>
        <v/>
      </c>
      <c r="AK32" s="298"/>
      <c r="AL32" s="298" t="str">
        <f>IF(AND('Mapa final'!$L$12="Muy Alta",'Mapa final'!$P$12="Catastrófico"),CONCATENATE("R",'Mapa final'!$A$12),"")</f>
        <v/>
      </c>
      <c r="AM32" s="299"/>
      <c r="AN32" s="70"/>
      <c r="AO32" s="358"/>
      <c r="AP32" s="359"/>
      <c r="AQ32" s="359"/>
      <c r="AR32" s="359"/>
      <c r="AS32" s="359"/>
      <c r="AT32" s="36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326"/>
      <c r="C33" s="326"/>
      <c r="D33" s="327"/>
      <c r="E33" s="318"/>
      <c r="F33" s="319"/>
      <c r="G33" s="319"/>
      <c r="H33" s="319"/>
      <c r="I33" s="319"/>
      <c r="J33" s="279"/>
      <c r="K33" s="280"/>
      <c r="L33" s="280"/>
      <c r="M33" s="280"/>
      <c r="N33" s="280"/>
      <c r="O33" s="281"/>
      <c r="P33" s="289"/>
      <c r="Q33" s="289"/>
      <c r="R33" s="289"/>
      <c r="S33" s="289"/>
      <c r="T33" s="289"/>
      <c r="U33" s="289"/>
      <c r="V33" s="288"/>
      <c r="W33" s="289"/>
      <c r="X33" s="289"/>
      <c r="Y33" s="289"/>
      <c r="Z33" s="289"/>
      <c r="AA33" s="290"/>
      <c r="AB33" s="307"/>
      <c r="AC33" s="307"/>
      <c r="AD33" s="307"/>
      <c r="AE33" s="307"/>
      <c r="AF33" s="307"/>
      <c r="AG33" s="308"/>
      <c r="AH33" s="297"/>
      <c r="AI33" s="298"/>
      <c r="AJ33" s="298"/>
      <c r="AK33" s="298"/>
      <c r="AL33" s="298"/>
      <c r="AM33" s="299"/>
      <c r="AN33" s="70"/>
      <c r="AO33" s="358"/>
      <c r="AP33" s="359"/>
      <c r="AQ33" s="359"/>
      <c r="AR33" s="359"/>
      <c r="AS33" s="359"/>
      <c r="AT33" s="36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326"/>
      <c r="C34" s="326"/>
      <c r="D34" s="327"/>
      <c r="E34" s="318"/>
      <c r="F34" s="319"/>
      <c r="G34" s="319"/>
      <c r="H34" s="319"/>
      <c r="I34" s="319"/>
      <c r="J34" s="279" t="str">
        <f>IF(AND('Mapa final'!$L$12="Baja",'Mapa final'!$P$12="Leve"),CONCATENATE("R",'Mapa final'!$A$12),"")</f>
        <v/>
      </c>
      <c r="K34" s="280"/>
      <c r="L34" s="280" t="str">
        <f>IF(AND('Mapa final'!$L$12="Baja",'Mapa final'!$P$12="Leve"),CONCATENATE("R",'Mapa final'!$A$12),"")</f>
        <v/>
      </c>
      <c r="M34" s="280"/>
      <c r="N34" s="280" t="str">
        <f>IF(AND('Mapa final'!$L$12="Baja",'Mapa final'!$P$12="Leve"),CONCATENATE("R",'Mapa final'!$A$12),"")</f>
        <v/>
      </c>
      <c r="O34" s="281"/>
      <c r="P34" s="289" t="str">
        <f>IF(AND('Mapa final'!$L$12="Alta",'Mapa final'!$P$12="Leve"),CONCATENATE("R",'Mapa final'!$A$12),"")</f>
        <v/>
      </c>
      <c r="Q34" s="289"/>
      <c r="R34" s="289" t="str">
        <f>IF(AND('Mapa final'!$L$12="Alta",'Mapa final'!$P$12="Leve"),CONCATENATE("R",'Mapa final'!$A$12),"")</f>
        <v/>
      </c>
      <c r="S34" s="289"/>
      <c r="T34" s="289" t="str">
        <f>IF(AND('Mapa final'!$L$12="Alta",'Mapa final'!$P$12="Leve"),CONCATENATE("R",'Mapa final'!$A$12),"")</f>
        <v/>
      </c>
      <c r="U34" s="289"/>
      <c r="V34" s="288" t="str">
        <f>IF(AND('Mapa final'!$L$12="Alta",'Mapa final'!$P$12="Leve"),CONCATENATE("R",'Mapa final'!$A$12),"")</f>
        <v/>
      </c>
      <c r="W34" s="289"/>
      <c r="X34" s="289" t="str">
        <f>IF(AND('Mapa final'!$L$12="Alta",'Mapa final'!$P$12="Leve"),CONCATENATE("R",'Mapa final'!$A$12),"")</f>
        <v/>
      </c>
      <c r="Y34" s="289"/>
      <c r="Z34" s="289" t="str">
        <f>IF(AND('Mapa final'!$L$12="Alta",'Mapa final'!$P$12="Leve"),CONCATENATE("R",'Mapa final'!$A$12),"")</f>
        <v/>
      </c>
      <c r="AA34" s="290"/>
      <c r="AB34" s="307" t="str">
        <f>IF(AND('Mapa final'!$L$12="Muy Alta",'Mapa final'!$P$12="Leve"),CONCATENATE("R",'Mapa final'!$A$12),"")</f>
        <v/>
      </c>
      <c r="AC34" s="307"/>
      <c r="AD34" s="307" t="str">
        <f>IF(AND('Mapa final'!$L$12="Muy Alta",'Mapa final'!$P$12="Leve"),CONCATENATE("R",'Mapa final'!$A$12),"")</f>
        <v/>
      </c>
      <c r="AE34" s="307"/>
      <c r="AF34" s="307" t="str">
        <f>IF(AND('Mapa final'!$L$12="Muy Alta",'Mapa final'!$P$12="Leve"),CONCATENATE("R",'Mapa final'!$A$12),"")</f>
        <v/>
      </c>
      <c r="AG34" s="308"/>
      <c r="AH34" s="297" t="str">
        <f>IF(AND('Mapa final'!$L$12="Muy Alta",'Mapa final'!$P$12="Catastrófico"),CONCATENATE("R",'Mapa final'!$A$12),"")</f>
        <v/>
      </c>
      <c r="AI34" s="298"/>
      <c r="AJ34" s="298" t="str">
        <f>IF(AND('Mapa final'!$L$12="Muy Alta",'Mapa final'!$P$12="Catastrófico"),CONCATENATE("R",'Mapa final'!$A$12),"")</f>
        <v/>
      </c>
      <c r="AK34" s="298"/>
      <c r="AL34" s="298" t="str">
        <f>IF(AND('Mapa final'!$L$12="Muy Alta",'Mapa final'!$P$12="Catastrófico"),CONCATENATE("R",'Mapa final'!$A$12),"")</f>
        <v/>
      </c>
      <c r="AM34" s="299"/>
      <c r="AN34" s="70"/>
      <c r="AO34" s="358"/>
      <c r="AP34" s="359"/>
      <c r="AQ34" s="359"/>
      <c r="AR34" s="359"/>
      <c r="AS34" s="359"/>
      <c r="AT34" s="36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326"/>
      <c r="C35" s="326"/>
      <c r="D35" s="327"/>
      <c r="E35" s="318"/>
      <c r="F35" s="319"/>
      <c r="G35" s="319"/>
      <c r="H35" s="319"/>
      <c r="I35" s="319"/>
      <c r="J35" s="279"/>
      <c r="K35" s="280"/>
      <c r="L35" s="280"/>
      <c r="M35" s="280"/>
      <c r="N35" s="280"/>
      <c r="O35" s="281"/>
      <c r="P35" s="289"/>
      <c r="Q35" s="289"/>
      <c r="R35" s="289"/>
      <c r="S35" s="289"/>
      <c r="T35" s="289"/>
      <c r="U35" s="289"/>
      <c r="V35" s="288"/>
      <c r="W35" s="289"/>
      <c r="X35" s="289"/>
      <c r="Y35" s="289"/>
      <c r="Z35" s="289"/>
      <c r="AA35" s="290"/>
      <c r="AB35" s="307"/>
      <c r="AC35" s="307"/>
      <c r="AD35" s="307"/>
      <c r="AE35" s="307"/>
      <c r="AF35" s="307"/>
      <c r="AG35" s="308"/>
      <c r="AH35" s="297"/>
      <c r="AI35" s="298"/>
      <c r="AJ35" s="298"/>
      <c r="AK35" s="298"/>
      <c r="AL35" s="298"/>
      <c r="AM35" s="299"/>
      <c r="AN35" s="70"/>
      <c r="AO35" s="358"/>
      <c r="AP35" s="359"/>
      <c r="AQ35" s="359"/>
      <c r="AR35" s="359"/>
      <c r="AS35" s="359"/>
      <c r="AT35" s="36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326"/>
      <c r="C36" s="326"/>
      <c r="D36" s="327"/>
      <c r="E36" s="318"/>
      <c r="F36" s="319"/>
      <c r="G36" s="319"/>
      <c r="H36" s="319"/>
      <c r="I36" s="319"/>
      <c r="J36" s="279" t="str">
        <f>IF(AND('Mapa final'!$L$12="Baja",'Mapa final'!$P$12="Leve"),CONCATENATE("R",'Mapa final'!$A$12),"")</f>
        <v/>
      </c>
      <c r="K36" s="280"/>
      <c r="L36" s="280" t="str">
        <f>IF(AND('Mapa final'!$L$12="Baja",'Mapa final'!$P$12="Leve"),CONCATENATE("R",'Mapa final'!$A$12),"")</f>
        <v/>
      </c>
      <c r="M36" s="280"/>
      <c r="N36" s="280" t="str">
        <f>IF(AND('Mapa final'!$L$12="Baja",'Mapa final'!$P$12="Leve"),CONCATENATE("R",'Mapa final'!$A$12),"")</f>
        <v/>
      </c>
      <c r="O36" s="281"/>
      <c r="P36" s="289" t="str">
        <f>IF(AND('Mapa final'!$L$12="Alta",'Mapa final'!$P$12="Leve"),CONCATENATE("R",'Mapa final'!$A$12),"")</f>
        <v/>
      </c>
      <c r="Q36" s="289"/>
      <c r="R36" s="289" t="str">
        <f>IF(AND('Mapa final'!$L$12="Alta",'Mapa final'!$P$12="Leve"),CONCATENATE("R",'Mapa final'!$A$12),"")</f>
        <v/>
      </c>
      <c r="S36" s="289"/>
      <c r="T36" s="289" t="str">
        <f>IF(AND('Mapa final'!$L$12="Alta",'Mapa final'!$P$12="Leve"),CONCATENATE("R",'Mapa final'!$A$12),"")</f>
        <v/>
      </c>
      <c r="U36" s="289"/>
      <c r="V36" s="288" t="str">
        <f>IF(AND('Mapa final'!$L$12="Alta",'Mapa final'!$P$12="Leve"),CONCATENATE("R",'Mapa final'!$A$12),"")</f>
        <v/>
      </c>
      <c r="W36" s="289"/>
      <c r="X36" s="289" t="str">
        <f>IF(AND('Mapa final'!$L$12="Alta",'Mapa final'!$P$12="Leve"),CONCATENATE("R",'Mapa final'!$A$12),"")</f>
        <v/>
      </c>
      <c r="Y36" s="289"/>
      <c r="Z36" s="289" t="str">
        <f>IF(AND('Mapa final'!$L$12="Alta",'Mapa final'!$P$12="Leve"),CONCATENATE("R",'Mapa final'!$A$12),"")</f>
        <v/>
      </c>
      <c r="AA36" s="290"/>
      <c r="AB36" s="307" t="str">
        <f>IF(AND('Mapa final'!$L$12="Muy Alta",'Mapa final'!$P$12="Leve"),CONCATENATE("R",'Mapa final'!$A$12),"")</f>
        <v/>
      </c>
      <c r="AC36" s="307"/>
      <c r="AD36" s="307" t="str">
        <f>IF(AND('Mapa final'!$L$12="Muy Alta",'Mapa final'!$P$12="Leve"),CONCATENATE("R",'Mapa final'!$A$12),"")</f>
        <v/>
      </c>
      <c r="AE36" s="307"/>
      <c r="AF36" s="307" t="str">
        <f>IF(AND('Mapa final'!$L$12="Muy Alta",'Mapa final'!$P$12="Leve"),CONCATENATE("R",'Mapa final'!$A$12),"")</f>
        <v/>
      </c>
      <c r="AG36" s="308"/>
      <c r="AH36" s="297" t="str">
        <f>IF(AND('Mapa final'!$L$12="Muy Alta",'Mapa final'!$P$12="Catastrófico"),CONCATENATE("R",'Mapa final'!$A$12),"")</f>
        <v/>
      </c>
      <c r="AI36" s="298"/>
      <c r="AJ36" s="298" t="str">
        <f>IF(AND('Mapa final'!$L$12="Muy Alta",'Mapa final'!$P$12="Catastrófico"),CONCATENATE("R",'Mapa final'!$A$12),"")</f>
        <v/>
      </c>
      <c r="AK36" s="298"/>
      <c r="AL36" s="298" t="str">
        <f>IF(AND('Mapa final'!$L$12="Muy Alta",'Mapa final'!$P$12="Catastrófico"),CONCATENATE("R",'Mapa final'!$A$12),"")</f>
        <v/>
      </c>
      <c r="AM36" s="299"/>
      <c r="AN36" s="70"/>
      <c r="AO36" s="358"/>
      <c r="AP36" s="359"/>
      <c r="AQ36" s="359"/>
      <c r="AR36" s="359"/>
      <c r="AS36" s="359"/>
      <c r="AT36" s="36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326"/>
      <c r="C37" s="326"/>
      <c r="D37" s="327"/>
      <c r="E37" s="320"/>
      <c r="F37" s="321"/>
      <c r="G37" s="321"/>
      <c r="H37" s="321"/>
      <c r="I37" s="321"/>
      <c r="J37" s="282"/>
      <c r="K37" s="283"/>
      <c r="L37" s="283"/>
      <c r="M37" s="283"/>
      <c r="N37" s="283"/>
      <c r="O37" s="284"/>
      <c r="P37" s="292"/>
      <c r="Q37" s="292"/>
      <c r="R37" s="292"/>
      <c r="S37" s="292"/>
      <c r="T37" s="292"/>
      <c r="U37" s="292"/>
      <c r="V37" s="291"/>
      <c r="W37" s="292"/>
      <c r="X37" s="292"/>
      <c r="Y37" s="292"/>
      <c r="Z37" s="292"/>
      <c r="AA37" s="293"/>
      <c r="AB37" s="310"/>
      <c r="AC37" s="310"/>
      <c r="AD37" s="310"/>
      <c r="AE37" s="310"/>
      <c r="AF37" s="310"/>
      <c r="AG37" s="311"/>
      <c r="AH37" s="300"/>
      <c r="AI37" s="301"/>
      <c r="AJ37" s="301"/>
      <c r="AK37" s="301"/>
      <c r="AL37" s="301"/>
      <c r="AM37" s="302"/>
      <c r="AN37" s="70"/>
      <c r="AO37" s="361"/>
      <c r="AP37" s="362"/>
      <c r="AQ37" s="362"/>
      <c r="AR37" s="362"/>
      <c r="AS37" s="362"/>
      <c r="AT37" s="363"/>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326"/>
      <c r="C38" s="326"/>
      <c r="D38" s="327"/>
      <c r="E38" s="316" t="s">
        <v>112</v>
      </c>
      <c r="F38" s="317"/>
      <c r="G38" s="317"/>
      <c r="H38" s="317"/>
      <c r="I38" s="317"/>
      <c r="J38" s="285" t="str">
        <f>IF(AND('Mapa final'!$L$12="Baja",'Mapa final'!$P$12="Leve"),CONCATENATE("R",'Mapa final'!$A$12),"")</f>
        <v/>
      </c>
      <c r="K38" s="286"/>
      <c r="L38" s="286" t="str">
        <f>IF(AND('Mapa final'!$L$12="Baja",'Mapa final'!$P$12="Leve"),CONCATENATE("R",'Mapa final'!$A$12),"")</f>
        <v/>
      </c>
      <c r="M38" s="286"/>
      <c r="N38" s="286" t="str">
        <f>IF(AND('Mapa final'!$L$12="Baja",'Mapa final'!$P$12="Leve"),CONCATENATE("R",'Mapa final'!$A$12),"")</f>
        <v/>
      </c>
      <c r="O38" s="287"/>
      <c r="P38" s="285" t="str">
        <f>IF(AND('Mapa final'!$L$12="Baja",'Mapa final'!$P$12="Leve"),CONCATENATE("R",'Mapa final'!$A$12),"")</f>
        <v/>
      </c>
      <c r="Q38" s="286"/>
      <c r="R38" s="286" t="str">
        <f>IF(AND('Mapa final'!$L$12="Baja",'Mapa final'!$P$12="Leve"),CONCATENATE("R",'Mapa final'!$A$12),"")</f>
        <v/>
      </c>
      <c r="S38" s="286"/>
      <c r="T38" s="286" t="str">
        <f>IF(AND('Mapa final'!$L$12="Baja",'Mapa final'!$P$12="Leve"),CONCATENATE("R",'Mapa final'!$A$12),"")</f>
        <v/>
      </c>
      <c r="U38" s="287"/>
      <c r="V38" s="294" t="str">
        <f>IF(AND('Mapa final'!$L$12="Alta",'Mapa final'!$P$12="Leve"),CONCATENATE("R",'Mapa final'!$A$12),"")</f>
        <v/>
      </c>
      <c r="W38" s="295"/>
      <c r="X38" s="295" t="str">
        <f>IF(AND('Mapa final'!$L$12="Alta",'Mapa final'!$P$12="Leve"),CONCATENATE("R",'Mapa final'!$A$12),"")</f>
        <v/>
      </c>
      <c r="Y38" s="295"/>
      <c r="Z38" s="295" t="str">
        <f>IF(AND('Mapa final'!$L$12="Alta",'Mapa final'!$P$12="Leve"),CONCATENATE("R",'Mapa final'!$A$12),"")</f>
        <v/>
      </c>
      <c r="AA38" s="296"/>
      <c r="AB38" s="312" t="str">
        <f>IF(AND('Mapa final'!$L$12="Muy Alta",'Mapa final'!$P$12="Leve"),CONCATENATE("R",'Mapa final'!$A$12),"")</f>
        <v/>
      </c>
      <c r="AC38" s="313"/>
      <c r="AD38" s="313" t="str">
        <f>IF(AND('Mapa final'!$L$12="Muy Alta",'Mapa final'!$P$12="Leve"),CONCATENATE("R",'Mapa final'!$A$12),"")</f>
        <v/>
      </c>
      <c r="AE38" s="313"/>
      <c r="AF38" s="313" t="str">
        <f>IF(AND('Mapa final'!$L$12="Muy Alta",'Mapa final'!$P$12="Leve"),CONCATENATE("R",'Mapa final'!$A$12),"")</f>
        <v/>
      </c>
      <c r="AG38" s="314"/>
      <c r="AH38" s="303" t="str">
        <f>IF(AND('Mapa final'!$L$12="Muy Alta",'Mapa final'!$P$12="Catastrófico"),CONCATENATE("R",'Mapa final'!$A$12),"")</f>
        <v/>
      </c>
      <c r="AI38" s="304"/>
      <c r="AJ38" s="304" t="str">
        <f>IF(AND('Mapa final'!$L$12="Muy Alta",'Mapa final'!$P$12="Catastrófico"),CONCATENATE("R",'Mapa final'!$A$12),"")</f>
        <v/>
      </c>
      <c r="AK38" s="304"/>
      <c r="AL38" s="304" t="str">
        <f>IF(AND('Mapa final'!$L$12="Muy Alta",'Mapa final'!$P$12="Catastrófico"),CONCATENATE("R",'Mapa final'!$A$12),"")</f>
        <v/>
      </c>
      <c r="AM38" s="305"/>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326"/>
      <c r="C39" s="326"/>
      <c r="D39" s="327"/>
      <c r="E39" s="318"/>
      <c r="F39" s="319"/>
      <c r="G39" s="319"/>
      <c r="H39" s="319"/>
      <c r="I39" s="319"/>
      <c r="J39" s="279"/>
      <c r="K39" s="280"/>
      <c r="L39" s="280"/>
      <c r="M39" s="280"/>
      <c r="N39" s="280"/>
      <c r="O39" s="281"/>
      <c r="P39" s="279"/>
      <c r="Q39" s="280"/>
      <c r="R39" s="280"/>
      <c r="S39" s="280"/>
      <c r="T39" s="280"/>
      <c r="U39" s="281"/>
      <c r="V39" s="288"/>
      <c r="W39" s="289"/>
      <c r="X39" s="289"/>
      <c r="Y39" s="289"/>
      <c r="Z39" s="289"/>
      <c r="AA39" s="290"/>
      <c r="AB39" s="306"/>
      <c r="AC39" s="307"/>
      <c r="AD39" s="307"/>
      <c r="AE39" s="307"/>
      <c r="AF39" s="307"/>
      <c r="AG39" s="308"/>
      <c r="AH39" s="297"/>
      <c r="AI39" s="298"/>
      <c r="AJ39" s="298"/>
      <c r="AK39" s="298"/>
      <c r="AL39" s="298"/>
      <c r="AM39" s="299"/>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326"/>
      <c r="C40" s="326"/>
      <c r="D40" s="327"/>
      <c r="E40" s="318"/>
      <c r="F40" s="319"/>
      <c r="G40" s="319"/>
      <c r="H40" s="319"/>
      <c r="I40" s="319"/>
      <c r="J40" s="279" t="str">
        <f>IF(AND('Mapa final'!$L$12="Baja",'Mapa final'!$P$12="Leve"),CONCATENATE("R",'Mapa final'!$A$12),"")</f>
        <v/>
      </c>
      <c r="K40" s="280"/>
      <c r="L40" s="280" t="str">
        <f>IF(AND('Mapa final'!$L$12="Baja",'Mapa final'!$P$12="Leve"),CONCATENATE("R",'Mapa final'!$A$12),"")</f>
        <v/>
      </c>
      <c r="M40" s="280"/>
      <c r="N40" s="280" t="str">
        <f>IF(AND('Mapa final'!$L$12="Baja",'Mapa final'!$P$12="Leve"),CONCATENATE("R",'Mapa final'!$A$12),"")</f>
        <v/>
      </c>
      <c r="O40" s="281"/>
      <c r="P40" s="279" t="str">
        <f>IF(AND('Mapa final'!$L$12="Baja",'Mapa final'!$P$12="Leve"),CONCATENATE("R",'Mapa final'!$A$12),"")</f>
        <v/>
      </c>
      <c r="Q40" s="280"/>
      <c r="R40" s="280" t="str">
        <f>IF(AND('Mapa final'!$L$12="Baja",'Mapa final'!$P$12="Leve"),CONCATENATE("R",'Mapa final'!$A$12),"")</f>
        <v/>
      </c>
      <c r="S40" s="280"/>
      <c r="T40" s="280" t="str">
        <f>IF(AND('Mapa final'!$L$12="Baja",'Mapa final'!$P$12="Leve"),CONCATENATE("R",'Mapa final'!$A$12),"")</f>
        <v/>
      </c>
      <c r="U40" s="281"/>
      <c r="V40" s="288" t="str">
        <f>IF(AND('Mapa final'!$L$12="Alta",'Mapa final'!$P$12="Leve"),CONCATENATE("R",'Mapa final'!$A$12),"")</f>
        <v/>
      </c>
      <c r="W40" s="289"/>
      <c r="X40" s="289" t="str">
        <f>IF(AND('Mapa final'!$L$12="Alta",'Mapa final'!$P$12="Leve"),CONCATENATE("R",'Mapa final'!$A$12),"")</f>
        <v/>
      </c>
      <c r="Y40" s="289"/>
      <c r="Z40" s="289" t="str">
        <f>IF(AND('Mapa final'!$L$12="Alta",'Mapa final'!$P$12="Leve"),CONCATENATE("R",'Mapa final'!$A$12),"")</f>
        <v/>
      </c>
      <c r="AA40" s="290"/>
      <c r="AB40" s="306" t="str">
        <f>IF(AND('Mapa final'!$L$12="Muy Alta",'Mapa final'!$P$12="Leve"),CONCATENATE("R",'Mapa final'!$A$12),"")</f>
        <v/>
      </c>
      <c r="AC40" s="307"/>
      <c r="AD40" s="307" t="str">
        <f>IF(AND('Mapa final'!$L$12="Muy Alta",'Mapa final'!$P$12="Leve"),CONCATENATE("R",'Mapa final'!$A$12),"")</f>
        <v/>
      </c>
      <c r="AE40" s="307"/>
      <c r="AF40" s="307" t="str">
        <f>IF(AND('Mapa final'!$L$12="Muy Alta",'Mapa final'!$P$12="Leve"),CONCATENATE("R",'Mapa final'!$A$12),"")</f>
        <v/>
      </c>
      <c r="AG40" s="308"/>
      <c r="AH40" s="297" t="str">
        <f>IF(AND('Mapa final'!$L$12="Muy Alta",'Mapa final'!$P$12="Catastrófico"),CONCATENATE("R",'Mapa final'!$A$12),"")</f>
        <v/>
      </c>
      <c r="AI40" s="298"/>
      <c r="AJ40" s="298" t="str">
        <f>IF(AND('Mapa final'!$L$12="Muy Alta",'Mapa final'!$P$12="Catastrófico"),CONCATENATE("R",'Mapa final'!$A$12),"")</f>
        <v/>
      </c>
      <c r="AK40" s="298"/>
      <c r="AL40" s="298" t="str">
        <f>IF(AND('Mapa final'!$L$12="Muy Alta",'Mapa final'!$P$12="Catastrófico"),CONCATENATE("R",'Mapa final'!$A$12),"")</f>
        <v/>
      </c>
      <c r="AM40" s="299"/>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326"/>
      <c r="C41" s="326"/>
      <c r="D41" s="327"/>
      <c r="E41" s="318"/>
      <c r="F41" s="319"/>
      <c r="G41" s="319"/>
      <c r="H41" s="319"/>
      <c r="I41" s="319"/>
      <c r="J41" s="279"/>
      <c r="K41" s="280"/>
      <c r="L41" s="280"/>
      <c r="M41" s="280"/>
      <c r="N41" s="280"/>
      <c r="O41" s="281"/>
      <c r="P41" s="279"/>
      <c r="Q41" s="280"/>
      <c r="R41" s="280"/>
      <c r="S41" s="280"/>
      <c r="T41" s="280"/>
      <c r="U41" s="281"/>
      <c r="V41" s="288"/>
      <c r="W41" s="289"/>
      <c r="X41" s="289"/>
      <c r="Y41" s="289"/>
      <c r="Z41" s="289"/>
      <c r="AA41" s="290"/>
      <c r="AB41" s="306"/>
      <c r="AC41" s="307"/>
      <c r="AD41" s="307"/>
      <c r="AE41" s="307"/>
      <c r="AF41" s="307"/>
      <c r="AG41" s="308"/>
      <c r="AH41" s="297"/>
      <c r="AI41" s="298"/>
      <c r="AJ41" s="298"/>
      <c r="AK41" s="298"/>
      <c r="AL41" s="298"/>
      <c r="AM41" s="299"/>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326"/>
      <c r="C42" s="326"/>
      <c r="D42" s="327"/>
      <c r="E42" s="318"/>
      <c r="F42" s="319"/>
      <c r="G42" s="319"/>
      <c r="H42" s="319"/>
      <c r="I42" s="319"/>
      <c r="J42" s="279" t="str">
        <f>IF(AND('Mapa final'!$L$12="Baja",'Mapa final'!$P$12="Leve"),CONCATENATE("R",'Mapa final'!$A$12),"")</f>
        <v/>
      </c>
      <c r="K42" s="280"/>
      <c r="L42" s="280" t="str">
        <f>IF(AND('Mapa final'!$L$12="Baja",'Mapa final'!$P$12="Leve"),CONCATENATE("R",'Mapa final'!$A$12),"")</f>
        <v/>
      </c>
      <c r="M42" s="280"/>
      <c r="N42" s="280" t="str">
        <f>IF(AND('Mapa final'!$L$12="Baja",'Mapa final'!$P$12="Leve"),CONCATENATE("R",'Mapa final'!$A$12),"")</f>
        <v/>
      </c>
      <c r="O42" s="281"/>
      <c r="P42" s="279" t="str">
        <f>IF(AND('Mapa final'!$L$12="Baja",'Mapa final'!$P$12="Leve"),CONCATENATE("R",'Mapa final'!$A$12),"")</f>
        <v/>
      </c>
      <c r="Q42" s="280"/>
      <c r="R42" s="280" t="str">
        <f>IF(AND('Mapa final'!$L$12="Baja",'Mapa final'!$P$12="Leve"),CONCATENATE("R",'Mapa final'!$A$12),"")</f>
        <v/>
      </c>
      <c r="S42" s="280"/>
      <c r="T42" s="280" t="str">
        <f>IF(AND('Mapa final'!$L$12="Baja",'Mapa final'!$P$12="Leve"),CONCATENATE("R",'Mapa final'!$A$12),"")</f>
        <v/>
      </c>
      <c r="U42" s="281"/>
      <c r="V42" s="288" t="str">
        <f>IF(AND('Mapa final'!$L$12="Alta",'Mapa final'!$P$12="Leve"),CONCATENATE("R",'Mapa final'!$A$12),"")</f>
        <v/>
      </c>
      <c r="W42" s="289"/>
      <c r="X42" s="289" t="str">
        <f>IF(AND('Mapa final'!$L$12="Alta",'Mapa final'!$P$12="Leve"),CONCATENATE("R",'Mapa final'!$A$12),"")</f>
        <v/>
      </c>
      <c r="Y42" s="289"/>
      <c r="Z42" s="289" t="str">
        <f>IF(AND('Mapa final'!$L$12="Alta",'Mapa final'!$P$12="Leve"),CONCATENATE("R",'Mapa final'!$A$12),"")</f>
        <v/>
      </c>
      <c r="AA42" s="290"/>
      <c r="AB42" s="306" t="str">
        <f>IF(AND('Mapa final'!$L$12="Muy Alta",'Mapa final'!$P$12="Leve"),CONCATENATE("R",'Mapa final'!$A$12),"")</f>
        <v/>
      </c>
      <c r="AC42" s="307"/>
      <c r="AD42" s="307" t="str">
        <f>IF(AND('Mapa final'!$L$12="Muy Alta",'Mapa final'!$P$12="Leve"),CONCATENATE("R",'Mapa final'!$A$12),"")</f>
        <v/>
      </c>
      <c r="AE42" s="307"/>
      <c r="AF42" s="307" t="str">
        <f>IF(AND('Mapa final'!$L$12="Muy Alta",'Mapa final'!$P$12="Leve"),CONCATENATE("R",'Mapa final'!$A$12),"")</f>
        <v/>
      </c>
      <c r="AG42" s="308"/>
      <c r="AH42" s="297" t="str">
        <f>IF(AND('Mapa final'!$L$12="Muy Alta",'Mapa final'!$P$12="Catastrófico"),CONCATENATE("R",'Mapa final'!$A$12),"")</f>
        <v/>
      </c>
      <c r="AI42" s="298"/>
      <c r="AJ42" s="298" t="str">
        <f>IF(AND('Mapa final'!$L$12="Muy Alta",'Mapa final'!$P$12="Catastrófico"),CONCATENATE("R",'Mapa final'!$A$12),"")</f>
        <v/>
      </c>
      <c r="AK42" s="298"/>
      <c r="AL42" s="298" t="str">
        <f>IF(AND('Mapa final'!$L$12="Muy Alta",'Mapa final'!$P$12="Catastrófico"),CONCATENATE("R",'Mapa final'!$A$12),"")</f>
        <v/>
      </c>
      <c r="AM42" s="299"/>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326"/>
      <c r="C43" s="326"/>
      <c r="D43" s="327"/>
      <c r="E43" s="318"/>
      <c r="F43" s="319"/>
      <c r="G43" s="319"/>
      <c r="H43" s="319"/>
      <c r="I43" s="319"/>
      <c r="J43" s="279"/>
      <c r="K43" s="280"/>
      <c r="L43" s="280"/>
      <c r="M43" s="280"/>
      <c r="N43" s="280"/>
      <c r="O43" s="281"/>
      <c r="P43" s="279"/>
      <c r="Q43" s="280"/>
      <c r="R43" s="280"/>
      <c r="S43" s="280"/>
      <c r="T43" s="280"/>
      <c r="U43" s="281"/>
      <c r="V43" s="288"/>
      <c r="W43" s="289"/>
      <c r="X43" s="289"/>
      <c r="Y43" s="289"/>
      <c r="Z43" s="289"/>
      <c r="AA43" s="290"/>
      <c r="AB43" s="306"/>
      <c r="AC43" s="307"/>
      <c r="AD43" s="307"/>
      <c r="AE43" s="307"/>
      <c r="AF43" s="307"/>
      <c r="AG43" s="308"/>
      <c r="AH43" s="297"/>
      <c r="AI43" s="298"/>
      <c r="AJ43" s="298"/>
      <c r="AK43" s="298"/>
      <c r="AL43" s="298"/>
      <c r="AM43" s="299"/>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326"/>
      <c r="C44" s="326"/>
      <c r="D44" s="327"/>
      <c r="E44" s="318"/>
      <c r="F44" s="319"/>
      <c r="G44" s="319"/>
      <c r="H44" s="319"/>
      <c r="I44" s="319"/>
      <c r="J44" s="279" t="str">
        <f>IF(AND('Mapa final'!$L$12="Baja",'Mapa final'!$P$12="Leve"),CONCATENATE("R",'Mapa final'!$A$12),"")</f>
        <v/>
      </c>
      <c r="K44" s="280"/>
      <c r="L44" s="280" t="str">
        <f>IF(AND('Mapa final'!$L$12="Baja",'Mapa final'!$P$12="Leve"),CONCATENATE("R",'Mapa final'!$A$12),"")</f>
        <v/>
      </c>
      <c r="M44" s="280"/>
      <c r="N44" s="280" t="str">
        <f>IF(AND('Mapa final'!$L$12="Baja",'Mapa final'!$P$12="Leve"),CONCATENATE("R",'Mapa final'!$A$12),"")</f>
        <v/>
      </c>
      <c r="O44" s="281"/>
      <c r="P44" s="279" t="str">
        <f>IF(AND('Mapa final'!$L$12="Baja",'Mapa final'!$P$12="Leve"),CONCATENATE("R",'Mapa final'!$A$12),"")</f>
        <v/>
      </c>
      <c r="Q44" s="280"/>
      <c r="R44" s="280" t="str">
        <f>IF(AND('Mapa final'!$L$12="Baja",'Mapa final'!$P$12="Leve"),CONCATENATE("R",'Mapa final'!$A$12),"")</f>
        <v/>
      </c>
      <c r="S44" s="280"/>
      <c r="T44" s="280" t="str">
        <f>IF(AND('Mapa final'!$L$12="Baja",'Mapa final'!$P$12="Leve"),CONCATENATE("R",'Mapa final'!$A$12),"")</f>
        <v/>
      </c>
      <c r="U44" s="281"/>
      <c r="V44" s="288" t="str">
        <f>IF(AND('Mapa final'!$L$12="Alta",'Mapa final'!$P$12="Leve"),CONCATENATE("R",'Mapa final'!$A$12),"")</f>
        <v/>
      </c>
      <c r="W44" s="289"/>
      <c r="X44" s="289" t="str">
        <f>IF(AND('Mapa final'!$L$12="Alta",'Mapa final'!$P$12="Leve"),CONCATENATE("R",'Mapa final'!$A$12),"")</f>
        <v/>
      </c>
      <c r="Y44" s="289"/>
      <c r="Z44" s="289" t="str">
        <f>IF(AND('Mapa final'!$L$12="Alta",'Mapa final'!$P$12="Leve"),CONCATENATE("R",'Mapa final'!$A$12),"")</f>
        <v/>
      </c>
      <c r="AA44" s="290"/>
      <c r="AB44" s="306" t="str">
        <f>IF(AND('Mapa final'!$L$12="Muy Alta",'Mapa final'!$P$12="Leve"),CONCATENATE("R",'Mapa final'!$A$12),"")</f>
        <v/>
      </c>
      <c r="AC44" s="307"/>
      <c r="AD44" s="307" t="str">
        <f>IF(AND('Mapa final'!$L$12="Muy Alta",'Mapa final'!$P$12="Leve"),CONCATENATE("R",'Mapa final'!$A$12),"")</f>
        <v/>
      </c>
      <c r="AE44" s="307"/>
      <c r="AF44" s="307" t="str">
        <f>IF(AND('Mapa final'!$L$12="Muy Alta",'Mapa final'!$P$12="Leve"),CONCATENATE("R",'Mapa final'!$A$12),"")</f>
        <v/>
      </c>
      <c r="AG44" s="308"/>
      <c r="AH44" s="297" t="str">
        <f>IF(AND('Mapa final'!$L$12="Muy Alta",'Mapa final'!$P$12="Catastrófico"),CONCATENATE("R",'Mapa final'!$A$12),"")</f>
        <v/>
      </c>
      <c r="AI44" s="298"/>
      <c r="AJ44" s="298" t="str">
        <f>IF(AND('Mapa final'!$L$12="Muy Alta",'Mapa final'!$P$12="Catastrófico"),CONCATENATE("R",'Mapa final'!$A$12),"")</f>
        <v/>
      </c>
      <c r="AK44" s="298"/>
      <c r="AL44" s="298" t="str">
        <f>IF(AND('Mapa final'!$L$12="Muy Alta",'Mapa final'!$P$12="Catastrófico"),CONCATENATE("R",'Mapa final'!$A$12),"")</f>
        <v/>
      </c>
      <c r="AM44" s="299"/>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326"/>
      <c r="C45" s="326"/>
      <c r="D45" s="327"/>
      <c r="E45" s="320"/>
      <c r="F45" s="321"/>
      <c r="G45" s="321"/>
      <c r="H45" s="321"/>
      <c r="I45" s="321"/>
      <c r="J45" s="282"/>
      <c r="K45" s="283"/>
      <c r="L45" s="283"/>
      <c r="M45" s="283"/>
      <c r="N45" s="283"/>
      <c r="O45" s="284"/>
      <c r="P45" s="282"/>
      <c r="Q45" s="283"/>
      <c r="R45" s="283"/>
      <c r="S45" s="283"/>
      <c r="T45" s="283"/>
      <c r="U45" s="284"/>
      <c r="V45" s="291"/>
      <c r="W45" s="292"/>
      <c r="X45" s="292"/>
      <c r="Y45" s="292"/>
      <c r="Z45" s="292"/>
      <c r="AA45" s="293"/>
      <c r="AB45" s="309"/>
      <c r="AC45" s="310"/>
      <c r="AD45" s="310"/>
      <c r="AE45" s="310"/>
      <c r="AF45" s="310"/>
      <c r="AG45" s="311"/>
      <c r="AH45" s="300"/>
      <c r="AI45" s="301"/>
      <c r="AJ45" s="301"/>
      <c r="AK45" s="301"/>
      <c r="AL45" s="301"/>
      <c r="AM45" s="302"/>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364" t="s">
        <v>111</v>
      </c>
      <c r="K46" s="319"/>
      <c r="L46" s="319"/>
      <c r="M46" s="319"/>
      <c r="N46" s="319"/>
      <c r="O46" s="324"/>
      <c r="P46" s="316" t="s">
        <v>110</v>
      </c>
      <c r="Q46" s="317"/>
      <c r="R46" s="317"/>
      <c r="S46" s="317"/>
      <c r="T46" s="317"/>
      <c r="U46" s="323"/>
      <c r="V46" s="316" t="s">
        <v>109</v>
      </c>
      <c r="W46" s="317"/>
      <c r="X46" s="317"/>
      <c r="Y46" s="317"/>
      <c r="Z46" s="317"/>
      <c r="AA46" s="323"/>
      <c r="AB46" s="316" t="s">
        <v>108</v>
      </c>
      <c r="AC46" s="322"/>
      <c r="AD46" s="317"/>
      <c r="AE46" s="317"/>
      <c r="AF46" s="317"/>
      <c r="AG46" s="323"/>
      <c r="AH46" s="316" t="s">
        <v>107</v>
      </c>
      <c r="AI46" s="317"/>
      <c r="AJ46" s="317"/>
      <c r="AK46" s="317"/>
      <c r="AL46" s="317"/>
      <c r="AM46" s="323"/>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318"/>
      <c r="K47" s="319"/>
      <c r="L47" s="319"/>
      <c r="M47" s="319"/>
      <c r="N47" s="319"/>
      <c r="O47" s="324"/>
      <c r="P47" s="318"/>
      <c r="Q47" s="319"/>
      <c r="R47" s="319"/>
      <c r="S47" s="319"/>
      <c r="T47" s="319"/>
      <c r="U47" s="324"/>
      <c r="V47" s="318"/>
      <c r="W47" s="319"/>
      <c r="X47" s="319"/>
      <c r="Y47" s="319"/>
      <c r="Z47" s="319"/>
      <c r="AA47" s="324"/>
      <c r="AB47" s="318"/>
      <c r="AC47" s="319"/>
      <c r="AD47" s="319"/>
      <c r="AE47" s="319"/>
      <c r="AF47" s="319"/>
      <c r="AG47" s="324"/>
      <c r="AH47" s="318"/>
      <c r="AI47" s="319"/>
      <c r="AJ47" s="319"/>
      <c r="AK47" s="319"/>
      <c r="AL47" s="319"/>
      <c r="AM47" s="324"/>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318"/>
      <c r="K48" s="319"/>
      <c r="L48" s="319"/>
      <c r="M48" s="319"/>
      <c r="N48" s="319"/>
      <c r="O48" s="324"/>
      <c r="P48" s="318"/>
      <c r="Q48" s="319"/>
      <c r="R48" s="319"/>
      <c r="S48" s="319"/>
      <c r="T48" s="319"/>
      <c r="U48" s="324"/>
      <c r="V48" s="318"/>
      <c r="W48" s="319"/>
      <c r="X48" s="319"/>
      <c r="Y48" s="319"/>
      <c r="Z48" s="319"/>
      <c r="AA48" s="324"/>
      <c r="AB48" s="318"/>
      <c r="AC48" s="319"/>
      <c r="AD48" s="319"/>
      <c r="AE48" s="319"/>
      <c r="AF48" s="319"/>
      <c r="AG48" s="324"/>
      <c r="AH48" s="318"/>
      <c r="AI48" s="319"/>
      <c r="AJ48" s="319"/>
      <c r="AK48" s="319"/>
      <c r="AL48" s="319"/>
      <c r="AM48" s="324"/>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318"/>
      <c r="K49" s="319"/>
      <c r="L49" s="319"/>
      <c r="M49" s="319"/>
      <c r="N49" s="319"/>
      <c r="O49" s="324"/>
      <c r="P49" s="318"/>
      <c r="Q49" s="319"/>
      <c r="R49" s="319"/>
      <c r="S49" s="319"/>
      <c r="T49" s="319"/>
      <c r="U49" s="324"/>
      <c r="V49" s="318"/>
      <c r="W49" s="319"/>
      <c r="X49" s="319"/>
      <c r="Y49" s="319"/>
      <c r="Z49" s="319"/>
      <c r="AA49" s="324"/>
      <c r="AB49" s="318"/>
      <c r="AC49" s="319"/>
      <c r="AD49" s="319"/>
      <c r="AE49" s="319"/>
      <c r="AF49" s="319"/>
      <c r="AG49" s="324"/>
      <c r="AH49" s="318"/>
      <c r="AI49" s="319"/>
      <c r="AJ49" s="319"/>
      <c r="AK49" s="319"/>
      <c r="AL49" s="319"/>
      <c r="AM49" s="324"/>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318"/>
      <c r="K50" s="319"/>
      <c r="L50" s="319"/>
      <c r="M50" s="319"/>
      <c r="N50" s="319"/>
      <c r="O50" s="324"/>
      <c r="P50" s="318"/>
      <c r="Q50" s="319"/>
      <c r="R50" s="319"/>
      <c r="S50" s="319"/>
      <c r="T50" s="319"/>
      <c r="U50" s="324"/>
      <c r="V50" s="318"/>
      <c r="W50" s="319"/>
      <c r="X50" s="319"/>
      <c r="Y50" s="319"/>
      <c r="Z50" s="319"/>
      <c r="AA50" s="324"/>
      <c r="AB50" s="318"/>
      <c r="AC50" s="319"/>
      <c r="AD50" s="319"/>
      <c r="AE50" s="319"/>
      <c r="AF50" s="319"/>
      <c r="AG50" s="324"/>
      <c r="AH50" s="318"/>
      <c r="AI50" s="319"/>
      <c r="AJ50" s="319"/>
      <c r="AK50" s="319"/>
      <c r="AL50" s="319"/>
      <c r="AM50" s="324"/>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320"/>
      <c r="K51" s="321"/>
      <c r="L51" s="321"/>
      <c r="M51" s="321"/>
      <c r="N51" s="321"/>
      <c r="O51" s="325"/>
      <c r="P51" s="320"/>
      <c r="Q51" s="321"/>
      <c r="R51" s="321"/>
      <c r="S51" s="321"/>
      <c r="T51" s="321"/>
      <c r="U51" s="325"/>
      <c r="V51" s="320"/>
      <c r="W51" s="321"/>
      <c r="X51" s="321"/>
      <c r="Y51" s="321"/>
      <c r="Z51" s="321"/>
      <c r="AA51" s="325"/>
      <c r="AB51" s="320"/>
      <c r="AC51" s="321"/>
      <c r="AD51" s="321"/>
      <c r="AE51" s="321"/>
      <c r="AF51" s="321"/>
      <c r="AG51" s="325"/>
      <c r="AH51" s="320"/>
      <c r="AI51" s="321"/>
      <c r="AJ51" s="321"/>
      <c r="AK51" s="321"/>
      <c r="AL51" s="321"/>
      <c r="AM51" s="325"/>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B12" zoomScale="50" zoomScaleNormal="50" workbookViewId="0">
      <selection activeCell="Y47" sqref="Y47"/>
    </sheetView>
  </sheetViews>
  <sheetFormatPr baseColWidth="10" defaultRowHeight="15" x14ac:dyDescent="0.25"/>
  <cols>
    <col min="2" max="17" width="5.7109375" customWidth="1"/>
    <col min="18" max="18" width="10.5703125" customWidth="1"/>
    <col min="19" max="19" width="8.42578125" customWidth="1"/>
    <col min="20" max="22" width="5.7109375" customWidth="1"/>
    <col min="23" max="23" width="9.42578125" customWidth="1"/>
    <col min="24" max="24" width="8.42578125" customWidth="1"/>
    <col min="25" max="25" width="10.28515625" customWidth="1"/>
    <col min="26" max="26" width="10.855468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94" t="s">
        <v>157</v>
      </c>
      <c r="C2" s="395"/>
      <c r="D2" s="395"/>
      <c r="E2" s="395"/>
      <c r="F2" s="395"/>
      <c r="G2" s="395"/>
      <c r="H2" s="395"/>
      <c r="I2" s="395"/>
      <c r="J2" s="315" t="s">
        <v>2</v>
      </c>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95"/>
      <c r="C3" s="395"/>
      <c r="D3" s="395"/>
      <c r="E3" s="395"/>
      <c r="F3" s="395"/>
      <c r="G3" s="395"/>
      <c r="H3" s="395"/>
      <c r="I3" s="39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95"/>
      <c r="C4" s="395"/>
      <c r="D4" s="395"/>
      <c r="E4" s="395"/>
      <c r="F4" s="395"/>
      <c r="G4" s="395"/>
      <c r="H4" s="395"/>
      <c r="I4" s="39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326" t="s">
        <v>4</v>
      </c>
      <c r="C6" s="326"/>
      <c r="D6" s="327"/>
      <c r="E6" s="365" t="s">
        <v>115</v>
      </c>
      <c r="F6" s="366"/>
      <c r="G6" s="366"/>
      <c r="H6" s="366"/>
      <c r="I6" s="366"/>
      <c r="J6" s="38" t="str">
        <f>IF(AND('Mapa final'!$AD$12="Muy Alta",'Mapa final'!$AF$12="Leve"),CONCATENATE("R2C",'Mapa final'!$S$12),"")</f>
        <v/>
      </c>
      <c r="K6" s="39" t="str">
        <f>IF(AND('Mapa final'!$AD$12="Muy Alta",'Mapa final'!$AF$12="Leve"),CONCATENATE("R2C",'Mapa final'!$S$12),"")</f>
        <v/>
      </c>
      <c r="L6" s="39" t="str">
        <f>IF(AND('Mapa final'!$AD$12="Muy Alta",'Mapa final'!$AF$12="Leve"),CONCATENATE("R2C",'Mapa final'!$S$12),"")</f>
        <v/>
      </c>
      <c r="M6" s="39" t="str">
        <f>IF(AND('Mapa final'!$AD$12="Muy Alta",'Mapa final'!$AF$12="Leve"),CONCATENATE("R2C",'Mapa final'!$S$12),"")</f>
        <v/>
      </c>
      <c r="N6" s="39" t="str">
        <f>IF(AND('Mapa final'!$AD$12="Muy Alta",'Mapa final'!$AF$12="Leve"),CONCATENATE("R2C",'Mapa final'!$S$12),"")</f>
        <v/>
      </c>
      <c r="O6" s="40" t="str">
        <f>IF(AND('Mapa final'!$AD$12="Muy Alta",'Mapa final'!$AF$12="Leve"),CONCATENATE("R2C",'Mapa final'!$S$12),"")</f>
        <v/>
      </c>
      <c r="P6" s="38" t="str">
        <f>IF(AND('Mapa final'!$AD$12="Muy Alta",'Mapa final'!$AF$12="Leve"),CONCATENATE("R2C",'Mapa final'!$S$12),"")</f>
        <v/>
      </c>
      <c r="Q6" s="39" t="str">
        <f>IF(AND('Mapa final'!$AD$12="Muy Alta",'Mapa final'!$AF$12="Leve"),CONCATENATE("R2C",'Mapa final'!$S$12),"")</f>
        <v/>
      </c>
      <c r="R6" s="39" t="str">
        <f>IF(AND('Mapa final'!$AD$12="Muy Alta",'Mapa final'!$AF$12="Leve"),CONCATENATE("R2C",'Mapa final'!$S$12),"")</f>
        <v/>
      </c>
      <c r="S6" s="39" t="str">
        <f>IF(AND('Mapa final'!$AD$12="Muy Alta",'Mapa final'!$AF$12="Leve"),CONCATENATE("R2C",'Mapa final'!$S$12),"")</f>
        <v/>
      </c>
      <c r="T6" s="39" t="str">
        <f>IF(AND('Mapa final'!$AD$12="Muy Alta",'Mapa final'!$AF$12="Leve"),CONCATENATE("R2C",'Mapa final'!$S$12),"")</f>
        <v/>
      </c>
      <c r="U6" s="40" t="str">
        <f>IF(AND('Mapa final'!$AD$12="Muy Alta",'Mapa final'!$AF$12="Leve"),CONCATENATE("R2C",'Mapa final'!$S$12),"")</f>
        <v/>
      </c>
      <c r="V6" s="38" t="str">
        <f>IF(AND('Mapa final'!$AD$12="Muy Alta",'Mapa final'!$AF$12="Leve"),CONCATENATE("R2C",'Mapa final'!$S$12),"")</f>
        <v/>
      </c>
      <c r="W6" s="39" t="str">
        <f>IF(AND('Mapa final'!$AD$12="Muy Alta",'Mapa final'!$AF$12="Leve"),CONCATENATE("R2C",'Mapa final'!$S$12),"")</f>
        <v/>
      </c>
      <c r="X6" s="39" t="str">
        <f>IF(AND('Mapa final'!$AD$12="Muy Alta",'Mapa final'!$AF$12="Leve"),CONCATENATE("R2C",'Mapa final'!$S$12),"")</f>
        <v/>
      </c>
      <c r="Y6" s="39" t="str">
        <f>IF(AND('Mapa final'!$AD$12="Muy Alta",'Mapa final'!$AF$12="Leve"),CONCATENATE("R2C",'Mapa final'!$S$12),"")</f>
        <v/>
      </c>
      <c r="Z6" s="39" t="str">
        <f>IF(AND('Mapa final'!$AD$12="Muy Alta",'Mapa final'!$AF$12="Leve"),CONCATENATE("R2C",'Mapa final'!$S$12),"")</f>
        <v/>
      </c>
      <c r="AA6" s="40" t="str">
        <f>IF(AND('Mapa final'!$AD$12="Muy Alta",'Mapa final'!$AF$12="Leve"),CONCATENATE("R2C",'Mapa final'!$S$12),"")</f>
        <v/>
      </c>
      <c r="AB6" s="38" t="str">
        <f>IF(AND('Mapa final'!$AD$12="Muy Alta",'Mapa final'!$AF$12="Leve"),CONCATENATE("R2C",'Mapa final'!$S$12),"")</f>
        <v/>
      </c>
      <c r="AC6" s="39" t="str">
        <f>IF(AND('Mapa final'!$AD$12="Muy Alta",'Mapa final'!$AF$12="Leve"),CONCATENATE("R2C",'Mapa final'!$S$12),"")</f>
        <v/>
      </c>
      <c r="AD6" s="39" t="str">
        <f>IF(AND('Mapa final'!$AD$12="Muy Alta",'Mapa final'!$AF$12="Leve"),CONCATENATE("R2C",'Mapa final'!$S$12),"")</f>
        <v/>
      </c>
      <c r="AE6" s="39" t="str">
        <f>IF(AND('Mapa final'!$AD$12="Muy Alta",'Mapa final'!$AF$12="Leve"),CONCATENATE("R2C",'Mapa final'!$S$12),"")</f>
        <v/>
      </c>
      <c r="AF6" s="39" t="str">
        <f>IF(AND('Mapa final'!$AD$12="Muy Alta",'Mapa final'!$AF$12="Leve"),CONCATENATE("R2C",'Mapa final'!$S$12),"")</f>
        <v/>
      </c>
      <c r="AG6" s="39" t="str">
        <f>IF(AND('Mapa final'!$AD$12="Muy Alta",'Mapa final'!$AF$12="Leve"),CONCATENATE("R2C",'Mapa final'!$S$12),"")</f>
        <v/>
      </c>
      <c r="AH6" s="41" t="str">
        <f>IF(AND('Mapa final'!$AD$12="Muy Alta",'Mapa final'!$AF$12="Catastrófico"),CONCATENATE("R2C",'Mapa final'!$S$12),"")</f>
        <v/>
      </c>
      <c r="AI6" s="42" t="str">
        <f>IF(AND('Mapa final'!$AD$14="Muy Alta",'Mapa final'!$AF$14="Catastrófico"),CONCATENATE("R2C",'Mapa final'!$S$14),"")</f>
        <v/>
      </c>
      <c r="AJ6" s="42" t="str">
        <f>IF(AND('Mapa final'!$AD$12="Muy Alta",'Mapa final'!$AF$12="Catastrófico"),CONCATENATE("R2C",'Mapa final'!$S$12),"")</f>
        <v/>
      </c>
      <c r="AK6" s="42" t="str">
        <f>IF(AND('Mapa final'!$AD$14="Muy Alta",'Mapa final'!$AF$14="Catastrófico"),CONCATENATE("R2C",'Mapa final'!$S$14),"")</f>
        <v/>
      </c>
      <c r="AL6" s="42" t="str">
        <f>IF(AND('Mapa final'!$AD$12="Muy Alta",'Mapa final'!$AF$12="Catastrófico"),CONCATENATE("R2C",'Mapa final'!$S$12),"")</f>
        <v/>
      </c>
      <c r="AM6" s="43" t="str">
        <f>IF(AND('Mapa final'!$AD$14="Muy Alta",'Mapa final'!$AF$14="Catastrófico"),CONCATENATE("R2C",'Mapa final'!$S$14),"")</f>
        <v/>
      </c>
      <c r="AN6" s="70"/>
      <c r="AO6" s="385" t="s">
        <v>78</v>
      </c>
      <c r="AP6" s="386"/>
      <c r="AQ6" s="386"/>
      <c r="AR6" s="386"/>
      <c r="AS6" s="386"/>
      <c r="AT6" s="387"/>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326"/>
      <c r="C7" s="326"/>
      <c r="D7" s="327"/>
      <c r="E7" s="368"/>
      <c r="F7" s="369"/>
      <c r="G7" s="369"/>
      <c r="H7" s="369"/>
      <c r="I7" s="369"/>
      <c r="J7" s="44" t="str">
        <f>IF(AND('Mapa final'!$AD$12="Muy Alta",'Mapa final'!$AF$12="Leve"),CONCATENATE("R2C",'Mapa final'!$S$12),"")</f>
        <v/>
      </c>
      <c r="K7" s="187" t="str">
        <f>IF(AND('Mapa final'!$AD$12="Muy Alta",'Mapa final'!$AF$12="Leve"),CONCATENATE("R2C",'Mapa final'!$S$12),"")</f>
        <v/>
      </c>
      <c r="L7" s="187" t="str">
        <f>IF(AND('Mapa final'!$AD$12="Muy Alta",'Mapa final'!$AF$12="Leve"),CONCATENATE("R2C",'Mapa final'!$S$12),"")</f>
        <v/>
      </c>
      <c r="M7" s="187" t="str">
        <f>IF(AND('Mapa final'!$AD$12="Muy Alta",'Mapa final'!$AF$12="Leve"),CONCATENATE("R2C",'Mapa final'!$S$12),"")</f>
        <v/>
      </c>
      <c r="N7" s="187" t="str">
        <f>IF(AND('Mapa final'!$AD$12="Muy Alta",'Mapa final'!$AF$12="Leve"),CONCATENATE("R2C",'Mapa final'!$S$12),"")</f>
        <v/>
      </c>
      <c r="O7" s="45" t="str">
        <f>IF(AND('Mapa final'!$AD$12="Muy Alta",'Mapa final'!$AF$12="Leve"),CONCATENATE("R2C",'Mapa final'!$S$12),"")</f>
        <v/>
      </c>
      <c r="P7" s="44" t="str">
        <f>IF(AND('Mapa final'!$AD$12="Muy Alta",'Mapa final'!$AF$12="Leve"),CONCATENATE("R2C",'Mapa final'!$S$12),"")</f>
        <v/>
      </c>
      <c r="Q7" s="187" t="str">
        <f>IF(AND('Mapa final'!$AD$12="Muy Alta",'Mapa final'!$AF$12="Leve"),CONCATENATE("R2C",'Mapa final'!$S$12),"")</f>
        <v/>
      </c>
      <c r="R7" s="187" t="str">
        <f>IF(AND('Mapa final'!$AD$12="Muy Alta",'Mapa final'!$AF$12="Leve"),CONCATENATE("R2C",'Mapa final'!$S$12),"")</f>
        <v/>
      </c>
      <c r="S7" s="187" t="str">
        <f>IF(AND('Mapa final'!$AD$12="Muy Alta",'Mapa final'!$AF$12="Leve"),CONCATENATE("R2C",'Mapa final'!$S$12),"")</f>
        <v/>
      </c>
      <c r="T7" s="187" t="str">
        <f>IF(AND('Mapa final'!$AD$12="Muy Alta",'Mapa final'!$AF$12="Leve"),CONCATENATE("R2C",'Mapa final'!$S$12),"")</f>
        <v/>
      </c>
      <c r="U7" s="45" t="str">
        <f>IF(AND('Mapa final'!$AD$12="Muy Alta",'Mapa final'!$AF$12="Leve"),CONCATENATE("R2C",'Mapa final'!$S$12),"")</f>
        <v/>
      </c>
      <c r="V7" s="44" t="str">
        <f>IF(AND('Mapa final'!$AD$12="Muy Alta",'Mapa final'!$AF$12="Leve"),CONCATENATE("R2C",'Mapa final'!$S$12),"")</f>
        <v/>
      </c>
      <c r="W7" s="187" t="str">
        <f>IF(AND('Mapa final'!$AD$12="Muy Alta",'Mapa final'!$AF$12="Leve"),CONCATENATE("R2C",'Mapa final'!$S$12),"")</f>
        <v/>
      </c>
      <c r="X7" s="187" t="str">
        <f>IF(AND('Mapa final'!$AD$12="Muy Alta",'Mapa final'!$AF$12="Leve"),CONCATENATE("R2C",'Mapa final'!$S$12),"")</f>
        <v/>
      </c>
      <c r="Y7" s="187" t="str">
        <f>IF(AND('Mapa final'!$AD$12="Muy Alta",'Mapa final'!$AF$12="Leve"),CONCATENATE("R2C",'Mapa final'!$S$12),"")</f>
        <v/>
      </c>
      <c r="Z7" s="187" t="str">
        <f>IF(AND('Mapa final'!$AD$12="Muy Alta",'Mapa final'!$AF$12="Leve"),CONCATENATE("R2C",'Mapa final'!$S$12),"")</f>
        <v/>
      </c>
      <c r="AA7" s="45" t="str">
        <f>IF(AND('Mapa final'!$AD$12="Muy Alta",'Mapa final'!$AF$12="Leve"),CONCATENATE("R2C",'Mapa final'!$S$12),"")</f>
        <v/>
      </c>
      <c r="AB7" s="44" t="str">
        <f>IF(AND('Mapa final'!$AD$12="Muy Alta",'Mapa final'!$AF$12="Leve"),CONCATENATE("R2C",'Mapa final'!$S$12),"")</f>
        <v/>
      </c>
      <c r="AC7" s="187" t="str">
        <f>IF(AND('Mapa final'!$AD$12="Muy Alta",'Mapa final'!$AF$12="Leve"),CONCATENATE("R2C",'Mapa final'!$S$12),"")</f>
        <v/>
      </c>
      <c r="AD7" s="187" t="str">
        <f>IF(AND('Mapa final'!$AD$12="Muy Alta",'Mapa final'!$AF$12="Leve"),CONCATENATE("R2C",'Mapa final'!$S$12),"")</f>
        <v/>
      </c>
      <c r="AE7" s="187" t="str">
        <f>IF(AND('Mapa final'!$AD$12="Muy Alta",'Mapa final'!$AF$12="Leve"),CONCATENATE("R2C",'Mapa final'!$S$12),"")</f>
        <v/>
      </c>
      <c r="AF7" s="187" t="str">
        <f>IF(AND('Mapa final'!$AD$12="Muy Alta",'Mapa final'!$AF$12="Leve"),CONCATENATE("R2C",'Mapa final'!$S$12),"")</f>
        <v/>
      </c>
      <c r="AG7" s="187" t="str">
        <f>IF(AND('Mapa final'!$AD$12="Muy Alta",'Mapa final'!$AF$12="Leve"),CONCATENATE("R2C",'Mapa final'!$S$12),"")</f>
        <v/>
      </c>
      <c r="AH7" s="46" t="str">
        <f>IF(AND('Mapa final'!$AD$12="Muy Alta",'Mapa final'!$AF$12="Catastrófico"),CONCATENATE("R2C",'Mapa final'!$S$12),"")</f>
        <v/>
      </c>
      <c r="AI7" s="190" t="str">
        <f>IF(AND('Mapa final'!$AD$14="Muy Alta",'Mapa final'!$AF$14="Catastrófico"),CONCATENATE("R2C",'Mapa final'!$S$14),"")</f>
        <v/>
      </c>
      <c r="AJ7" s="190" t="str">
        <f>IF(AND('Mapa final'!$AD$12="Muy Alta",'Mapa final'!$AF$12="Catastrófico"),CONCATENATE("R2C",'Mapa final'!$S$12),"")</f>
        <v/>
      </c>
      <c r="AK7" s="190" t="str">
        <f>IF(AND('Mapa final'!$AD$14="Muy Alta",'Mapa final'!$AF$14="Catastrófico"),CONCATENATE("R2C",'Mapa final'!$S$14),"")</f>
        <v/>
      </c>
      <c r="AL7" s="190" t="str">
        <f>IF(AND('Mapa final'!$AD$12="Muy Alta",'Mapa final'!$AF$12="Catastrófico"),CONCATENATE("R2C",'Mapa final'!$S$12),"")</f>
        <v/>
      </c>
      <c r="AM7" s="47" t="str">
        <f>IF(AND('Mapa final'!$AD$14="Muy Alta",'Mapa final'!$AF$14="Catastrófico"),CONCATENATE("R2C",'Mapa final'!$S$14),"")</f>
        <v/>
      </c>
      <c r="AN7" s="70"/>
      <c r="AO7" s="388"/>
      <c r="AP7" s="389"/>
      <c r="AQ7" s="389"/>
      <c r="AR7" s="389"/>
      <c r="AS7" s="389"/>
      <c r="AT7" s="39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326"/>
      <c r="C8" s="326"/>
      <c r="D8" s="327"/>
      <c r="E8" s="368"/>
      <c r="F8" s="369"/>
      <c r="G8" s="369"/>
      <c r="H8" s="369"/>
      <c r="I8" s="369"/>
      <c r="J8" s="44" t="str">
        <f>IF(AND('Mapa final'!$AD$12="Muy Alta",'Mapa final'!$AF$12="Leve"),CONCATENATE("R2C",'Mapa final'!$S$12),"")</f>
        <v/>
      </c>
      <c r="K8" s="187" t="str">
        <f>IF(AND('Mapa final'!$AD$12="Muy Alta",'Mapa final'!$AF$12="Leve"),CONCATENATE("R2C",'Mapa final'!$S$12),"")</f>
        <v/>
      </c>
      <c r="L8" s="187" t="str">
        <f>IF(AND('Mapa final'!$AD$12="Muy Alta",'Mapa final'!$AF$12="Leve"),CONCATENATE("R2C",'Mapa final'!$S$12),"")</f>
        <v/>
      </c>
      <c r="M8" s="187" t="str">
        <f>IF(AND('Mapa final'!$AD$12="Muy Alta",'Mapa final'!$AF$12="Leve"),CONCATENATE("R2C",'Mapa final'!$S$12),"")</f>
        <v/>
      </c>
      <c r="N8" s="187" t="str">
        <f>IF(AND('Mapa final'!$AD$12="Muy Alta",'Mapa final'!$AF$12="Leve"),CONCATENATE("R2C",'Mapa final'!$S$12),"")</f>
        <v/>
      </c>
      <c r="O8" s="45" t="str">
        <f>IF(AND('Mapa final'!$AD$12="Muy Alta",'Mapa final'!$AF$12="Leve"),CONCATENATE("R2C",'Mapa final'!$S$12),"")</f>
        <v/>
      </c>
      <c r="P8" s="44" t="str">
        <f>IF(AND('Mapa final'!$AD$12="Muy Alta",'Mapa final'!$AF$12="Leve"),CONCATENATE("R2C",'Mapa final'!$S$12),"")</f>
        <v/>
      </c>
      <c r="Q8" s="187" t="str">
        <f>IF(AND('Mapa final'!$AD$12="Muy Alta",'Mapa final'!$AF$12="Leve"),CONCATENATE("R2C",'Mapa final'!$S$12),"")</f>
        <v/>
      </c>
      <c r="R8" s="187" t="str">
        <f>IF(AND('Mapa final'!$AD$12="Muy Alta",'Mapa final'!$AF$12="Leve"),CONCATENATE("R2C",'Mapa final'!$S$12),"")</f>
        <v/>
      </c>
      <c r="S8" s="187" t="str">
        <f>IF(AND('Mapa final'!$AD$12="Muy Alta",'Mapa final'!$AF$12="Leve"),CONCATENATE("R2C",'Mapa final'!$S$12),"")</f>
        <v/>
      </c>
      <c r="T8" s="187" t="str">
        <f>IF(AND('Mapa final'!$AD$12="Muy Alta",'Mapa final'!$AF$12="Leve"),CONCATENATE("R2C",'Mapa final'!$S$12),"")</f>
        <v/>
      </c>
      <c r="U8" s="45" t="str">
        <f>IF(AND('Mapa final'!$AD$12="Muy Alta",'Mapa final'!$AF$12="Leve"),CONCATENATE("R2C",'Mapa final'!$S$12),"")</f>
        <v/>
      </c>
      <c r="V8" s="44" t="str">
        <f>IF(AND('Mapa final'!$AD$12="Muy Alta",'Mapa final'!$AF$12="Leve"),CONCATENATE("R2C",'Mapa final'!$S$12),"")</f>
        <v/>
      </c>
      <c r="W8" s="187" t="str">
        <f>IF(AND('Mapa final'!$AD$12="Muy Alta",'Mapa final'!$AF$12="Leve"),CONCATENATE("R2C",'Mapa final'!$S$12),"")</f>
        <v/>
      </c>
      <c r="X8" s="187" t="str">
        <f>IF(AND('Mapa final'!$AD$12="Muy Alta",'Mapa final'!$AF$12="Leve"),CONCATENATE("R2C",'Mapa final'!$S$12),"")</f>
        <v/>
      </c>
      <c r="Y8" s="187" t="str">
        <f>IF(AND('Mapa final'!$AD$12="Muy Alta",'Mapa final'!$AF$12="Leve"),CONCATENATE("R2C",'Mapa final'!$S$12),"")</f>
        <v/>
      </c>
      <c r="Z8" s="187" t="str">
        <f>IF(AND('Mapa final'!$AD$12="Muy Alta",'Mapa final'!$AF$12="Leve"),CONCATENATE("R2C",'Mapa final'!$S$12),"")</f>
        <v/>
      </c>
      <c r="AA8" s="45" t="str">
        <f>IF(AND('Mapa final'!$AD$12="Muy Alta",'Mapa final'!$AF$12="Leve"),CONCATENATE("R2C",'Mapa final'!$S$12),"")</f>
        <v/>
      </c>
      <c r="AB8" s="44" t="str">
        <f>IF(AND('Mapa final'!$AD$12="Muy Alta",'Mapa final'!$AF$12="Leve"),CONCATENATE("R2C",'Mapa final'!$S$12),"")</f>
        <v/>
      </c>
      <c r="AC8" s="187" t="str">
        <f>IF(AND('Mapa final'!$AD$12="Muy Alta",'Mapa final'!$AF$12="Leve"),CONCATENATE("R2C",'Mapa final'!$S$12),"")</f>
        <v/>
      </c>
      <c r="AD8" s="187" t="str">
        <f>IF(AND('Mapa final'!$AD$12="Muy Alta",'Mapa final'!$AF$12="Leve"),CONCATENATE("R2C",'Mapa final'!$S$12),"")</f>
        <v/>
      </c>
      <c r="AE8" s="187" t="str">
        <f>IF(AND('Mapa final'!$AD$12="Muy Alta",'Mapa final'!$AF$12="Leve"),CONCATENATE("R2C",'Mapa final'!$S$12),"")</f>
        <v/>
      </c>
      <c r="AF8" s="187" t="str">
        <f>IF(AND('Mapa final'!$AD$12="Muy Alta",'Mapa final'!$AF$12="Leve"),CONCATENATE("R2C",'Mapa final'!$S$12),"")</f>
        <v/>
      </c>
      <c r="AG8" s="187" t="str">
        <f>IF(AND('Mapa final'!$AD$12="Muy Alta",'Mapa final'!$AF$12="Leve"),CONCATENATE("R2C",'Mapa final'!$S$12),"")</f>
        <v/>
      </c>
      <c r="AH8" s="46" t="str">
        <f>IF(AND('Mapa final'!$AD$12="Muy Alta",'Mapa final'!$AF$12="Catastrófico"),CONCATENATE("R2C",'Mapa final'!$S$12),"")</f>
        <v/>
      </c>
      <c r="AI8" s="190" t="str">
        <f>IF(AND('Mapa final'!$AD$14="Muy Alta",'Mapa final'!$AF$14="Catastrófico"),CONCATENATE("R2C",'Mapa final'!$S$14),"")</f>
        <v/>
      </c>
      <c r="AJ8" s="190" t="str">
        <f>IF(AND('Mapa final'!$AD$12="Muy Alta",'Mapa final'!$AF$12="Catastrófico"),CONCATENATE("R2C",'Mapa final'!$S$12),"")</f>
        <v/>
      </c>
      <c r="AK8" s="190" t="str">
        <f>IF(AND('Mapa final'!$AD$14="Muy Alta",'Mapa final'!$AF$14="Catastrófico"),CONCATENATE("R2C",'Mapa final'!$S$14),"")</f>
        <v/>
      </c>
      <c r="AL8" s="190" t="str">
        <f>IF(AND('Mapa final'!$AD$12="Muy Alta",'Mapa final'!$AF$12="Catastrófico"),CONCATENATE("R2C",'Mapa final'!$S$12),"")</f>
        <v/>
      </c>
      <c r="AM8" s="47" t="str">
        <f>IF(AND('Mapa final'!$AD$14="Muy Alta",'Mapa final'!$AF$14="Catastrófico"),CONCATENATE("R2C",'Mapa final'!$S$14),"")</f>
        <v/>
      </c>
      <c r="AN8" s="70"/>
      <c r="AO8" s="388"/>
      <c r="AP8" s="389"/>
      <c r="AQ8" s="389"/>
      <c r="AR8" s="389"/>
      <c r="AS8" s="389"/>
      <c r="AT8" s="39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326"/>
      <c r="C9" s="326"/>
      <c r="D9" s="327"/>
      <c r="E9" s="368"/>
      <c r="F9" s="369"/>
      <c r="G9" s="369"/>
      <c r="H9" s="369"/>
      <c r="I9" s="369"/>
      <c r="J9" s="44" t="str">
        <f>IF(AND('Mapa final'!$AD$12="Muy Alta",'Mapa final'!$AF$12="Leve"),CONCATENATE("R2C",'Mapa final'!$S$12),"")</f>
        <v/>
      </c>
      <c r="K9" s="187" t="str">
        <f>IF(AND('Mapa final'!$AD$12="Muy Alta",'Mapa final'!$AF$12="Leve"),CONCATENATE("R2C",'Mapa final'!$S$12),"")</f>
        <v/>
      </c>
      <c r="L9" s="187" t="str">
        <f>IF(AND('Mapa final'!$AD$12="Muy Alta",'Mapa final'!$AF$12="Leve"),CONCATENATE("R2C",'Mapa final'!$S$12),"")</f>
        <v/>
      </c>
      <c r="M9" s="187" t="str">
        <f>IF(AND('Mapa final'!$AD$12="Muy Alta",'Mapa final'!$AF$12="Leve"),CONCATENATE("R2C",'Mapa final'!$S$12),"")</f>
        <v/>
      </c>
      <c r="N9" s="187" t="str">
        <f>IF(AND('Mapa final'!$AD$12="Muy Alta",'Mapa final'!$AF$12="Leve"),CONCATENATE("R2C",'Mapa final'!$S$12),"")</f>
        <v/>
      </c>
      <c r="O9" s="45" t="str">
        <f>IF(AND('Mapa final'!$AD$12="Muy Alta",'Mapa final'!$AF$12="Leve"),CONCATENATE("R2C",'Mapa final'!$S$12),"")</f>
        <v/>
      </c>
      <c r="P9" s="44" t="str">
        <f>IF(AND('Mapa final'!$AD$12="Muy Alta",'Mapa final'!$AF$12="Leve"),CONCATENATE("R2C",'Mapa final'!$S$12),"")</f>
        <v/>
      </c>
      <c r="Q9" s="187" t="str">
        <f>IF(AND('Mapa final'!$AD$12="Muy Alta",'Mapa final'!$AF$12="Leve"),CONCATENATE("R2C",'Mapa final'!$S$12),"")</f>
        <v/>
      </c>
      <c r="R9" s="187" t="str">
        <f>IF(AND('Mapa final'!$AD$12="Muy Alta",'Mapa final'!$AF$12="Leve"),CONCATENATE("R2C",'Mapa final'!$S$12),"")</f>
        <v/>
      </c>
      <c r="S9" s="187" t="str">
        <f>IF(AND('Mapa final'!$AD$12="Muy Alta",'Mapa final'!$AF$12="Leve"),CONCATENATE("R2C",'Mapa final'!$S$12),"")</f>
        <v/>
      </c>
      <c r="T9" s="187" t="str">
        <f>IF(AND('Mapa final'!$AD$12="Muy Alta",'Mapa final'!$AF$12="Leve"),CONCATENATE("R2C",'Mapa final'!$S$12),"")</f>
        <v/>
      </c>
      <c r="U9" s="45" t="str">
        <f>IF(AND('Mapa final'!$AD$12="Muy Alta",'Mapa final'!$AF$12="Leve"),CONCATENATE("R2C",'Mapa final'!$S$12),"")</f>
        <v/>
      </c>
      <c r="V9" s="44" t="str">
        <f>IF(AND('Mapa final'!$AD$12="Muy Alta",'Mapa final'!$AF$12="Leve"),CONCATENATE("R2C",'Mapa final'!$S$12),"")</f>
        <v/>
      </c>
      <c r="W9" s="187" t="str">
        <f>IF(AND('Mapa final'!$AD$12="Muy Alta",'Mapa final'!$AF$12="Leve"),CONCATENATE("R2C",'Mapa final'!$S$12),"")</f>
        <v/>
      </c>
      <c r="X9" s="187" t="str">
        <f>IF(AND('Mapa final'!$AD$12="Muy Alta",'Mapa final'!$AF$12="Leve"),CONCATENATE("R2C",'Mapa final'!$S$12),"")</f>
        <v/>
      </c>
      <c r="Y9" s="187" t="str">
        <f>IF(AND('Mapa final'!$AD$12="Muy Alta",'Mapa final'!$AF$12="Leve"),CONCATENATE("R2C",'Mapa final'!$S$12),"")</f>
        <v/>
      </c>
      <c r="Z9" s="187" t="str">
        <f>IF(AND('Mapa final'!$AD$12="Muy Alta",'Mapa final'!$AF$12="Leve"),CONCATENATE("R2C",'Mapa final'!$S$12),"")</f>
        <v/>
      </c>
      <c r="AA9" s="45" t="str">
        <f>IF(AND('Mapa final'!$AD$12="Muy Alta",'Mapa final'!$AF$12="Leve"),CONCATENATE("R2C",'Mapa final'!$S$12),"")</f>
        <v/>
      </c>
      <c r="AB9" s="44" t="str">
        <f>IF(AND('Mapa final'!$AD$12="Muy Alta",'Mapa final'!$AF$12="Leve"),CONCATENATE("R2C",'Mapa final'!$S$12),"")</f>
        <v/>
      </c>
      <c r="AC9" s="187" t="str">
        <f>IF(AND('Mapa final'!$AD$12="Muy Alta",'Mapa final'!$AF$12="Leve"),CONCATENATE("R2C",'Mapa final'!$S$12),"")</f>
        <v/>
      </c>
      <c r="AD9" s="187" t="str">
        <f>IF(AND('Mapa final'!$AD$12="Muy Alta",'Mapa final'!$AF$12="Leve"),CONCATENATE("R2C",'Mapa final'!$S$12),"")</f>
        <v/>
      </c>
      <c r="AE9" s="187" t="str">
        <f>IF(AND('Mapa final'!$AD$12="Muy Alta",'Mapa final'!$AF$12="Leve"),CONCATENATE("R2C",'Mapa final'!$S$12),"")</f>
        <v/>
      </c>
      <c r="AF9" s="187" t="str">
        <f>IF(AND('Mapa final'!$AD$12="Muy Alta",'Mapa final'!$AF$12="Leve"),CONCATENATE("R2C",'Mapa final'!$S$12),"")</f>
        <v/>
      </c>
      <c r="AG9" s="187" t="str">
        <f>IF(AND('Mapa final'!$AD$12="Muy Alta",'Mapa final'!$AF$12="Leve"),CONCATENATE("R2C",'Mapa final'!$S$12),"")</f>
        <v/>
      </c>
      <c r="AH9" s="46" t="str">
        <f>IF(AND('Mapa final'!$AD$12="Muy Alta",'Mapa final'!$AF$12="Catastrófico"),CONCATENATE("R2C",'Mapa final'!$S$12),"")</f>
        <v/>
      </c>
      <c r="AI9" s="190" t="str">
        <f>IF(AND('Mapa final'!$AD$14="Muy Alta",'Mapa final'!$AF$14="Catastrófico"),CONCATENATE("R2C",'Mapa final'!$S$14),"")</f>
        <v/>
      </c>
      <c r="AJ9" s="190" t="str">
        <f>IF(AND('Mapa final'!$AD$12="Muy Alta",'Mapa final'!$AF$12="Catastrófico"),CONCATENATE("R2C",'Mapa final'!$S$12),"")</f>
        <v/>
      </c>
      <c r="AK9" s="190" t="str">
        <f>IF(AND('Mapa final'!$AD$14="Muy Alta",'Mapa final'!$AF$14="Catastrófico"),CONCATENATE("R2C",'Mapa final'!$S$14),"")</f>
        <v/>
      </c>
      <c r="AL9" s="190" t="str">
        <f>IF(AND('Mapa final'!$AD$12="Muy Alta",'Mapa final'!$AF$12="Catastrófico"),CONCATENATE("R2C",'Mapa final'!$S$12),"")</f>
        <v/>
      </c>
      <c r="AM9" s="47" t="str">
        <f>IF(AND('Mapa final'!$AD$14="Muy Alta",'Mapa final'!$AF$14="Catastrófico"),CONCATENATE("R2C",'Mapa final'!$S$14),"")</f>
        <v/>
      </c>
      <c r="AN9" s="70"/>
      <c r="AO9" s="388"/>
      <c r="AP9" s="389"/>
      <c r="AQ9" s="389"/>
      <c r="AR9" s="389"/>
      <c r="AS9" s="389"/>
      <c r="AT9" s="39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326"/>
      <c r="C10" s="326"/>
      <c r="D10" s="327"/>
      <c r="E10" s="368"/>
      <c r="F10" s="369"/>
      <c r="G10" s="369"/>
      <c r="H10" s="369"/>
      <c r="I10" s="369"/>
      <c r="J10" s="44" t="str">
        <f>IF(AND('Mapa final'!$AD$12="Muy Alta",'Mapa final'!$AF$12="Leve"),CONCATENATE("R2C",'Mapa final'!$S$12),"")</f>
        <v/>
      </c>
      <c r="K10" s="187" t="str">
        <f>IF(AND('Mapa final'!$AD$12="Muy Alta",'Mapa final'!$AF$12="Leve"),CONCATENATE("R2C",'Mapa final'!$S$12),"")</f>
        <v/>
      </c>
      <c r="L10" s="187" t="str">
        <f>IF(AND('Mapa final'!$AD$12="Muy Alta",'Mapa final'!$AF$12="Leve"),CONCATENATE("R2C",'Mapa final'!$S$12),"")</f>
        <v/>
      </c>
      <c r="M10" s="187" t="str">
        <f>IF(AND('Mapa final'!$AD$12="Muy Alta",'Mapa final'!$AF$12="Leve"),CONCATENATE("R2C",'Mapa final'!$S$12),"")</f>
        <v/>
      </c>
      <c r="N10" s="187" t="str">
        <f>IF(AND('Mapa final'!$AD$12="Muy Alta",'Mapa final'!$AF$12="Leve"),CONCATENATE("R2C",'Mapa final'!$S$12),"")</f>
        <v/>
      </c>
      <c r="O10" s="45" t="str">
        <f>IF(AND('Mapa final'!$AD$12="Muy Alta",'Mapa final'!$AF$12="Leve"),CONCATENATE("R2C",'Mapa final'!$S$12),"")</f>
        <v/>
      </c>
      <c r="P10" s="44" t="str">
        <f>IF(AND('Mapa final'!$AD$12="Muy Alta",'Mapa final'!$AF$12="Leve"),CONCATENATE("R2C",'Mapa final'!$S$12),"")</f>
        <v/>
      </c>
      <c r="Q10" s="187" t="str">
        <f>IF(AND('Mapa final'!$AD$12="Muy Alta",'Mapa final'!$AF$12="Leve"),CONCATENATE("R2C",'Mapa final'!$S$12),"")</f>
        <v/>
      </c>
      <c r="R10" s="187" t="str">
        <f>IF(AND('Mapa final'!$AD$12="Muy Alta",'Mapa final'!$AF$12="Leve"),CONCATENATE("R2C",'Mapa final'!$S$12),"")</f>
        <v/>
      </c>
      <c r="S10" s="187" t="str">
        <f>IF(AND('Mapa final'!$AD$12="Muy Alta",'Mapa final'!$AF$12="Leve"),CONCATENATE("R2C",'Mapa final'!$S$12),"")</f>
        <v/>
      </c>
      <c r="T10" s="187" t="str">
        <f>IF(AND('Mapa final'!$AD$12="Muy Alta",'Mapa final'!$AF$12="Leve"),CONCATENATE("R2C",'Mapa final'!$S$12),"")</f>
        <v/>
      </c>
      <c r="U10" s="45" t="str">
        <f>IF(AND('Mapa final'!$AD$12="Muy Alta",'Mapa final'!$AF$12="Leve"),CONCATENATE("R2C",'Mapa final'!$S$12),"")</f>
        <v/>
      </c>
      <c r="V10" s="44" t="str">
        <f>IF(AND('Mapa final'!$AD$12="Muy Alta",'Mapa final'!$AF$12="Leve"),CONCATENATE("R2C",'Mapa final'!$S$12),"")</f>
        <v/>
      </c>
      <c r="W10" s="187" t="str">
        <f>IF(AND('Mapa final'!$AD$12="Muy Alta",'Mapa final'!$AF$12="Leve"),CONCATENATE("R2C",'Mapa final'!$S$12),"")</f>
        <v/>
      </c>
      <c r="X10" s="187" t="str">
        <f>IF(AND('Mapa final'!$AD$12="Muy Alta",'Mapa final'!$AF$12="Leve"),CONCATENATE("R2C",'Mapa final'!$S$12),"")</f>
        <v/>
      </c>
      <c r="Y10" s="187" t="str">
        <f>IF(AND('Mapa final'!$AD$12="Muy Alta",'Mapa final'!$AF$12="Leve"),CONCATENATE("R2C",'Mapa final'!$S$12),"")</f>
        <v/>
      </c>
      <c r="Z10" s="187" t="str">
        <f>IF(AND('Mapa final'!$AD$12="Muy Alta",'Mapa final'!$AF$12="Leve"),CONCATENATE("R2C",'Mapa final'!$S$12),"")</f>
        <v/>
      </c>
      <c r="AA10" s="45" t="str">
        <f>IF(AND('Mapa final'!$AD$12="Muy Alta",'Mapa final'!$AF$12="Leve"),CONCATENATE("R2C",'Mapa final'!$S$12),"")</f>
        <v/>
      </c>
      <c r="AB10" s="44" t="str">
        <f>IF(AND('Mapa final'!$AD$12="Muy Alta",'Mapa final'!$AF$12="Leve"),CONCATENATE("R2C",'Mapa final'!$S$12),"")</f>
        <v/>
      </c>
      <c r="AC10" s="187" t="str">
        <f>IF(AND('Mapa final'!$AD$12="Muy Alta",'Mapa final'!$AF$12="Leve"),CONCATENATE("R2C",'Mapa final'!$S$12),"")</f>
        <v/>
      </c>
      <c r="AD10" s="187" t="str">
        <f>IF(AND('Mapa final'!$AD$12="Muy Alta",'Mapa final'!$AF$12="Leve"),CONCATENATE("R2C",'Mapa final'!$S$12),"")</f>
        <v/>
      </c>
      <c r="AE10" s="187" t="str">
        <f>IF(AND('Mapa final'!$AD$12="Muy Alta",'Mapa final'!$AF$12="Leve"),CONCATENATE("R2C",'Mapa final'!$S$12),"")</f>
        <v/>
      </c>
      <c r="AF10" s="187" t="str">
        <f>IF(AND('Mapa final'!$AD$12="Muy Alta",'Mapa final'!$AF$12="Leve"),CONCATENATE("R2C",'Mapa final'!$S$12),"")</f>
        <v/>
      </c>
      <c r="AG10" s="187" t="str">
        <f>IF(AND('Mapa final'!$AD$12="Muy Alta",'Mapa final'!$AF$12="Leve"),CONCATENATE("R2C",'Mapa final'!$S$12),"")</f>
        <v/>
      </c>
      <c r="AH10" s="46" t="str">
        <f>IF(AND('Mapa final'!$AD$12="Muy Alta",'Mapa final'!$AF$12="Catastrófico"),CONCATENATE("R2C",'Mapa final'!$S$12),"")</f>
        <v/>
      </c>
      <c r="AI10" s="190" t="str">
        <f>IF(AND('Mapa final'!$AD$14="Muy Alta",'Mapa final'!$AF$14="Catastrófico"),CONCATENATE("R2C",'Mapa final'!$S$14),"")</f>
        <v/>
      </c>
      <c r="AJ10" s="190" t="str">
        <f>IF(AND('Mapa final'!$AD$12="Muy Alta",'Mapa final'!$AF$12="Catastrófico"),CONCATENATE("R2C",'Mapa final'!$S$12),"")</f>
        <v/>
      </c>
      <c r="AK10" s="190" t="str">
        <f>IF(AND('Mapa final'!$AD$14="Muy Alta",'Mapa final'!$AF$14="Catastrófico"),CONCATENATE("R2C",'Mapa final'!$S$14),"")</f>
        <v/>
      </c>
      <c r="AL10" s="190" t="str">
        <f>IF(AND('Mapa final'!$AD$12="Muy Alta",'Mapa final'!$AF$12="Catastrófico"),CONCATENATE("R2C",'Mapa final'!$S$12),"")</f>
        <v/>
      </c>
      <c r="AM10" s="47" t="str">
        <f>IF(AND('Mapa final'!$AD$14="Muy Alta",'Mapa final'!$AF$14="Catastrófico"),CONCATENATE("R2C",'Mapa final'!$S$14),"")</f>
        <v/>
      </c>
      <c r="AN10" s="70"/>
      <c r="AO10" s="388"/>
      <c r="AP10" s="389"/>
      <c r="AQ10" s="389"/>
      <c r="AR10" s="389"/>
      <c r="AS10" s="389"/>
      <c r="AT10" s="39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326"/>
      <c r="C11" s="326"/>
      <c r="D11" s="327"/>
      <c r="E11" s="368"/>
      <c r="F11" s="369"/>
      <c r="G11" s="369"/>
      <c r="H11" s="369"/>
      <c r="I11" s="369"/>
      <c r="J11" s="44" t="str">
        <f>IF(AND('Mapa final'!$AD$12="Muy Alta",'Mapa final'!$AF$12="Leve"),CONCATENATE("R2C",'Mapa final'!$S$12),"")</f>
        <v/>
      </c>
      <c r="K11" s="187" t="str">
        <f>IF(AND('Mapa final'!$AD$12="Muy Alta",'Mapa final'!$AF$12="Leve"),CONCATENATE("R2C",'Mapa final'!$S$12),"")</f>
        <v/>
      </c>
      <c r="L11" s="187" t="str">
        <f>IF(AND('Mapa final'!$AD$12="Muy Alta",'Mapa final'!$AF$12="Leve"),CONCATENATE("R2C",'Mapa final'!$S$12),"")</f>
        <v/>
      </c>
      <c r="M11" s="187" t="str">
        <f>IF(AND('Mapa final'!$AD$12="Muy Alta",'Mapa final'!$AF$12="Leve"),CONCATENATE("R2C",'Mapa final'!$S$12),"")</f>
        <v/>
      </c>
      <c r="N11" s="187" t="str">
        <f>IF(AND('Mapa final'!$AD$12="Muy Alta",'Mapa final'!$AF$12="Leve"),CONCATENATE("R2C",'Mapa final'!$S$12),"")</f>
        <v/>
      </c>
      <c r="O11" s="45" t="str">
        <f>IF(AND('Mapa final'!$AD$12="Muy Alta",'Mapa final'!$AF$12="Leve"),CONCATENATE("R2C",'Mapa final'!$S$12),"")</f>
        <v/>
      </c>
      <c r="P11" s="44" t="str">
        <f>IF(AND('Mapa final'!$AD$12="Muy Alta",'Mapa final'!$AF$12="Leve"),CONCATENATE("R2C",'Mapa final'!$S$12),"")</f>
        <v/>
      </c>
      <c r="Q11" s="187" t="str">
        <f>IF(AND('Mapa final'!$AD$12="Muy Alta",'Mapa final'!$AF$12="Leve"),CONCATENATE("R2C",'Mapa final'!$S$12),"")</f>
        <v/>
      </c>
      <c r="R11" s="187" t="str">
        <f>IF(AND('Mapa final'!$AD$12="Muy Alta",'Mapa final'!$AF$12="Leve"),CONCATENATE("R2C",'Mapa final'!$S$12),"")</f>
        <v/>
      </c>
      <c r="S11" s="187" t="str">
        <f>IF(AND('Mapa final'!$AD$12="Muy Alta",'Mapa final'!$AF$12="Leve"),CONCATENATE("R2C",'Mapa final'!$S$12),"")</f>
        <v/>
      </c>
      <c r="T11" s="187" t="str">
        <f>IF(AND('Mapa final'!$AD$12="Muy Alta",'Mapa final'!$AF$12="Leve"),CONCATENATE("R2C",'Mapa final'!$S$12),"")</f>
        <v/>
      </c>
      <c r="U11" s="45" t="str">
        <f>IF(AND('Mapa final'!$AD$12="Muy Alta",'Mapa final'!$AF$12="Leve"),CONCATENATE("R2C",'Mapa final'!$S$12),"")</f>
        <v/>
      </c>
      <c r="V11" s="44" t="str">
        <f>IF(AND('Mapa final'!$AD$12="Muy Alta",'Mapa final'!$AF$12="Leve"),CONCATENATE("R2C",'Mapa final'!$S$12),"")</f>
        <v/>
      </c>
      <c r="W11" s="187" t="str">
        <f>IF(AND('Mapa final'!$AD$12="Muy Alta",'Mapa final'!$AF$12="Leve"),CONCATENATE("R2C",'Mapa final'!$S$12),"")</f>
        <v/>
      </c>
      <c r="X11" s="187" t="str">
        <f>IF(AND('Mapa final'!$AD$12="Muy Alta",'Mapa final'!$AF$12="Leve"),CONCATENATE("R2C",'Mapa final'!$S$12),"")</f>
        <v/>
      </c>
      <c r="Y11" s="187" t="str">
        <f>IF(AND('Mapa final'!$AD$12="Muy Alta",'Mapa final'!$AF$12="Leve"),CONCATENATE("R2C",'Mapa final'!$S$12),"")</f>
        <v/>
      </c>
      <c r="Z11" s="187" t="str">
        <f>IF(AND('Mapa final'!$AD$12="Muy Alta",'Mapa final'!$AF$12="Leve"),CONCATENATE("R2C",'Mapa final'!$S$12),"")</f>
        <v/>
      </c>
      <c r="AA11" s="45" t="str">
        <f>IF(AND('Mapa final'!$AD$12="Muy Alta",'Mapa final'!$AF$12="Leve"),CONCATENATE("R2C",'Mapa final'!$S$12),"")</f>
        <v/>
      </c>
      <c r="AB11" s="44" t="str">
        <f>IF(AND('Mapa final'!$AD$12="Muy Alta",'Mapa final'!$AF$12="Leve"),CONCATENATE("R2C",'Mapa final'!$S$12),"")</f>
        <v/>
      </c>
      <c r="AC11" s="187" t="str">
        <f>IF(AND('Mapa final'!$AD$12="Muy Alta",'Mapa final'!$AF$12="Leve"),CONCATENATE("R2C",'Mapa final'!$S$12),"")</f>
        <v/>
      </c>
      <c r="AD11" s="187" t="str">
        <f>IF(AND('Mapa final'!$AD$12="Muy Alta",'Mapa final'!$AF$12="Leve"),CONCATENATE("R2C",'Mapa final'!$S$12),"")</f>
        <v/>
      </c>
      <c r="AE11" s="187" t="str">
        <f>IF(AND('Mapa final'!$AD$12="Muy Alta",'Mapa final'!$AF$12="Leve"),CONCATENATE("R2C",'Mapa final'!$S$12),"")</f>
        <v/>
      </c>
      <c r="AF11" s="187" t="str">
        <f>IF(AND('Mapa final'!$AD$12="Muy Alta",'Mapa final'!$AF$12="Leve"),CONCATENATE("R2C",'Mapa final'!$S$12),"")</f>
        <v/>
      </c>
      <c r="AG11" s="187" t="str">
        <f>IF(AND('Mapa final'!$AD$12="Muy Alta",'Mapa final'!$AF$12="Leve"),CONCATENATE("R2C",'Mapa final'!$S$12),"")</f>
        <v/>
      </c>
      <c r="AH11" s="46" t="str">
        <f>IF(AND('Mapa final'!$AD$12="Muy Alta",'Mapa final'!$AF$12="Catastrófico"),CONCATENATE("R2C",'Mapa final'!$S$12),"")</f>
        <v/>
      </c>
      <c r="AI11" s="190" t="str">
        <f>IF(AND('Mapa final'!$AD$14="Muy Alta",'Mapa final'!$AF$14="Catastrófico"),CONCATENATE("R2C",'Mapa final'!$S$14),"")</f>
        <v/>
      </c>
      <c r="AJ11" s="190" t="str">
        <f>IF(AND('Mapa final'!$AD$12="Muy Alta",'Mapa final'!$AF$12="Catastrófico"),CONCATENATE("R2C",'Mapa final'!$S$12),"")</f>
        <v/>
      </c>
      <c r="AK11" s="190" t="str">
        <f>IF(AND('Mapa final'!$AD$14="Muy Alta",'Mapa final'!$AF$14="Catastrófico"),CONCATENATE("R2C",'Mapa final'!$S$14),"")</f>
        <v/>
      </c>
      <c r="AL11" s="190" t="str">
        <f>IF(AND('Mapa final'!$AD$12="Muy Alta",'Mapa final'!$AF$12="Catastrófico"),CONCATENATE("R2C",'Mapa final'!$S$12),"")</f>
        <v/>
      </c>
      <c r="AM11" s="47" t="str">
        <f>IF(AND('Mapa final'!$AD$14="Muy Alta",'Mapa final'!$AF$14="Catastrófico"),CONCATENATE("R2C",'Mapa final'!$S$14),"")</f>
        <v/>
      </c>
      <c r="AN11" s="70"/>
      <c r="AO11" s="388"/>
      <c r="AP11" s="389"/>
      <c r="AQ11" s="389"/>
      <c r="AR11" s="389"/>
      <c r="AS11" s="389"/>
      <c r="AT11" s="39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326"/>
      <c r="C12" s="326"/>
      <c r="D12" s="327"/>
      <c r="E12" s="368"/>
      <c r="F12" s="369"/>
      <c r="G12" s="369"/>
      <c r="H12" s="369"/>
      <c r="I12" s="369"/>
      <c r="J12" s="44" t="str">
        <f>IF(AND('Mapa final'!$AD$12="Muy Alta",'Mapa final'!$AF$12="Leve"),CONCATENATE("R2C",'Mapa final'!$S$12),"")</f>
        <v/>
      </c>
      <c r="K12" s="187" t="str">
        <f>IF(AND('Mapa final'!$AD$12="Muy Alta",'Mapa final'!$AF$12="Leve"),CONCATENATE("R2C",'Mapa final'!$S$12),"")</f>
        <v/>
      </c>
      <c r="L12" s="187" t="str">
        <f>IF(AND('Mapa final'!$AD$12="Muy Alta",'Mapa final'!$AF$12="Leve"),CONCATENATE("R2C",'Mapa final'!$S$12),"")</f>
        <v/>
      </c>
      <c r="M12" s="187" t="str">
        <f>IF(AND('Mapa final'!$AD$12="Muy Alta",'Mapa final'!$AF$12="Leve"),CONCATENATE("R2C",'Mapa final'!$S$12),"")</f>
        <v/>
      </c>
      <c r="N12" s="187" t="str">
        <f>IF(AND('Mapa final'!$AD$12="Muy Alta",'Mapa final'!$AF$12="Leve"),CONCATENATE("R2C",'Mapa final'!$S$12),"")</f>
        <v/>
      </c>
      <c r="O12" s="45" t="str">
        <f>IF(AND('Mapa final'!$AD$12="Muy Alta",'Mapa final'!$AF$12="Leve"),CONCATENATE("R2C",'Mapa final'!$S$12),"")</f>
        <v/>
      </c>
      <c r="P12" s="44" t="str">
        <f>IF(AND('Mapa final'!$AD$12="Muy Alta",'Mapa final'!$AF$12="Leve"),CONCATENATE("R2C",'Mapa final'!$S$12),"")</f>
        <v/>
      </c>
      <c r="Q12" s="187" t="str">
        <f>IF(AND('Mapa final'!$AD$12="Muy Alta",'Mapa final'!$AF$12="Leve"),CONCATENATE("R2C",'Mapa final'!$S$12),"")</f>
        <v/>
      </c>
      <c r="R12" s="187" t="str">
        <f>IF(AND('Mapa final'!$AD$12="Muy Alta",'Mapa final'!$AF$12="Leve"),CONCATENATE("R2C",'Mapa final'!$S$12),"")</f>
        <v/>
      </c>
      <c r="S12" s="187" t="str">
        <f>IF(AND('Mapa final'!$AD$12="Muy Alta",'Mapa final'!$AF$12="Leve"),CONCATENATE("R2C",'Mapa final'!$S$12),"")</f>
        <v/>
      </c>
      <c r="T12" s="187" t="str">
        <f>IF(AND('Mapa final'!$AD$12="Muy Alta",'Mapa final'!$AF$12="Leve"),CONCATENATE("R2C",'Mapa final'!$S$12),"")</f>
        <v/>
      </c>
      <c r="U12" s="45" t="str">
        <f>IF(AND('Mapa final'!$AD$12="Muy Alta",'Mapa final'!$AF$12="Leve"),CONCATENATE("R2C",'Mapa final'!$S$12),"")</f>
        <v/>
      </c>
      <c r="V12" s="44" t="str">
        <f>IF(AND('Mapa final'!$AD$12="Muy Alta",'Mapa final'!$AF$12="Leve"),CONCATENATE("R2C",'Mapa final'!$S$12),"")</f>
        <v/>
      </c>
      <c r="W12" s="187" t="str">
        <f>IF(AND('Mapa final'!$AD$12="Muy Alta",'Mapa final'!$AF$12="Leve"),CONCATENATE("R2C",'Mapa final'!$S$12),"")</f>
        <v/>
      </c>
      <c r="X12" s="187" t="str">
        <f>IF(AND('Mapa final'!$AD$12="Muy Alta",'Mapa final'!$AF$12="Leve"),CONCATENATE("R2C",'Mapa final'!$S$12),"")</f>
        <v/>
      </c>
      <c r="Y12" s="187" t="str">
        <f>IF(AND('Mapa final'!$AD$12="Muy Alta",'Mapa final'!$AF$12="Leve"),CONCATENATE("R2C",'Mapa final'!$S$12),"")</f>
        <v/>
      </c>
      <c r="Z12" s="187" t="str">
        <f>IF(AND('Mapa final'!$AD$12="Muy Alta",'Mapa final'!$AF$12="Leve"),CONCATENATE("R2C",'Mapa final'!$S$12),"")</f>
        <v/>
      </c>
      <c r="AA12" s="45" t="str">
        <f>IF(AND('Mapa final'!$AD$12="Muy Alta",'Mapa final'!$AF$12="Leve"),CONCATENATE("R2C",'Mapa final'!$S$12),"")</f>
        <v/>
      </c>
      <c r="AB12" s="44" t="str">
        <f>IF(AND('Mapa final'!$AD$12="Muy Alta",'Mapa final'!$AF$12="Leve"),CONCATENATE("R2C",'Mapa final'!$S$12),"")</f>
        <v/>
      </c>
      <c r="AC12" s="187" t="str">
        <f>IF(AND('Mapa final'!$AD$12="Muy Alta",'Mapa final'!$AF$12="Leve"),CONCATENATE("R2C",'Mapa final'!$S$12),"")</f>
        <v/>
      </c>
      <c r="AD12" s="187" t="str">
        <f>IF(AND('Mapa final'!$AD$12="Muy Alta",'Mapa final'!$AF$12="Leve"),CONCATENATE("R2C",'Mapa final'!$S$12),"")</f>
        <v/>
      </c>
      <c r="AE12" s="187" t="str">
        <f>IF(AND('Mapa final'!$AD$12="Muy Alta",'Mapa final'!$AF$12="Leve"),CONCATENATE("R2C",'Mapa final'!$S$12),"")</f>
        <v/>
      </c>
      <c r="AF12" s="187" t="str">
        <f>IF(AND('Mapa final'!$AD$12="Muy Alta",'Mapa final'!$AF$12="Leve"),CONCATENATE("R2C",'Mapa final'!$S$12),"")</f>
        <v/>
      </c>
      <c r="AG12" s="187" t="str">
        <f>IF(AND('Mapa final'!$AD$12="Muy Alta",'Mapa final'!$AF$12="Leve"),CONCATENATE("R2C",'Mapa final'!$S$12),"")</f>
        <v/>
      </c>
      <c r="AH12" s="46" t="str">
        <f>IF(AND('Mapa final'!$AD$12="Muy Alta",'Mapa final'!$AF$12="Catastrófico"),CONCATENATE("R2C",'Mapa final'!$S$12),"")</f>
        <v/>
      </c>
      <c r="AI12" s="190" t="str">
        <f>IF(AND('Mapa final'!$AD$14="Muy Alta",'Mapa final'!$AF$14="Catastrófico"),CONCATENATE("R2C",'Mapa final'!$S$14),"")</f>
        <v/>
      </c>
      <c r="AJ12" s="190" t="str">
        <f>IF(AND('Mapa final'!$AD$12="Muy Alta",'Mapa final'!$AF$12="Catastrófico"),CONCATENATE("R2C",'Mapa final'!$S$12),"")</f>
        <v/>
      </c>
      <c r="AK12" s="190" t="str">
        <f>IF(AND('Mapa final'!$AD$14="Muy Alta",'Mapa final'!$AF$14="Catastrófico"),CONCATENATE("R2C",'Mapa final'!$S$14),"")</f>
        <v/>
      </c>
      <c r="AL12" s="190" t="str">
        <f>IF(AND('Mapa final'!$AD$12="Muy Alta",'Mapa final'!$AF$12="Catastrófico"),CONCATENATE("R2C",'Mapa final'!$S$12),"")</f>
        <v/>
      </c>
      <c r="AM12" s="47" t="str">
        <f>IF(AND('Mapa final'!$AD$14="Muy Alta",'Mapa final'!$AF$14="Catastrófico"),CONCATENATE("R2C",'Mapa final'!$S$14),"")</f>
        <v/>
      </c>
      <c r="AN12" s="70"/>
      <c r="AO12" s="388"/>
      <c r="AP12" s="389"/>
      <c r="AQ12" s="389"/>
      <c r="AR12" s="389"/>
      <c r="AS12" s="389"/>
      <c r="AT12" s="39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326"/>
      <c r="C13" s="326"/>
      <c r="D13" s="327"/>
      <c r="E13" s="368"/>
      <c r="F13" s="369"/>
      <c r="G13" s="369"/>
      <c r="H13" s="369"/>
      <c r="I13" s="369"/>
      <c r="J13" s="44" t="str">
        <f>IF(AND('Mapa final'!$AD$12="Muy Alta",'Mapa final'!$AF$12="Leve"),CONCATENATE("R2C",'Mapa final'!$S$12),"")</f>
        <v/>
      </c>
      <c r="K13" s="187" t="str">
        <f>IF(AND('Mapa final'!$AD$12="Muy Alta",'Mapa final'!$AF$12="Leve"),CONCATENATE("R2C",'Mapa final'!$S$12),"")</f>
        <v/>
      </c>
      <c r="L13" s="187" t="str">
        <f>IF(AND('Mapa final'!$AD$12="Muy Alta",'Mapa final'!$AF$12="Leve"),CONCATENATE("R2C",'Mapa final'!$S$12),"")</f>
        <v/>
      </c>
      <c r="M13" s="187" t="str">
        <f>IF(AND('Mapa final'!$AD$12="Muy Alta",'Mapa final'!$AF$12="Leve"),CONCATENATE("R2C",'Mapa final'!$S$12),"")</f>
        <v/>
      </c>
      <c r="N13" s="187" t="str">
        <f>IF(AND('Mapa final'!$AD$12="Muy Alta",'Mapa final'!$AF$12="Leve"),CONCATENATE("R2C",'Mapa final'!$S$12),"")</f>
        <v/>
      </c>
      <c r="O13" s="45" t="str">
        <f>IF(AND('Mapa final'!$AD$12="Muy Alta",'Mapa final'!$AF$12="Leve"),CONCATENATE("R2C",'Mapa final'!$S$12),"")</f>
        <v/>
      </c>
      <c r="P13" s="44" t="str">
        <f>IF(AND('Mapa final'!$AD$12="Muy Alta",'Mapa final'!$AF$12="Leve"),CONCATENATE("R2C",'Mapa final'!$S$12),"")</f>
        <v/>
      </c>
      <c r="Q13" s="187" t="str">
        <f>IF(AND('Mapa final'!$AD$12="Muy Alta",'Mapa final'!$AF$12="Leve"),CONCATENATE("R2C",'Mapa final'!$S$12),"")</f>
        <v/>
      </c>
      <c r="R13" s="187" t="str">
        <f>IF(AND('Mapa final'!$AD$12="Muy Alta",'Mapa final'!$AF$12="Leve"),CONCATENATE("R2C",'Mapa final'!$S$12),"")</f>
        <v/>
      </c>
      <c r="S13" s="187" t="str">
        <f>IF(AND('Mapa final'!$AD$12="Muy Alta",'Mapa final'!$AF$12="Leve"),CONCATENATE("R2C",'Mapa final'!$S$12),"")</f>
        <v/>
      </c>
      <c r="T13" s="187" t="str">
        <f>IF(AND('Mapa final'!$AD$12="Muy Alta",'Mapa final'!$AF$12="Leve"),CONCATENATE("R2C",'Mapa final'!$S$12),"")</f>
        <v/>
      </c>
      <c r="U13" s="45" t="str">
        <f>IF(AND('Mapa final'!$AD$12="Muy Alta",'Mapa final'!$AF$12="Leve"),CONCATENATE("R2C",'Mapa final'!$S$12),"")</f>
        <v/>
      </c>
      <c r="V13" s="44" t="str">
        <f>IF(AND('Mapa final'!$AD$12="Muy Alta",'Mapa final'!$AF$12="Leve"),CONCATENATE("R2C",'Mapa final'!$S$12),"")</f>
        <v/>
      </c>
      <c r="W13" s="187" t="str">
        <f>IF(AND('Mapa final'!$AD$12="Muy Alta",'Mapa final'!$AF$12="Leve"),CONCATENATE("R2C",'Mapa final'!$S$12),"")</f>
        <v/>
      </c>
      <c r="X13" s="187" t="str">
        <f>IF(AND('Mapa final'!$AD$12="Muy Alta",'Mapa final'!$AF$12="Leve"),CONCATENATE("R2C",'Mapa final'!$S$12),"")</f>
        <v/>
      </c>
      <c r="Y13" s="187" t="str">
        <f>IF(AND('Mapa final'!$AD$12="Muy Alta",'Mapa final'!$AF$12="Leve"),CONCATENATE("R2C",'Mapa final'!$S$12),"")</f>
        <v/>
      </c>
      <c r="Z13" s="187" t="str">
        <f>IF(AND('Mapa final'!$AD$12="Muy Alta",'Mapa final'!$AF$12="Leve"),CONCATENATE("R2C",'Mapa final'!$S$12),"")</f>
        <v/>
      </c>
      <c r="AA13" s="45" t="str">
        <f>IF(AND('Mapa final'!$AD$12="Muy Alta",'Mapa final'!$AF$12="Leve"),CONCATENATE("R2C",'Mapa final'!$S$12),"")</f>
        <v/>
      </c>
      <c r="AB13" s="44" t="str">
        <f>IF(AND('Mapa final'!$AD$12="Muy Alta",'Mapa final'!$AF$12="Leve"),CONCATENATE("R2C",'Mapa final'!$S$12),"")</f>
        <v/>
      </c>
      <c r="AC13" s="187" t="str">
        <f>IF(AND('Mapa final'!$AD$12="Muy Alta",'Mapa final'!$AF$12="Leve"),CONCATENATE("R2C",'Mapa final'!$S$12),"")</f>
        <v/>
      </c>
      <c r="AD13" s="187" t="str">
        <f>IF(AND('Mapa final'!$AD$12="Muy Alta",'Mapa final'!$AF$12="Leve"),CONCATENATE("R2C",'Mapa final'!$S$12),"")</f>
        <v/>
      </c>
      <c r="AE13" s="187" t="str">
        <f>IF(AND('Mapa final'!$AD$12="Muy Alta",'Mapa final'!$AF$12="Leve"),CONCATENATE("R2C",'Mapa final'!$S$12),"")</f>
        <v/>
      </c>
      <c r="AF13" s="187" t="str">
        <f>IF(AND('Mapa final'!$AD$12="Muy Alta",'Mapa final'!$AF$12="Leve"),CONCATENATE("R2C",'Mapa final'!$S$12),"")</f>
        <v/>
      </c>
      <c r="AG13" s="187" t="str">
        <f>IF(AND('Mapa final'!$AD$12="Muy Alta",'Mapa final'!$AF$12="Leve"),CONCATENATE("R2C",'Mapa final'!$S$12),"")</f>
        <v/>
      </c>
      <c r="AH13" s="46" t="str">
        <f>IF(AND('Mapa final'!$AD$12="Muy Alta",'Mapa final'!$AF$12="Catastrófico"),CONCATENATE("R2C",'Mapa final'!$S$12),"")</f>
        <v/>
      </c>
      <c r="AI13" s="190" t="str">
        <f>IF(AND('Mapa final'!$AD$14="Muy Alta",'Mapa final'!$AF$14="Catastrófico"),CONCATENATE("R2C",'Mapa final'!$S$14),"")</f>
        <v/>
      </c>
      <c r="AJ13" s="190" t="str">
        <f>IF(AND('Mapa final'!$AD$12="Muy Alta",'Mapa final'!$AF$12="Catastrófico"),CONCATENATE("R2C",'Mapa final'!$S$12),"")</f>
        <v/>
      </c>
      <c r="AK13" s="190" t="str">
        <f>IF(AND('Mapa final'!$AD$14="Muy Alta",'Mapa final'!$AF$14="Catastrófico"),CONCATENATE("R2C",'Mapa final'!$S$14),"")</f>
        <v/>
      </c>
      <c r="AL13" s="190" t="str">
        <f>IF(AND('Mapa final'!$AD$12="Muy Alta",'Mapa final'!$AF$12="Catastrófico"),CONCATENATE("R2C",'Mapa final'!$S$12),"")</f>
        <v/>
      </c>
      <c r="AM13" s="47" t="str">
        <f>IF(AND('Mapa final'!$AD$14="Muy Alta",'Mapa final'!$AF$14="Catastrófico"),CONCATENATE("R2C",'Mapa final'!$S$14),"")</f>
        <v/>
      </c>
      <c r="AN13" s="70"/>
      <c r="AO13" s="388"/>
      <c r="AP13" s="389"/>
      <c r="AQ13" s="389"/>
      <c r="AR13" s="389"/>
      <c r="AS13" s="389"/>
      <c r="AT13" s="39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326"/>
      <c r="C14" s="326"/>
      <c r="D14" s="327"/>
      <c r="E14" s="368"/>
      <c r="F14" s="369"/>
      <c r="G14" s="369"/>
      <c r="H14" s="369"/>
      <c r="I14" s="369"/>
      <c r="J14" s="44" t="str">
        <f>IF(AND('Mapa final'!$AD$12="Muy Alta",'Mapa final'!$AF$12="Leve"),CONCATENATE("R2C",'Mapa final'!$S$12),"")</f>
        <v/>
      </c>
      <c r="K14" s="187" t="str">
        <f>IF(AND('Mapa final'!$AD$12="Muy Alta",'Mapa final'!$AF$12="Leve"),CONCATENATE("R2C",'Mapa final'!$S$12),"")</f>
        <v/>
      </c>
      <c r="L14" s="187" t="str">
        <f>IF(AND('Mapa final'!$AD$12="Muy Alta",'Mapa final'!$AF$12="Leve"),CONCATENATE("R2C",'Mapa final'!$S$12),"")</f>
        <v/>
      </c>
      <c r="M14" s="187" t="str">
        <f>IF(AND('Mapa final'!$AD$12="Muy Alta",'Mapa final'!$AF$12="Leve"),CONCATENATE("R2C",'Mapa final'!$S$12),"")</f>
        <v/>
      </c>
      <c r="N14" s="187" t="str">
        <f>IF(AND('Mapa final'!$AD$12="Muy Alta",'Mapa final'!$AF$12="Leve"),CONCATENATE("R2C",'Mapa final'!$S$12),"")</f>
        <v/>
      </c>
      <c r="O14" s="45" t="str">
        <f>IF(AND('Mapa final'!$AD$12="Muy Alta",'Mapa final'!$AF$12="Leve"),CONCATENATE("R2C",'Mapa final'!$S$12),"")</f>
        <v/>
      </c>
      <c r="P14" s="44" t="str">
        <f>IF(AND('Mapa final'!$AD$12="Muy Alta",'Mapa final'!$AF$12="Leve"),CONCATENATE("R2C",'Mapa final'!$S$12),"")</f>
        <v/>
      </c>
      <c r="Q14" s="187" t="str">
        <f>IF(AND('Mapa final'!$AD$12="Muy Alta",'Mapa final'!$AF$12="Leve"),CONCATENATE("R2C",'Mapa final'!$S$12),"")</f>
        <v/>
      </c>
      <c r="R14" s="187" t="str">
        <f>IF(AND('Mapa final'!$AD$12="Muy Alta",'Mapa final'!$AF$12="Leve"),CONCATENATE("R2C",'Mapa final'!$S$12),"")</f>
        <v/>
      </c>
      <c r="S14" s="187" t="str">
        <f>IF(AND('Mapa final'!$AD$12="Muy Alta",'Mapa final'!$AF$12="Leve"),CONCATENATE("R2C",'Mapa final'!$S$12),"")</f>
        <v/>
      </c>
      <c r="T14" s="187" t="str">
        <f>IF(AND('Mapa final'!$AD$12="Muy Alta",'Mapa final'!$AF$12="Leve"),CONCATENATE("R2C",'Mapa final'!$S$12),"")</f>
        <v/>
      </c>
      <c r="U14" s="45" t="str">
        <f>IF(AND('Mapa final'!$AD$12="Muy Alta",'Mapa final'!$AF$12="Leve"),CONCATENATE("R2C",'Mapa final'!$S$12),"")</f>
        <v/>
      </c>
      <c r="V14" s="44" t="str">
        <f>IF(AND('Mapa final'!$AD$12="Muy Alta",'Mapa final'!$AF$12="Leve"),CONCATENATE("R2C",'Mapa final'!$S$12),"")</f>
        <v/>
      </c>
      <c r="W14" s="187" t="str">
        <f>IF(AND('Mapa final'!$AD$12="Muy Alta",'Mapa final'!$AF$12="Leve"),CONCATENATE("R2C",'Mapa final'!$S$12),"")</f>
        <v/>
      </c>
      <c r="X14" s="187" t="str">
        <f>IF(AND('Mapa final'!$AD$12="Muy Alta",'Mapa final'!$AF$12="Leve"),CONCATENATE("R2C",'Mapa final'!$S$12),"")</f>
        <v/>
      </c>
      <c r="Y14" s="187" t="str">
        <f>IF(AND('Mapa final'!$AD$12="Muy Alta",'Mapa final'!$AF$12="Leve"),CONCATENATE("R2C",'Mapa final'!$S$12),"")</f>
        <v/>
      </c>
      <c r="Z14" s="187" t="str">
        <f>IF(AND('Mapa final'!$AD$12="Muy Alta",'Mapa final'!$AF$12="Leve"),CONCATENATE("R2C",'Mapa final'!$S$12),"")</f>
        <v/>
      </c>
      <c r="AA14" s="45" t="str">
        <f>IF(AND('Mapa final'!$AD$12="Muy Alta",'Mapa final'!$AF$12="Leve"),CONCATENATE("R2C",'Mapa final'!$S$12),"")</f>
        <v/>
      </c>
      <c r="AB14" s="44" t="str">
        <f>IF(AND('Mapa final'!$AD$12="Muy Alta",'Mapa final'!$AF$12="Leve"),CONCATENATE("R2C",'Mapa final'!$S$12),"")</f>
        <v/>
      </c>
      <c r="AC14" s="187" t="str">
        <f>IF(AND('Mapa final'!$AD$12="Muy Alta",'Mapa final'!$AF$12="Leve"),CONCATENATE("R2C",'Mapa final'!$S$12),"")</f>
        <v/>
      </c>
      <c r="AD14" s="187" t="str">
        <f>IF(AND('Mapa final'!$AD$12="Muy Alta",'Mapa final'!$AF$12="Leve"),CONCATENATE("R2C",'Mapa final'!$S$12),"")</f>
        <v/>
      </c>
      <c r="AE14" s="187" t="str">
        <f>IF(AND('Mapa final'!$AD$12="Muy Alta",'Mapa final'!$AF$12="Leve"),CONCATENATE("R2C",'Mapa final'!$S$12),"")</f>
        <v/>
      </c>
      <c r="AF14" s="187" t="str">
        <f>IF(AND('Mapa final'!$AD$12="Muy Alta",'Mapa final'!$AF$12="Leve"),CONCATENATE("R2C",'Mapa final'!$S$12),"")</f>
        <v/>
      </c>
      <c r="AG14" s="187" t="str">
        <f>IF(AND('Mapa final'!$AD$12="Muy Alta",'Mapa final'!$AF$12="Leve"),CONCATENATE("R2C",'Mapa final'!$S$12),"")</f>
        <v/>
      </c>
      <c r="AH14" s="46" t="str">
        <f>IF(AND('Mapa final'!$AD$12="Muy Alta",'Mapa final'!$AF$12="Catastrófico"),CONCATENATE("R2C",'Mapa final'!$S$12),"")</f>
        <v/>
      </c>
      <c r="AI14" s="190" t="str">
        <f>IF(AND('Mapa final'!$AD$14="Muy Alta",'Mapa final'!$AF$14="Catastrófico"),CONCATENATE("R2C",'Mapa final'!$S$14),"")</f>
        <v/>
      </c>
      <c r="AJ14" s="190" t="str">
        <f>IF(AND('Mapa final'!$AD$12="Muy Alta",'Mapa final'!$AF$12="Catastrófico"),CONCATENATE("R2C",'Mapa final'!$S$12),"")</f>
        <v/>
      </c>
      <c r="AK14" s="190" t="str">
        <f>IF(AND('Mapa final'!$AD$14="Muy Alta",'Mapa final'!$AF$14="Catastrófico"),CONCATENATE("R2C",'Mapa final'!$S$14),"")</f>
        <v/>
      </c>
      <c r="AL14" s="190" t="str">
        <f>IF(AND('Mapa final'!$AD$12="Muy Alta",'Mapa final'!$AF$12="Catastrófico"),CONCATENATE("R2C",'Mapa final'!$S$12),"")</f>
        <v/>
      </c>
      <c r="AM14" s="47" t="str">
        <f>IF(AND('Mapa final'!$AD$14="Muy Alta",'Mapa final'!$AF$14="Catastrófico"),CONCATENATE("R2C",'Mapa final'!$S$14),"")</f>
        <v/>
      </c>
      <c r="AN14" s="70"/>
      <c r="AO14" s="388"/>
      <c r="AP14" s="389"/>
      <c r="AQ14" s="389"/>
      <c r="AR14" s="389"/>
      <c r="AS14" s="389"/>
      <c r="AT14" s="39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326"/>
      <c r="C15" s="326"/>
      <c r="D15" s="327"/>
      <c r="E15" s="371"/>
      <c r="F15" s="372"/>
      <c r="G15" s="372"/>
      <c r="H15" s="372"/>
      <c r="I15" s="372"/>
      <c r="J15" s="44" t="str">
        <f>IF(AND('Mapa final'!$AD$12="Muy Alta",'Mapa final'!$AF$12="Leve"),CONCATENATE("R2C",'Mapa final'!$S$12),"")</f>
        <v/>
      </c>
      <c r="K15" s="187" t="str">
        <f>IF(AND('Mapa final'!$AD$12="Muy Alta",'Mapa final'!$AF$12="Leve"),CONCATENATE("R2C",'Mapa final'!$S$12),"")</f>
        <v/>
      </c>
      <c r="L15" s="187" t="str">
        <f>IF(AND('Mapa final'!$AD$12="Muy Alta",'Mapa final'!$AF$12="Leve"),CONCATENATE("R2C",'Mapa final'!$S$12),"")</f>
        <v/>
      </c>
      <c r="M15" s="187" t="str">
        <f>IF(AND('Mapa final'!$AD$12="Muy Alta",'Mapa final'!$AF$12="Leve"),CONCATENATE("R2C",'Mapa final'!$S$12),"")</f>
        <v/>
      </c>
      <c r="N15" s="187" t="str">
        <f>IF(AND('Mapa final'!$AD$12="Muy Alta",'Mapa final'!$AF$12="Leve"),CONCATENATE("R2C",'Mapa final'!$S$12),"")</f>
        <v/>
      </c>
      <c r="O15" s="45" t="str">
        <f>IF(AND('Mapa final'!$AD$12="Muy Alta",'Mapa final'!$AF$12="Leve"),CONCATENATE("R2C",'Mapa final'!$S$12),"")</f>
        <v/>
      </c>
      <c r="P15" s="48" t="str">
        <f>IF(AND('Mapa final'!$AD$12="Muy Alta",'Mapa final'!$AF$12="Leve"),CONCATENATE("R2C",'Mapa final'!$S$12),"")</f>
        <v/>
      </c>
      <c r="Q15" s="49" t="str">
        <f>IF(AND('Mapa final'!$AD$12="Muy Alta",'Mapa final'!$AF$12="Leve"),CONCATENATE("R2C",'Mapa final'!$S$12),"")</f>
        <v/>
      </c>
      <c r="R15" s="49" t="str">
        <f>IF(AND('Mapa final'!$AD$12="Muy Alta",'Mapa final'!$AF$12="Leve"),CONCATENATE("R2C",'Mapa final'!$S$12),"")</f>
        <v/>
      </c>
      <c r="S15" s="49" t="str">
        <f>IF(AND('Mapa final'!$AD$12="Muy Alta",'Mapa final'!$AF$12="Leve"),CONCATENATE("R2C",'Mapa final'!$S$12),"")</f>
        <v/>
      </c>
      <c r="T15" s="49" t="str">
        <f>IF(AND('Mapa final'!$AD$12="Muy Alta",'Mapa final'!$AF$12="Leve"),CONCATENATE("R2C",'Mapa final'!$S$12),"")</f>
        <v/>
      </c>
      <c r="U15" s="50" t="str">
        <f>IF(AND('Mapa final'!$AD$12="Muy Alta",'Mapa final'!$AF$12="Leve"),CONCATENATE("R2C",'Mapa final'!$S$12),"")</f>
        <v/>
      </c>
      <c r="V15" s="48" t="str">
        <f>IF(AND('Mapa final'!$AD$12="Muy Alta",'Mapa final'!$AF$12="Leve"),CONCATENATE("R2C",'Mapa final'!$S$12),"")</f>
        <v/>
      </c>
      <c r="W15" s="49" t="str">
        <f>IF(AND('Mapa final'!$AD$12="Muy Alta",'Mapa final'!$AF$12="Leve"),CONCATENATE("R2C",'Mapa final'!$S$12),"")</f>
        <v/>
      </c>
      <c r="X15" s="49" t="str">
        <f>IF(AND('Mapa final'!$AD$12="Muy Alta",'Mapa final'!$AF$12="Leve"),CONCATENATE("R2C",'Mapa final'!$S$12),"")</f>
        <v/>
      </c>
      <c r="Y15" s="49" t="str">
        <f>IF(AND('Mapa final'!$AD$12="Muy Alta",'Mapa final'!$AF$12="Leve"),CONCATENATE("R2C",'Mapa final'!$S$12),"")</f>
        <v/>
      </c>
      <c r="Z15" s="49" t="str">
        <f>IF(AND('Mapa final'!$AD$12="Muy Alta",'Mapa final'!$AF$12="Leve"),CONCATENATE("R2C",'Mapa final'!$S$12),"")</f>
        <v/>
      </c>
      <c r="AA15" s="50" t="str">
        <f>IF(AND('Mapa final'!$AD$12="Muy Alta",'Mapa final'!$AF$12="Leve"),CONCATENATE("R2C",'Mapa final'!$S$12),"")</f>
        <v/>
      </c>
      <c r="AB15" s="48" t="str">
        <f>IF(AND('Mapa final'!$AD$12="Muy Alta",'Mapa final'!$AF$12="Leve"),CONCATENATE("R2C",'Mapa final'!$S$12),"")</f>
        <v/>
      </c>
      <c r="AC15" s="49" t="str">
        <f>IF(AND('Mapa final'!$AD$12="Muy Alta",'Mapa final'!$AF$12="Leve"),CONCATENATE("R2C",'Mapa final'!$S$12),"")</f>
        <v/>
      </c>
      <c r="AD15" s="49" t="str">
        <f>IF(AND('Mapa final'!$AD$12="Muy Alta",'Mapa final'!$AF$12="Leve"),CONCATENATE("R2C",'Mapa final'!$S$12),"")</f>
        <v/>
      </c>
      <c r="AE15" s="49" t="str">
        <f>IF(AND('Mapa final'!$AD$12="Muy Alta",'Mapa final'!$AF$12="Leve"),CONCATENATE("R2C",'Mapa final'!$S$12),"")</f>
        <v/>
      </c>
      <c r="AF15" s="49" t="str">
        <f>IF(AND('Mapa final'!$AD$12="Muy Alta",'Mapa final'!$AF$12="Leve"),CONCATENATE("R2C",'Mapa final'!$S$12),"")</f>
        <v/>
      </c>
      <c r="AG15" s="49" t="str">
        <f>IF(AND('Mapa final'!$AD$12="Muy Alta",'Mapa final'!$AF$12="Leve"),CONCATENATE("R2C",'Mapa final'!$S$12),"")</f>
        <v/>
      </c>
      <c r="AH15" s="51" t="str">
        <f>IF(AND('Mapa final'!$AD$12="Muy Alta",'Mapa final'!$AF$12="Catastrófico"),CONCATENATE("R2C",'Mapa final'!$S$12),"")</f>
        <v/>
      </c>
      <c r="AI15" s="52" t="str">
        <f>IF(AND('Mapa final'!$AD$14="Muy Alta",'Mapa final'!$AF$14="Catastrófico"),CONCATENATE("R2C",'Mapa final'!$S$14),"")</f>
        <v/>
      </c>
      <c r="AJ15" s="52" t="str">
        <f>IF(AND('Mapa final'!$AD$12="Muy Alta",'Mapa final'!$AF$12="Catastrófico"),CONCATENATE("R2C",'Mapa final'!$S$12),"")</f>
        <v/>
      </c>
      <c r="AK15" s="52" t="str">
        <f>IF(AND('Mapa final'!$AD$14="Muy Alta",'Mapa final'!$AF$14="Catastrófico"),CONCATENATE("R2C",'Mapa final'!$S$14),"")</f>
        <v/>
      </c>
      <c r="AL15" s="52" t="str">
        <f>IF(AND('Mapa final'!$AD$12="Muy Alta",'Mapa final'!$AF$12="Catastrófico"),CONCATENATE("R2C",'Mapa final'!$S$12),"")</f>
        <v/>
      </c>
      <c r="AM15" s="53" t="str">
        <f>IF(AND('Mapa final'!$AD$14="Muy Alta",'Mapa final'!$AF$14="Catastrófico"),CONCATENATE("R2C",'Mapa final'!$S$14),"")</f>
        <v/>
      </c>
      <c r="AN15" s="70"/>
      <c r="AO15" s="391"/>
      <c r="AP15" s="392"/>
      <c r="AQ15" s="392"/>
      <c r="AR15" s="392"/>
      <c r="AS15" s="392"/>
      <c r="AT15" s="393"/>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326"/>
      <c r="C16" s="326"/>
      <c r="D16" s="327"/>
      <c r="E16" s="365" t="s">
        <v>114</v>
      </c>
      <c r="F16" s="366"/>
      <c r="G16" s="366"/>
      <c r="H16" s="366"/>
      <c r="I16" s="366"/>
      <c r="J16" s="54" t="str">
        <f>IF(AND('Mapa final'!$AD$12="Alta",'Mapa final'!$AF$12="Leve"),CONCATENATE("R2C",'Mapa final'!$S$12),"")</f>
        <v/>
      </c>
      <c r="K16" s="55" t="str">
        <f>IF(AND('Mapa final'!$AD$12="Alta",'Mapa final'!$AF$12="Leve"),CONCATENATE("R2C",'Mapa final'!$S$12),"")</f>
        <v/>
      </c>
      <c r="L16" s="55" t="str">
        <f>IF(AND('Mapa final'!$AD$12="Alta",'Mapa final'!$AF$12="Leve"),CONCATENATE("R2C",'Mapa final'!$S$12),"")</f>
        <v/>
      </c>
      <c r="M16" s="55" t="str">
        <f>IF(AND('Mapa final'!$AD$12="Alta",'Mapa final'!$AF$12="Leve"),CONCATENATE("R2C",'Mapa final'!$S$12),"")</f>
        <v/>
      </c>
      <c r="N16" s="55" t="str">
        <f>IF(AND('Mapa final'!$AD$12="Alta",'Mapa final'!$AF$12="Leve"),CONCATENATE("R2C",'Mapa final'!$S$12),"")</f>
        <v/>
      </c>
      <c r="O16" s="56" t="str">
        <f>IF(AND('Mapa final'!$AD$12="Alta",'Mapa final'!$AF$12="Leve"),CONCATENATE("R2C",'Mapa final'!$S$12),"")</f>
        <v/>
      </c>
      <c r="P16" s="54" t="str">
        <f>IF(AND('Mapa final'!$AD$12="Alta",'Mapa final'!$AF$12="Leve"),CONCATENATE("R2C",'Mapa final'!$S$12),"")</f>
        <v/>
      </c>
      <c r="Q16" s="55" t="str">
        <f>IF(AND('Mapa final'!$AD$12="Alta",'Mapa final'!$AF$12="Leve"),CONCATENATE("R2C",'Mapa final'!$S$12),"")</f>
        <v/>
      </c>
      <c r="R16" s="55" t="str">
        <f>IF(AND('Mapa final'!$AD$12="Alta",'Mapa final'!$AF$12="Leve"),CONCATENATE("R2C",'Mapa final'!$S$12),"")</f>
        <v/>
      </c>
      <c r="S16" s="55" t="str">
        <f>IF(AND('Mapa final'!$AD$12="Alta",'Mapa final'!$AF$12="Leve"),CONCATENATE("R2C",'Mapa final'!$S$12),"")</f>
        <v/>
      </c>
      <c r="T16" s="55" t="str">
        <f>IF(AND('Mapa final'!$AD$12="Alta",'Mapa final'!$AF$12="Leve"),CONCATENATE("R2C",'Mapa final'!$S$12),"")</f>
        <v/>
      </c>
      <c r="U16" s="56" t="str">
        <f>IF(AND('Mapa final'!$AD$12="Alta",'Mapa final'!$AF$12="Leve"),CONCATENATE("R2C",'Mapa final'!$S$12),"")</f>
        <v/>
      </c>
      <c r="V16" s="38" t="str">
        <f>IF(AND('Mapa final'!$AD$12="Muy Alta",'Mapa final'!$AF$12="Leve"),CONCATENATE("R2C",'Mapa final'!$S$12),"")</f>
        <v/>
      </c>
      <c r="W16" s="39" t="str">
        <f>IF(AND('Mapa final'!$AD$12="Muy Alta",'Mapa final'!$AF$12="Leve"),CONCATENATE("R2C",'Mapa final'!$S$12),"")</f>
        <v/>
      </c>
      <c r="X16" s="39" t="str">
        <f>IF(AND('Mapa final'!$AD$12="Muy Alta",'Mapa final'!$AF$12="Leve"),CONCATENATE("R2C",'Mapa final'!$S$12),"")</f>
        <v/>
      </c>
      <c r="Y16" s="39" t="str">
        <f>IF(AND('Mapa final'!$AD$12="Muy Alta",'Mapa final'!$AF$12="Leve"),CONCATENATE("R2C",'Mapa final'!$S$12),"")</f>
        <v/>
      </c>
      <c r="Z16" s="39" t="str">
        <f>IF(AND('Mapa final'!$AD$12="Muy Alta",'Mapa final'!$AF$12="Leve"),CONCATENATE("R2C",'Mapa final'!$S$12),"")</f>
        <v/>
      </c>
      <c r="AA16" s="40" t="str">
        <f>IF(AND('Mapa final'!$AD$12="Muy Alta",'Mapa final'!$AF$12="Leve"),CONCATENATE("R2C",'Mapa final'!$S$12),"")</f>
        <v/>
      </c>
      <c r="AB16" s="38" t="str">
        <f>IF(AND('Mapa final'!$AD$12="Muy Alta",'Mapa final'!$AF$12="Leve"),CONCATENATE("R2C",'Mapa final'!$S$12),"")</f>
        <v/>
      </c>
      <c r="AC16" s="39" t="str">
        <f>IF(AND('Mapa final'!$AD$12="Muy Alta",'Mapa final'!$AF$12="Leve"),CONCATENATE("R2C",'Mapa final'!$S$12),"")</f>
        <v/>
      </c>
      <c r="AD16" s="39" t="str">
        <f>IF(AND('Mapa final'!$AD$12="Muy Alta",'Mapa final'!$AF$12="Leve"),CONCATENATE("R2C",'Mapa final'!$S$12),"")</f>
        <v/>
      </c>
      <c r="AE16" s="39" t="str">
        <f>IF(AND('Mapa final'!$AD$12="Muy Alta",'Mapa final'!$AF$12="Leve"),CONCATENATE("R2C",'Mapa final'!$S$12),"")</f>
        <v/>
      </c>
      <c r="AF16" s="39" t="str">
        <f>IF(AND('Mapa final'!$AD$12="Muy Alta",'Mapa final'!$AF$12="Leve"),CONCATENATE("R2C",'Mapa final'!$S$12),"")</f>
        <v/>
      </c>
      <c r="AG16" s="40" t="str">
        <f>IF(AND('Mapa final'!$AD$12="Muy Alta",'Mapa final'!$AF$12="Leve"),CONCATENATE("R2C",'Mapa final'!$S$12),"")</f>
        <v/>
      </c>
      <c r="AH16" s="41" t="str">
        <f>IF(AND('Mapa final'!$AD$12="Muy Alta",'Mapa final'!$AF$12="Catastrófico"),CONCATENATE("R2C",'Mapa final'!$S$12),"")</f>
        <v/>
      </c>
      <c r="AI16" s="42" t="str">
        <f>IF(AND('Mapa final'!$AD$14="Muy Alta",'Mapa final'!$AF$14="Catastrófico"),CONCATENATE("R2C",'Mapa final'!$S$14),"")</f>
        <v/>
      </c>
      <c r="AJ16" s="42" t="str">
        <f>IF(AND('Mapa final'!$AD$12="Muy Alta",'Mapa final'!$AF$12="Catastrófico"),CONCATENATE("R2C",'Mapa final'!$S$12),"")</f>
        <v/>
      </c>
      <c r="AK16" s="42" t="str">
        <f>IF(AND('Mapa final'!$AD$14="Muy Alta",'Mapa final'!$AF$14="Catastrófico"),CONCATENATE("R2C",'Mapa final'!$S$14),"")</f>
        <v/>
      </c>
      <c r="AL16" s="42" t="str">
        <f>IF(AND('Mapa final'!$AD$12="Muy Alta",'Mapa final'!$AF$12="Catastrófico"),CONCATENATE("R2C",'Mapa final'!$S$12),"")</f>
        <v/>
      </c>
      <c r="AM16" s="43" t="str">
        <f>IF(AND('Mapa final'!$AD$14="Muy Alta",'Mapa final'!$AF$14="Catastrófico"),CONCATENATE("R2C",'Mapa final'!$S$14),"")</f>
        <v/>
      </c>
      <c r="AN16" s="70"/>
      <c r="AO16" s="375" t="s">
        <v>79</v>
      </c>
      <c r="AP16" s="376"/>
      <c r="AQ16" s="376"/>
      <c r="AR16" s="376"/>
      <c r="AS16" s="376"/>
      <c r="AT16" s="377"/>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326"/>
      <c r="C17" s="326"/>
      <c r="D17" s="327"/>
      <c r="E17" s="384"/>
      <c r="F17" s="369"/>
      <c r="G17" s="369"/>
      <c r="H17" s="369"/>
      <c r="I17" s="369"/>
      <c r="J17" s="57" t="str">
        <f>IF(AND('Mapa final'!$AD$12="Alta",'Mapa final'!$AF$12="Leve"),CONCATENATE("R2C",'Mapa final'!$S$12),"")</f>
        <v/>
      </c>
      <c r="K17" s="188" t="str">
        <f>IF(AND('Mapa final'!$AD$12="Alta",'Mapa final'!$AF$12="Leve"),CONCATENATE("R2C",'Mapa final'!$S$12),"")</f>
        <v/>
      </c>
      <c r="L17" s="188" t="str">
        <f>IF(AND('Mapa final'!$AD$12="Alta",'Mapa final'!$AF$12="Leve"),CONCATENATE("R2C",'Mapa final'!$S$12),"")</f>
        <v/>
      </c>
      <c r="M17" s="188" t="str">
        <f>IF(AND('Mapa final'!$AD$12="Alta",'Mapa final'!$AF$12="Leve"),CONCATENATE("R2C",'Mapa final'!$S$12),"")</f>
        <v/>
      </c>
      <c r="N17" s="188" t="str">
        <f>IF(AND('Mapa final'!$AD$12="Alta",'Mapa final'!$AF$12="Leve"),CONCATENATE("R2C",'Mapa final'!$S$12),"")</f>
        <v/>
      </c>
      <c r="O17" s="58" t="str">
        <f>IF(AND('Mapa final'!$AD$12="Alta",'Mapa final'!$AF$12="Leve"),CONCATENATE("R2C",'Mapa final'!$S$12),"")</f>
        <v/>
      </c>
      <c r="P17" s="57" t="str">
        <f>IF(AND('Mapa final'!$AD$12="Alta",'Mapa final'!$AF$12="Leve"),CONCATENATE("R2C",'Mapa final'!$S$12),"")</f>
        <v/>
      </c>
      <c r="Q17" s="188" t="str">
        <f>IF(AND('Mapa final'!$AD$12="Alta",'Mapa final'!$AF$12="Leve"),CONCATENATE("R2C",'Mapa final'!$S$12),"")</f>
        <v/>
      </c>
      <c r="R17" s="188" t="str">
        <f>IF(AND('Mapa final'!$AD$12="Alta",'Mapa final'!$AF$12="Leve"),CONCATENATE("R2C",'Mapa final'!$S$12),"")</f>
        <v/>
      </c>
      <c r="S17" s="188" t="str">
        <f>IF(AND('Mapa final'!$AD$12="Alta",'Mapa final'!$AF$12="Leve"),CONCATENATE("R2C",'Mapa final'!$S$12),"")</f>
        <v/>
      </c>
      <c r="T17" s="188" t="str">
        <f>IF(AND('Mapa final'!$AD$12="Alta",'Mapa final'!$AF$12="Leve"),CONCATENATE("R2C",'Mapa final'!$S$12),"")</f>
        <v/>
      </c>
      <c r="U17" s="58" t="str">
        <f>IF(AND('Mapa final'!$AD$12="Alta",'Mapa final'!$AF$12="Leve"),CONCATENATE("R2C",'Mapa final'!$S$12),"")</f>
        <v/>
      </c>
      <c r="V17" s="44" t="str">
        <f>IF(AND('Mapa final'!$AD$12="Muy Alta",'Mapa final'!$AF$12="Leve"),CONCATENATE("R2C",'Mapa final'!$S$12),"")</f>
        <v/>
      </c>
      <c r="W17" s="187" t="str">
        <f>IF(AND('Mapa final'!$AD$12="Muy Alta",'Mapa final'!$AF$12="Leve"),CONCATENATE("R2C",'Mapa final'!$S$12),"")</f>
        <v/>
      </c>
      <c r="X17" s="187" t="str">
        <f>IF(AND('Mapa final'!$AD$12="Muy Alta",'Mapa final'!$AF$12="Leve"),CONCATENATE("R2C",'Mapa final'!$S$12),"")</f>
        <v/>
      </c>
      <c r="Y17" s="187" t="str">
        <f>IF(AND('Mapa final'!$AD$12="Muy Alta",'Mapa final'!$AF$12="Leve"),CONCATENATE("R2C",'Mapa final'!$S$12),"")</f>
        <v/>
      </c>
      <c r="Z17" s="187" t="str">
        <f>IF(AND('Mapa final'!$AD$12="Muy Alta",'Mapa final'!$AF$12="Leve"),CONCATENATE("R2C",'Mapa final'!$S$12),"")</f>
        <v/>
      </c>
      <c r="AA17" s="45" t="str">
        <f>IF(AND('Mapa final'!$AD$12="Muy Alta",'Mapa final'!$AF$12="Leve"),CONCATENATE("R2C",'Mapa final'!$S$12),"")</f>
        <v/>
      </c>
      <c r="AB17" s="44" t="str">
        <f>IF(AND('Mapa final'!$AD$12="Muy Alta",'Mapa final'!$AF$12="Leve"),CONCATENATE("R2C",'Mapa final'!$S$12),"")</f>
        <v/>
      </c>
      <c r="AC17" s="187" t="str">
        <f>IF(AND('Mapa final'!$AD$12="Muy Alta",'Mapa final'!$AF$12="Leve"),CONCATENATE("R2C",'Mapa final'!$S$12),"")</f>
        <v/>
      </c>
      <c r="AD17" s="187" t="str">
        <f>IF(AND('Mapa final'!$AD$12="Muy Alta",'Mapa final'!$AF$12="Leve"),CONCATENATE("R2C",'Mapa final'!$S$12),"")</f>
        <v/>
      </c>
      <c r="AE17" s="187" t="str">
        <f>IF(AND('Mapa final'!$AD$12="Muy Alta",'Mapa final'!$AF$12="Leve"),CONCATENATE("R2C",'Mapa final'!$S$12),"")</f>
        <v/>
      </c>
      <c r="AF17" s="187" t="str">
        <f>IF(AND('Mapa final'!$AD$12="Muy Alta",'Mapa final'!$AF$12="Leve"),CONCATENATE("R2C",'Mapa final'!$S$12),"")</f>
        <v/>
      </c>
      <c r="AG17" s="45" t="str">
        <f>IF(AND('Mapa final'!$AD$12="Muy Alta",'Mapa final'!$AF$12="Leve"),CONCATENATE("R2C",'Mapa final'!$S$12),"")</f>
        <v/>
      </c>
      <c r="AH17" s="46" t="str">
        <f>IF(AND('Mapa final'!$AD$12="Muy Alta",'Mapa final'!$AF$12="Catastrófico"),CONCATENATE("R2C",'Mapa final'!$S$12),"")</f>
        <v/>
      </c>
      <c r="AI17" s="190" t="str">
        <f>IF(AND('Mapa final'!$AD$14="Muy Alta",'Mapa final'!$AF$14="Catastrófico"),CONCATENATE("R2C",'Mapa final'!$S$14),"")</f>
        <v/>
      </c>
      <c r="AJ17" s="190" t="str">
        <f>IF(AND('Mapa final'!$AD$12="Muy Alta",'Mapa final'!$AF$12="Catastrófico"),CONCATENATE("R2C",'Mapa final'!$S$12),"")</f>
        <v/>
      </c>
      <c r="AK17" s="190" t="str">
        <f>IF(AND('Mapa final'!$AD$14="Muy Alta",'Mapa final'!$AF$14="Catastrófico"),CONCATENATE("R2C",'Mapa final'!$S$14),"")</f>
        <v/>
      </c>
      <c r="AL17" s="190" t="str">
        <f>IF(AND('Mapa final'!$AD$12="Muy Alta",'Mapa final'!$AF$12="Catastrófico"),CONCATENATE("R2C",'Mapa final'!$S$12),"")</f>
        <v/>
      </c>
      <c r="AM17" s="47" t="str">
        <f>IF(AND('Mapa final'!$AD$14="Muy Alta",'Mapa final'!$AF$14="Catastrófico"),CONCATENATE("R2C",'Mapa final'!$S$14),"")</f>
        <v/>
      </c>
      <c r="AN17" s="70"/>
      <c r="AO17" s="378"/>
      <c r="AP17" s="379"/>
      <c r="AQ17" s="379"/>
      <c r="AR17" s="379"/>
      <c r="AS17" s="379"/>
      <c r="AT17" s="38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326"/>
      <c r="C18" s="326"/>
      <c r="D18" s="327"/>
      <c r="E18" s="368"/>
      <c r="F18" s="369"/>
      <c r="G18" s="369"/>
      <c r="H18" s="369"/>
      <c r="I18" s="369"/>
      <c r="J18" s="57" t="str">
        <f>IF(AND('Mapa final'!$AD$12="Alta",'Mapa final'!$AF$12="Leve"),CONCATENATE("R2C",'Mapa final'!$S$12),"")</f>
        <v/>
      </c>
      <c r="K18" s="188" t="str">
        <f>IF(AND('Mapa final'!$AD$12="Alta",'Mapa final'!$AF$12="Leve"),CONCATENATE("R2C",'Mapa final'!$S$12),"")</f>
        <v/>
      </c>
      <c r="L18" s="188" t="str">
        <f>IF(AND('Mapa final'!$AD$12="Alta",'Mapa final'!$AF$12="Leve"),CONCATENATE("R2C",'Mapa final'!$S$12),"")</f>
        <v/>
      </c>
      <c r="M18" s="188" t="str">
        <f>IF(AND('Mapa final'!$AD$12="Alta",'Mapa final'!$AF$12="Leve"),CONCATENATE("R2C",'Mapa final'!$S$12),"")</f>
        <v/>
      </c>
      <c r="N18" s="188" t="str">
        <f>IF(AND('Mapa final'!$AD$12="Alta",'Mapa final'!$AF$12="Leve"),CONCATENATE("R2C",'Mapa final'!$S$12),"")</f>
        <v/>
      </c>
      <c r="O18" s="58" t="str">
        <f>IF(AND('Mapa final'!$AD$12="Alta",'Mapa final'!$AF$12="Leve"),CONCATENATE("R2C",'Mapa final'!$S$12),"")</f>
        <v/>
      </c>
      <c r="P18" s="57" t="str">
        <f>IF(AND('Mapa final'!$AD$12="Alta",'Mapa final'!$AF$12="Leve"),CONCATENATE("R2C",'Mapa final'!$S$12),"")</f>
        <v/>
      </c>
      <c r="Q18" s="188" t="str">
        <f>IF(AND('Mapa final'!$AD$12="Alta",'Mapa final'!$AF$12="Leve"),CONCATENATE("R2C",'Mapa final'!$S$12),"")</f>
        <v/>
      </c>
      <c r="R18" s="188" t="str">
        <f>IF(AND('Mapa final'!$AD$12="Alta",'Mapa final'!$AF$12="Leve"),CONCATENATE("R2C",'Mapa final'!$S$12),"")</f>
        <v/>
      </c>
      <c r="S18" s="188" t="str">
        <f>IF(AND('Mapa final'!$AD$12="Alta",'Mapa final'!$AF$12="Leve"),CONCATENATE("R2C",'Mapa final'!$S$12),"")</f>
        <v/>
      </c>
      <c r="T18" s="188" t="str">
        <f>IF(AND('Mapa final'!$AD$12="Alta",'Mapa final'!$AF$12="Leve"),CONCATENATE("R2C",'Mapa final'!$S$12),"")</f>
        <v/>
      </c>
      <c r="U18" s="58" t="str">
        <f>IF(AND('Mapa final'!$AD$12="Alta",'Mapa final'!$AF$12="Leve"),CONCATENATE("R2C",'Mapa final'!$S$12),"")</f>
        <v/>
      </c>
      <c r="V18" s="44" t="str">
        <f>IF(AND('Mapa final'!$AD$12="Muy Alta",'Mapa final'!$AF$12="Leve"),CONCATENATE("R2C",'Mapa final'!$S$12),"")</f>
        <v/>
      </c>
      <c r="W18" s="187" t="str">
        <f>IF(AND('Mapa final'!$AD$12="Muy Alta",'Mapa final'!$AF$12="Leve"),CONCATENATE("R2C",'Mapa final'!$S$12),"")</f>
        <v/>
      </c>
      <c r="X18" s="187" t="str">
        <f>IF(AND('Mapa final'!$AD$12="Muy Alta",'Mapa final'!$AF$12="Leve"),CONCATENATE("R2C",'Mapa final'!$S$12),"")</f>
        <v/>
      </c>
      <c r="Y18" s="187" t="str">
        <f>IF(AND('Mapa final'!$AD$12="Muy Alta",'Mapa final'!$AF$12="Leve"),CONCATENATE("R2C",'Mapa final'!$S$12),"")</f>
        <v/>
      </c>
      <c r="Z18" s="187" t="str">
        <f>IF(AND('Mapa final'!$AD$12="Muy Alta",'Mapa final'!$AF$12="Leve"),CONCATENATE("R2C",'Mapa final'!$S$12),"")</f>
        <v/>
      </c>
      <c r="AA18" s="45" t="str">
        <f>IF(AND('Mapa final'!$AD$12="Muy Alta",'Mapa final'!$AF$12="Leve"),CONCATENATE("R2C",'Mapa final'!$S$12),"")</f>
        <v/>
      </c>
      <c r="AB18" s="44" t="str">
        <f>IF(AND('Mapa final'!$AD$12="Muy Alta",'Mapa final'!$AF$12="Leve"),CONCATENATE("R2C",'Mapa final'!$S$12),"")</f>
        <v/>
      </c>
      <c r="AC18" s="187" t="str">
        <f>IF(AND('Mapa final'!$AD$12="Muy Alta",'Mapa final'!$AF$12="Leve"),CONCATENATE("R2C",'Mapa final'!$S$12),"")</f>
        <v/>
      </c>
      <c r="AD18" s="187" t="str">
        <f>IF(AND('Mapa final'!$AD$12="Muy Alta",'Mapa final'!$AF$12="Leve"),CONCATENATE("R2C",'Mapa final'!$S$12),"")</f>
        <v/>
      </c>
      <c r="AE18" s="187" t="str">
        <f>IF(AND('Mapa final'!$AD$12="Muy Alta",'Mapa final'!$AF$12="Leve"),CONCATENATE("R2C",'Mapa final'!$S$12),"")</f>
        <v/>
      </c>
      <c r="AF18" s="187" t="str">
        <f>IF(AND('Mapa final'!$AD$12="Muy Alta",'Mapa final'!$AF$12="Leve"),CONCATENATE("R2C",'Mapa final'!$S$12),"")</f>
        <v/>
      </c>
      <c r="AG18" s="45" t="str">
        <f>IF(AND('Mapa final'!$AD$12="Muy Alta",'Mapa final'!$AF$12="Leve"),CONCATENATE("R2C",'Mapa final'!$S$12),"")</f>
        <v/>
      </c>
      <c r="AH18" s="46" t="str">
        <f>IF(AND('Mapa final'!$AD$12="Muy Alta",'Mapa final'!$AF$12="Catastrófico"),CONCATENATE("R2C",'Mapa final'!$S$12),"")</f>
        <v/>
      </c>
      <c r="AI18" s="190" t="str">
        <f>IF(AND('Mapa final'!$AD$14="Muy Alta",'Mapa final'!$AF$14="Catastrófico"),CONCATENATE("R2C",'Mapa final'!$S$14),"")</f>
        <v/>
      </c>
      <c r="AJ18" s="190" t="str">
        <f>IF(AND('Mapa final'!$AD$12="Muy Alta",'Mapa final'!$AF$12="Catastrófico"),CONCATENATE("R2C",'Mapa final'!$S$12),"")</f>
        <v/>
      </c>
      <c r="AK18" s="190" t="str">
        <f>IF(AND('Mapa final'!$AD$14="Muy Alta",'Mapa final'!$AF$14="Catastrófico"),CONCATENATE("R2C",'Mapa final'!$S$14),"")</f>
        <v/>
      </c>
      <c r="AL18" s="190" t="str">
        <f>IF(AND('Mapa final'!$AD$12="Muy Alta",'Mapa final'!$AF$12="Catastrófico"),CONCATENATE("R2C",'Mapa final'!$S$12),"")</f>
        <v/>
      </c>
      <c r="AM18" s="47" t="str">
        <f>IF(AND('Mapa final'!$AD$14="Muy Alta",'Mapa final'!$AF$14="Catastrófico"),CONCATENATE("R2C",'Mapa final'!$S$14),"")</f>
        <v/>
      </c>
      <c r="AN18" s="70"/>
      <c r="AO18" s="378"/>
      <c r="AP18" s="379"/>
      <c r="AQ18" s="379"/>
      <c r="AR18" s="379"/>
      <c r="AS18" s="379"/>
      <c r="AT18" s="38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326"/>
      <c r="C19" s="326"/>
      <c r="D19" s="327"/>
      <c r="E19" s="368"/>
      <c r="F19" s="369"/>
      <c r="G19" s="369"/>
      <c r="H19" s="369"/>
      <c r="I19" s="369"/>
      <c r="J19" s="57" t="str">
        <f>IF(AND('Mapa final'!$AD$12="Alta",'Mapa final'!$AF$12="Leve"),CONCATENATE("R2C",'Mapa final'!$S$12),"")</f>
        <v/>
      </c>
      <c r="K19" s="188" t="str">
        <f>IF(AND('Mapa final'!$AD$12="Alta",'Mapa final'!$AF$12="Leve"),CONCATENATE("R2C",'Mapa final'!$S$12),"")</f>
        <v/>
      </c>
      <c r="L19" s="188" t="str">
        <f>IF(AND('Mapa final'!$AD$12="Alta",'Mapa final'!$AF$12="Leve"),CONCATENATE("R2C",'Mapa final'!$S$12),"")</f>
        <v/>
      </c>
      <c r="M19" s="188" t="str">
        <f>IF(AND('Mapa final'!$AD$12="Alta",'Mapa final'!$AF$12="Leve"),CONCATENATE("R2C",'Mapa final'!$S$12),"")</f>
        <v/>
      </c>
      <c r="N19" s="188" t="str">
        <f>IF(AND('Mapa final'!$AD$12="Alta",'Mapa final'!$AF$12="Leve"),CONCATENATE("R2C",'Mapa final'!$S$12),"")</f>
        <v/>
      </c>
      <c r="O19" s="58" t="str">
        <f>IF(AND('Mapa final'!$AD$12="Alta",'Mapa final'!$AF$12="Leve"),CONCATENATE("R2C",'Mapa final'!$S$12),"")</f>
        <v/>
      </c>
      <c r="P19" s="57" t="str">
        <f>IF(AND('Mapa final'!$AD$12="Alta",'Mapa final'!$AF$12="Leve"),CONCATENATE("R2C",'Mapa final'!$S$12),"")</f>
        <v/>
      </c>
      <c r="Q19" s="188" t="str">
        <f>IF(AND('Mapa final'!$AD$12="Alta",'Mapa final'!$AF$12="Leve"),CONCATENATE("R2C",'Mapa final'!$S$12),"")</f>
        <v/>
      </c>
      <c r="R19" s="188" t="str">
        <f>IF(AND('Mapa final'!$AD$12="Alta",'Mapa final'!$AF$12="Leve"),CONCATENATE("R2C",'Mapa final'!$S$12),"")</f>
        <v/>
      </c>
      <c r="S19" s="188" t="str">
        <f>IF(AND('Mapa final'!$AD$12="Alta",'Mapa final'!$AF$12="Leve"),CONCATENATE("R2C",'Mapa final'!$S$12),"")</f>
        <v/>
      </c>
      <c r="T19" s="188" t="str">
        <f>IF(AND('Mapa final'!$AD$12="Alta",'Mapa final'!$AF$12="Leve"),CONCATENATE("R2C",'Mapa final'!$S$12),"")</f>
        <v/>
      </c>
      <c r="U19" s="58" t="str">
        <f>IF(AND('Mapa final'!$AD$12="Alta",'Mapa final'!$AF$12="Leve"),CONCATENATE("R2C",'Mapa final'!$S$12),"")</f>
        <v/>
      </c>
      <c r="V19" s="44" t="str">
        <f>IF(AND('Mapa final'!$AD$12="Muy Alta",'Mapa final'!$AF$12="Leve"),CONCATENATE("R2C",'Mapa final'!$S$12),"")</f>
        <v/>
      </c>
      <c r="W19" s="187" t="str">
        <f>IF(AND('Mapa final'!$AD$12="Muy Alta",'Mapa final'!$AF$12="Leve"),CONCATENATE("R2C",'Mapa final'!$S$12),"")</f>
        <v/>
      </c>
      <c r="X19" s="187" t="str">
        <f>IF(AND('Mapa final'!$AD$12="Muy Alta",'Mapa final'!$AF$12="Leve"),CONCATENATE("R2C",'Mapa final'!$S$12),"")</f>
        <v/>
      </c>
      <c r="Y19" s="187" t="str">
        <f>IF(AND('Mapa final'!$AD$12="Muy Alta",'Mapa final'!$AF$12="Leve"),CONCATENATE("R2C",'Mapa final'!$S$12),"")</f>
        <v/>
      </c>
      <c r="Z19" s="187" t="str">
        <f>IF(AND('Mapa final'!$AD$12="Muy Alta",'Mapa final'!$AF$12="Leve"),CONCATENATE("R2C",'Mapa final'!$S$12),"")</f>
        <v/>
      </c>
      <c r="AA19" s="45" t="str">
        <f>IF(AND('Mapa final'!$AD$12="Muy Alta",'Mapa final'!$AF$12="Leve"),CONCATENATE("R2C",'Mapa final'!$S$12),"")</f>
        <v/>
      </c>
      <c r="AB19" s="44" t="str">
        <f>IF(AND('Mapa final'!$AD$12="Muy Alta",'Mapa final'!$AF$12="Leve"),CONCATENATE("R2C",'Mapa final'!$S$12),"")</f>
        <v/>
      </c>
      <c r="AC19" s="187" t="str">
        <f>IF(AND('Mapa final'!$AD$12="Muy Alta",'Mapa final'!$AF$12="Leve"),CONCATENATE("R2C",'Mapa final'!$S$12),"")</f>
        <v/>
      </c>
      <c r="AD19" s="187" t="str">
        <f>IF(AND('Mapa final'!$AD$12="Muy Alta",'Mapa final'!$AF$12="Leve"),CONCATENATE("R2C",'Mapa final'!$S$12),"")</f>
        <v/>
      </c>
      <c r="AE19" s="187" t="str">
        <f>IF(AND('Mapa final'!$AD$12="Muy Alta",'Mapa final'!$AF$12="Leve"),CONCATENATE("R2C",'Mapa final'!$S$12),"")</f>
        <v/>
      </c>
      <c r="AF19" s="187" t="str">
        <f>IF(AND('Mapa final'!$AD$12="Muy Alta",'Mapa final'!$AF$12="Leve"),CONCATENATE("R2C",'Mapa final'!$S$12),"")</f>
        <v/>
      </c>
      <c r="AG19" s="45" t="str">
        <f>IF(AND('Mapa final'!$AD$12="Muy Alta",'Mapa final'!$AF$12="Leve"),CONCATENATE("R2C",'Mapa final'!$S$12),"")</f>
        <v/>
      </c>
      <c r="AH19" s="46" t="str">
        <f>IF(AND('Mapa final'!$AD$12="Muy Alta",'Mapa final'!$AF$12="Catastrófico"),CONCATENATE("R2C",'Mapa final'!$S$12),"")</f>
        <v/>
      </c>
      <c r="AI19" s="190" t="str">
        <f>IF(AND('Mapa final'!$AD$14="Muy Alta",'Mapa final'!$AF$14="Catastrófico"),CONCATENATE("R2C",'Mapa final'!$S$14),"")</f>
        <v/>
      </c>
      <c r="AJ19" s="190" t="str">
        <f>IF(AND('Mapa final'!$AD$12="Muy Alta",'Mapa final'!$AF$12="Catastrófico"),CONCATENATE("R2C",'Mapa final'!$S$12),"")</f>
        <v/>
      </c>
      <c r="AK19" s="190" t="str">
        <f>IF(AND('Mapa final'!$AD$14="Muy Alta",'Mapa final'!$AF$14="Catastrófico"),CONCATENATE("R2C",'Mapa final'!$S$14),"")</f>
        <v/>
      </c>
      <c r="AL19" s="190" t="str">
        <f>IF(AND('Mapa final'!$AD$12="Muy Alta",'Mapa final'!$AF$12="Catastrófico"),CONCATENATE("R2C",'Mapa final'!$S$12),"")</f>
        <v/>
      </c>
      <c r="AM19" s="47" t="str">
        <f>IF(AND('Mapa final'!$AD$14="Muy Alta",'Mapa final'!$AF$14="Catastrófico"),CONCATENATE("R2C",'Mapa final'!$S$14),"")</f>
        <v/>
      </c>
      <c r="AN19" s="70"/>
      <c r="AO19" s="378"/>
      <c r="AP19" s="379"/>
      <c r="AQ19" s="379"/>
      <c r="AR19" s="379"/>
      <c r="AS19" s="379"/>
      <c r="AT19" s="38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326"/>
      <c r="C20" s="326"/>
      <c r="D20" s="327"/>
      <c r="E20" s="368"/>
      <c r="F20" s="369"/>
      <c r="G20" s="369"/>
      <c r="H20" s="369"/>
      <c r="I20" s="369"/>
      <c r="J20" s="57" t="str">
        <f>IF(AND('Mapa final'!$AD$12="Alta",'Mapa final'!$AF$12="Leve"),CONCATENATE("R2C",'Mapa final'!$S$12),"")</f>
        <v/>
      </c>
      <c r="K20" s="188" t="str">
        <f>IF(AND('Mapa final'!$AD$12="Alta",'Mapa final'!$AF$12="Leve"),CONCATENATE("R2C",'Mapa final'!$S$12),"")</f>
        <v/>
      </c>
      <c r="L20" s="188" t="str">
        <f>IF(AND('Mapa final'!$AD$12="Alta",'Mapa final'!$AF$12="Leve"),CONCATENATE("R2C",'Mapa final'!$S$12),"")</f>
        <v/>
      </c>
      <c r="M20" s="188" t="str">
        <f>IF(AND('Mapa final'!$AD$12="Alta",'Mapa final'!$AF$12="Leve"),CONCATENATE("R2C",'Mapa final'!$S$12),"")</f>
        <v/>
      </c>
      <c r="N20" s="188" t="str">
        <f>IF(AND('Mapa final'!$AD$12="Alta",'Mapa final'!$AF$12="Leve"),CONCATENATE("R2C",'Mapa final'!$S$12),"")</f>
        <v/>
      </c>
      <c r="O20" s="58" t="str">
        <f>IF(AND('Mapa final'!$AD$12="Alta",'Mapa final'!$AF$12="Leve"),CONCATENATE("R2C",'Mapa final'!$S$12),"")</f>
        <v/>
      </c>
      <c r="P20" s="57" t="str">
        <f>IF(AND('Mapa final'!$AD$12="Alta",'Mapa final'!$AF$12="Leve"),CONCATENATE("R2C",'Mapa final'!$S$12),"")</f>
        <v/>
      </c>
      <c r="Q20" s="188" t="str">
        <f>IF(AND('Mapa final'!$AD$12="Alta",'Mapa final'!$AF$12="Leve"),CONCATENATE("R2C",'Mapa final'!$S$12),"")</f>
        <v/>
      </c>
      <c r="R20" s="188" t="str">
        <f>IF(AND('Mapa final'!$AD$12="Alta",'Mapa final'!$AF$12="Leve"),CONCATENATE("R2C",'Mapa final'!$S$12),"")</f>
        <v/>
      </c>
      <c r="S20" s="188" t="str">
        <f>IF(AND('Mapa final'!$AD$12="Alta",'Mapa final'!$AF$12="Leve"),CONCATENATE("R2C",'Mapa final'!$S$12),"")</f>
        <v/>
      </c>
      <c r="T20" s="188" t="str">
        <f>IF(AND('Mapa final'!$AD$12="Alta",'Mapa final'!$AF$12="Leve"),CONCATENATE("R2C",'Mapa final'!$S$12),"")</f>
        <v/>
      </c>
      <c r="U20" s="58" t="str">
        <f>IF(AND('Mapa final'!$AD$12="Alta",'Mapa final'!$AF$12="Leve"),CONCATENATE("R2C",'Mapa final'!$S$12),"")</f>
        <v/>
      </c>
      <c r="V20" s="44" t="str">
        <f>IF(AND('Mapa final'!$AD$12="Muy Alta",'Mapa final'!$AF$12="Leve"),CONCATENATE("R2C",'Mapa final'!$S$12),"")</f>
        <v/>
      </c>
      <c r="W20" s="187" t="str">
        <f>IF(AND('Mapa final'!$AD$12="Muy Alta",'Mapa final'!$AF$12="Leve"),CONCATENATE("R2C",'Mapa final'!$S$12),"")</f>
        <v/>
      </c>
      <c r="X20" s="187" t="str">
        <f>IF(AND('Mapa final'!$AD$12="Muy Alta",'Mapa final'!$AF$12="Leve"),CONCATENATE("R2C",'Mapa final'!$S$12),"")</f>
        <v/>
      </c>
      <c r="Y20" s="187" t="str">
        <f>IF(AND('Mapa final'!$AD$12="Muy Alta",'Mapa final'!$AF$12="Leve"),CONCATENATE("R2C",'Mapa final'!$S$12),"")</f>
        <v/>
      </c>
      <c r="Z20" s="187" t="str">
        <f>IF(AND('Mapa final'!$AD$12="Muy Alta",'Mapa final'!$AF$12="Leve"),CONCATENATE("R2C",'Mapa final'!$S$12),"")</f>
        <v/>
      </c>
      <c r="AA20" s="45" t="str">
        <f>IF(AND('Mapa final'!$AD$12="Muy Alta",'Mapa final'!$AF$12="Leve"),CONCATENATE("R2C",'Mapa final'!$S$12),"")</f>
        <v/>
      </c>
      <c r="AB20" s="44" t="str">
        <f>IF(AND('Mapa final'!$AD$12="Muy Alta",'Mapa final'!$AF$12="Leve"),CONCATENATE("R2C",'Mapa final'!$S$12),"")</f>
        <v/>
      </c>
      <c r="AC20" s="187" t="str">
        <f>IF(AND('Mapa final'!$AD$12="Muy Alta",'Mapa final'!$AF$12="Leve"),CONCATENATE("R2C",'Mapa final'!$S$12),"")</f>
        <v/>
      </c>
      <c r="AD20" s="187" t="str">
        <f>IF(AND('Mapa final'!$AD$12="Muy Alta",'Mapa final'!$AF$12="Leve"),CONCATENATE("R2C",'Mapa final'!$S$12),"")</f>
        <v/>
      </c>
      <c r="AE20" s="187" t="str">
        <f>IF(AND('Mapa final'!$AD$12="Muy Alta",'Mapa final'!$AF$12="Leve"),CONCATENATE("R2C",'Mapa final'!$S$12),"")</f>
        <v/>
      </c>
      <c r="AF20" s="187" t="str">
        <f>IF(AND('Mapa final'!$AD$12="Muy Alta",'Mapa final'!$AF$12="Leve"),CONCATENATE("R2C",'Mapa final'!$S$12),"")</f>
        <v/>
      </c>
      <c r="AG20" s="45" t="str">
        <f>IF(AND('Mapa final'!$AD$12="Muy Alta",'Mapa final'!$AF$12="Leve"),CONCATENATE("R2C",'Mapa final'!$S$12),"")</f>
        <v/>
      </c>
      <c r="AH20" s="46" t="str">
        <f>IF(AND('Mapa final'!$AD$12="Muy Alta",'Mapa final'!$AF$12="Catastrófico"),CONCATENATE("R2C",'Mapa final'!$S$12),"")</f>
        <v/>
      </c>
      <c r="AI20" s="190" t="str">
        <f>IF(AND('Mapa final'!$AD$14="Muy Alta",'Mapa final'!$AF$14="Catastrófico"),CONCATENATE("R2C",'Mapa final'!$S$14),"")</f>
        <v/>
      </c>
      <c r="AJ20" s="190" t="str">
        <f>IF(AND('Mapa final'!$AD$12="Muy Alta",'Mapa final'!$AF$12="Catastrófico"),CONCATENATE("R2C",'Mapa final'!$S$12),"")</f>
        <v/>
      </c>
      <c r="AK20" s="190" t="str">
        <f>IF(AND('Mapa final'!$AD$14="Muy Alta",'Mapa final'!$AF$14="Catastrófico"),CONCATENATE("R2C",'Mapa final'!$S$14),"")</f>
        <v/>
      </c>
      <c r="AL20" s="190" t="str">
        <f>IF(AND('Mapa final'!$AD$12="Muy Alta",'Mapa final'!$AF$12="Catastrófico"),CONCATENATE("R2C",'Mapa final'!$S$12),"")</f>
        <v/>
      </c>
      <c r="AM20" s="47" t="str">
        <f>IF(AND('Mapa final'!$AD$14="Muy Alta",'Mapa final'!$AF$14="Catastrófico"),CONCATENATE("R2C",'Mapa final'!$S$14),"")</f>
        <v/>
      </c>
      <c r="AN20" s="70"/>
      <c r="AO20" s="378"/>
      <c r="AP20" s="379"/>
      <c r="AQ20" s="379"/>
      <c r="AR20" s="379"/>
      <c r="AS20" s="379"/>
      <c r="AT20" s="38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326"/>
      <c r="C21" s="326"/>
      <c r="D21" s="327"/>
      <c r="E21" s="368"/>
      <c r="F21" s="369"/>
      <c r="G21" s="369"/>
      <c r="H21" s="369"/>
      <c r="I21" s="369"/>
      <c r="J21" s="57" t="str">
        <f>IF(AND('Mapa final'!$AD$12="Alta",'Mapa final'!$AF$12="Leve"),CONCATENATE("R2C",'Mapa final'!$S$12),"")</f>
        <v/>
      </c>
      <c r="K21" s="188" t="str">
        <f>IF(AND('Mapa final'!$AD$12="Alta",'Mapa final'!$AF$12="Leve"),CONCATENATE("R2C",'Mapa final'!$S$12),"")</f>
        <v/>
      </c>
      <c r="L21" s="188" t="str">
        <f>IF(AND('Mapa final'!$AD$12="Alta",'Mapa final'!$AF$12="Leve"),CONCATENATE("R2C",'Mapa final'!$S$12),"")</f>
        <v/>
      </c>
      <c r="M21" s="188" t="str">
        <f>IF(AND('Mapa final'!$AD$12="Alta",'Mapa final'!$AF$12="Leve"),CONCATENATE("R2C",'Mapa final'!$S$12),"")</f>
        <v/>
      </c>
      <c r="N21" s="188" t="str">
        <f>IF(AND('Mapa final'!$AD$12="Alta",'Mapa final'!$AF$12="Leve"),CONCATENATE("R2C",'Mapa final'!$S$12),"")</f>
        <v/>
      </c>
      <c r="O21" s="58" t="str">
        <f>IF(AND('Mapa final'!$AD$12="Alta",'Mapa final'!$AF$12="Leve"),CONCATENATE("R2C",'Mapa final'!$S$12),"")</f>
        <v/>
      </c>
      <c r="P21" s="57" t="str">
        <f>IF(AND('Mapa final'!$AD$12="Alta",'Mapa final'!$AF$12="Leve"),CONCATENATE("R2C",'Mapa final'!$S$12),"")</f>
        <v/>
      </c>
      <c r="Q21" s="188" t="str">
        <f>IF(AND('Mapa final'!$AD$12="Alta",'Mapa final'!$AF$12="Leve"),CONCATENATE("R2C",'Mapa final'!$S$12),"")</f>
        <v/>
      </c>
      <c r="R21" s="188" t="str">
        <f>IF(AND('Mapa final'!$AD$12="Alta",'Mapa final'!$AF$12="Leve"),CONCATENATE("R2C",'Mapa final'!$S$12),"")</f>
        <v/>
      </c>
      <c r="S21" s="188" t="str">
        <f>IF(AND('Mapa final'!$AD$12="Alta",'Mapa final'!$AF$12="Leve"),CONCATENATE("R2C",'Mapa final'!$S$12),"")</f>
        <v/>
      </c>
      <c r="T21" s="188" t="str">
        <f>IF(AND('Mapa final'!$AD$12="Alta",'Mapa final'!$AF$12="Leve"),CONCATENATE("R2C",'Mapa final'!$S$12),"")</f>
        <v/>
      </c>
      <c r="U21" s="58" t="str">
        <f>IF(AND('Mapa final'!$AD$12="Alta",'Mapa final'!$AF$12="Leve"),CONCATENATE("R2C",'Mapa final'!$S$12),"")</f>
        <v/>
      </c>
      <c r="V21" s="44" t="str">
        <f>IF(AND('Mapa final'!$AD$12="Muy Alta",'Mapa final'!$AF$12="Leve"),CONCATENATE("R2C",'Mapa final'!$S$12),"")</f>
        <v/>
      </c>
      <c r="W21" s="187" t="str">
        <f>IF(AND('Mapa final'!$AD$12="Muy Alta",'Mapa final'!$AF$12="Leve"),CONCATENATE("R2C",'Mapa final'!$S$12),"")</f>
        <v/>
      </c>
      <c r="X21" s="187" t="str">
        <f>IF(AND('Mapa final'!$AD$12="Muy Alta",'Mapa final'!$AF$12="Leve"),CONCATENATE("R2C",'Mapa final'!$S$12),"")</f>
        <v/>
      </c>
      <c r="Y21" s="187" t="str">
        <f>IF(AND('Mapa final'!$AD$12="Muy Alta",'Mapa final'!$AF$12="Leve"),CONCATENATE("R2C",'Mapa final'!$S$12),"")</f>
        <v/>
      </c>
      <c r="Z21" s="187" t="str">
        <f>IF(AND('Mapa final'!$AD$12="Muy Alta",'Mapa final'!$AF$12="Leve"),CONCATENATE("R2C",'Mapa final'!$S$12),"")</f>
        <v/>
      </c>
      <c r="AA21" s="45" t="str">
        <f>IF(AND('Mapa final'!$AD$12="Muy Alta",'Mapa final'!$AF$12="Leve"),CONCATENATE("R2C",'Mapa final'!$S$12),"")</f>
        <v/>
      </c>
      <c r="AB21" s="44" t="str">
        <f>IF(AND('Mapa final'!$AD$12="Muy Alta",'Mapa final'!$AF$12="Leve"),CONCATENATE("R2C",'Mapa final'!$S$12),"")</f>
        <v/>
      </c>
      <c r="AC21" s="187" t="str">
        <f>IF(AND('Mapa final'!$AD$12="Muy Alta",'Mapa final'!$AF$12="Leve"),CONCATENATE("R2C",'Mapa final'!$S$12),"")</f>
        <v/>
      </c>
      <c r="AD21" s="187" t="str">
        <f>IF(AND('Mapa final'!$AD$12="Muy Alta",'Mapa final'!$AF$12="Leve"),CONCATENATE("R2C",'Mapa final'!$S$12),"")</f>
        <v/>
      </c>
      <c r="AE21" s="187" t="str">
        <f>IF(AND('Mapa final'!$AD$12="Muy Alta",'Mapa final'!$AF$12="Leve"),CONCATENATE("R2C",'Mapa final'!$S$12),"")</f>
        <v/>
      </c>
      <c r="AF21" s="187" t="str">
        <f>IF(AND('Mapa final'!$AD$12="Muy Alta",'Mapa final'!$AF$12="Leve"),CONCATENATE("R2C",'Mapa final'!$S$12),"")</f>
        <v/>
      </c>
      <c r="AG21" s="45" t="str">
        <f>IF(AND('Mapa final'!$AD$12="Muy Alta",'Mapa final'!$AF$12="Leve"),CONCATENATE("R2C",'Mapa final'!$S$12),"")</f>
        <v/>
      </c>
      <c r="AH21" s="46" t="str">
        <f>IF(AND('Mapa final'!$AD$12="Muy Alta",'Mapa final'!$AF$12="Catastrófico"),CONCATENATE("R2C",'Mapa final'!$S$12),"")</f>
        <v/>
      </c>
      <c r="AI21" s="190" t="str">
        <f>IF(AND('Mapa final'!$AD$14="Muy Alta",'Mapa final'!$AF$14="Catastrófico"),CONCATENATE("R2C",'Mapa final'!$S$14),"")</f>
        <v/>
      </c>
      <c r="AJ21" s="190" t="str">
        <f>IF(AND('Mapa final'!$AD$12="Muy Alta",'Mapa final'!$AF$12="Catastrófico"),CONCATENATE("R2C",'Mapa final'!$S$12),"")</f>
        <v/>
      </c>
      <c r="AK21" s="190" t="str">
        <f>IF(AND('Mapa final'!$AD$14="Muy Alta",'Mapa final'!$AF$14="Catastrófico"),CONCATENATE("R2C",'Mapa final'!$S$14),"")</f>
        <v/>
      </c>
      <c r="AL21" s="190" t="str">
        <f>IF(AND('Mapa final'!$AD$12="Muy Alta",'Mapa final'!$AF$12="Catastrófico"),CONCATENATE("R2C",'Mapa final'!$S$12),"")</f>
        <v/>
      </c>
      <c r="AM21" s="47" t="str">
        <f>IF(AND('Mapa final'!$AD$14="Muy Alta",'Mapa final'!$AF$14="Catastrófico"),CONCATENATE("R2C",'Mapa final'!$S$14),"")</f>
        <v/>
      </c>
      <c r="AN21" s="70"/>
      <c r="AO21" s="378"/>
      <c r="AP21" s="379"/>
      <c r="AQ21" s="379"/>
      <c r="AR21" s="379"/>
      <c r="AS21" s="379"/>
      <c r="AT21" s="38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326"/>
      <c r="C22" s="326"/>
      <c r="D22" s="327"/>
      <c r="E22" s="368"/>
      <c r="F22" s="369"/>
      <c r="G22" s="369"/>
      <c r="H22" s="369"/>
      <c r="I22" s="369"/>
      <c r="J22" s="57" t="str">
        <f>IF(AND('Mapa final'!$AD$12="Alta",'Mapa final'!$AF$12="Leve"),CONCATENATE("R2C",'Mapa final'!$S$12),"")</f>
        <v/>
      </c>
      <c r="K22" s="188" t="str">
        <f>IF(AND('Mapa final'!$AD$12="Alta",'Mapa final'!$AF$12="Leve"),CONCATENATE("R2C",'Mapa final'!$S$12),"")</f>
        <v/>
      </c>
      <c r="L22" s="188" t="str">
        <f>IF(AND('Mapa final'!$AD$12="Alta",'Mapa final'!$AF$12="Leve"),CONCATENATE("R2C",'Mapa final'!$S$12),"")</f>
        <v/>
      </c>
      <c r="M22" s="188" t="str">
        <f>IF(AND('Mapa final'!$AD$12="Alta",'Mapa final'!$AF$12="Leve"),CONCATENATE("R2C",'Mapa final'!$S$12),"")</f>
        <v/>
      </c>
      <c r="N22" s="188" t="str">
        <f>IF(AND('Mapa final'!$AD$12="Alta",'Mapa final'!$AF$12="Leve"),CONCATENATE("R2C",'Mapa final'!$S$12),"")</f>
        <v/>
      </c>
      <c r="O22" s="58" t="str">
        <f>IF(AND('Mapa final'!$AD$12="Alta",'Mapa final'!$AF$12="Leve"),CONCATENATE("R2C",'Mapa final'!$S$12),"")</f>
        <v/>
      </c>
      <c r="P22" s="57" t="str">
        <f>IF(AND('Mapa final'!$AD$12="Alta",'Mapa final'!$AF$12="Leve"),CONCATENATE("R2C",'Mapa final'!$S$12),"")</f>
        <v/>
      </c>
      <c r="Q22" s="188" t="str">
        <f>IF(AND('Mapa final'!$AD$12="Alta",'Mapa final'!$AF$12="Leve"),CONCATENATE("R2C",'Mapa final'!$S$12),"")</f>
        <v/>
      </c>
      <c r="R22" s="188" t="str">
        <f>IF(AND('Mapa final'!$AD$12="Alta",'Mapa final'!$AF$12="Leve"),CONCATENATE("R2C",'Mapa final'!$S$12),"")</f>
        <v/>
      </c>
      <c r="S22" s="188" t="str">
        <f>IF(AND('Mapa final'!$AD$12="Alta",'Mapa final'!$AF$12="Leve"),CONCATENATE("R2C",'Mapa final'!$S$12),"")</f>
        <v/>
      </c>
      <c r="T22" s="188" t="str">
        <f>IF(AND('Mapa final'!$AD$12="Alta",'Mapa final'!$AF$12="Leve"),CONCATENATE("R2C",'Mapa final'!$S$12),"")</f>
        <v/>
      </c>
      <c r="U22" s="58" t="str">
        <f>IF(AND('Mapa final'!$AD$12="Alta",'Mapa final'!$AF$12="Leve"),CONCATENATE("R2C",'Mapa final'!$S$12),"")</f>
        <v/>
      </c>
      <c r="V22" s="44" t="str">
        <f>IF(AND('Mapa final'!$AD$12="Muy Alta",'Mapa final'!$AF$12="Leve"),CONCATENATE("R2C",'Mapa final'!$S$12),"")</f>
        <v/>
      </c>
      <c r="W22" s="187" t="str">
        <f>IF(AND('Mapa final'!$AD$12="Muy Alta",'Mapa final'!$AF$12="Leve"),CONCATENATE("R2C",'Mapa final'!$S$12),"")</f>
        <v/>
      </c>
      <c r="X22" s="187" t="str">
        <f>IF(AND('Mapa final'!$AD$12="Muy Alta",'Mapa final'!$AF$12="Leve"),CONCATENATE("R2C",'Mapa final'!$S$12),"")</f>
        <v/>
      </c>
      <c r="Y22" s="187" t="str">
        <f>IF(AND('Mapa final'!$AD$12="Muy Alta",'Mapa final'!$AF$12="Leve"),CONCATENATE("R2C",'Mapa final'!$S$12),"")</f>
        <v/>
      </c>
      <c r="Z22" s="187" t="str">
        <f>IF(AND('Mapa final'!$AD$12="Muy Alta",'Mapa final'!$AF$12="Leve"),CONCATENATE("R2C",'Mapa final'!$S$12),"")</f>
        <v/>
      </c>
      <c r="AA22" s="45" t="str">
        <f>IF(AND('Mapa final'!$AD$12="Muy Alta",'Mapa final'!$AF$12="Leve"),CONCATENATE("R2C",'Mapa final'!$S$12),"")</f>
        <v/>
      </c>
      <c r="AB22" s="44" t="str">
        <f>IF(AND('Mapa final'!$AD$12="Muy Alta",'Mapa final'!$AF$12="Leve"),CONCATENATE("R2C",'Mapa final'!$S$12),"")</f>
        <v/>
      </c>
      <c r="AC22" s="187" t="str">
        <f>IF(AND('Mapa final'!$AD$12="Muy Alta",'Mapa final'!$AF$12="Leve"),CONCATENATE("R2C",'Mapa final'!$S$12),"")</f>
        <v/>
      </c>
      <c r="AD22" s="187" t="str">
        <f>IF(AND('Mapa final'!$AD$12="Muy Alta",'Mapa final'!$AF$12="Leve"),CONCATENATE("R2C",'Mapa final'!$S$12),"")</f>
        <v/>
      </c>
      <c r="AE22" s="187" t="str">
        <f>IF(AND('Mapa final'!$AD$12="Muy Alta",'Mapa final'!$AF$12="Leve"),CONCATENATE("R2C",'Mapa final'!$S$12),"")</f>
        <v/>
      </c>
      <c r="AF22" s="187" t="str">
        <f>IF(AND('Mapa final'!$AD$12="Muy Alta",'Mapa final'!$AF$12="Leve"),CONCATENATE("R2C",'Mapa final'!$S$12),"")</f>
        <v/>
      </c>
      <c r="AG22" s="45" t="str">
        <f>IF(AND('Mapa final'!$AD$12="Muy Alta",'Mapa final'!$AF$12="Leve"),CONCATENATE("R2C",'Mapa final'!$S$12),"")</f>
        <v/>
      </c>
      <c r="AH22" s="46" t="str">
        <f>IF(AND('Mapa final'!$AD$12="Muy Alta",'Mapa final'!$AF$12="Catastrófico"),CONCATENATE("R2C",'Mapa final'!$S$12),"")</f>
        <v/>
      </c>
      <c r="AI22" s="190" t="str">
        <f>IF(AND('Mapa final'!$AD$14="Muy Alta",'Mapa final'!$AF$14="Catastrófico"),CONCATENATE("R2C",'Mapa final'!$S$14),"")</f>
        <v/>
      </c>
      <c r="AJ22" s="190" t="str">
        <f>IF(AND('Mapa final'!$AD$12="Muy Alta",'Mapa final'!$AF$12="Catastrófico"),CONCATENATE("R2C",'Mapa final'!$S$12),"")</f>
        <v/>
      </c>
      <c r="AK22" s="190" t="str">
        <f>IF(AND('Mapa final'!$AD$14="Muy Alta",'Mapa final'!$AF$14="Catastrófico"),CONCATENATE("R2C",'Mapa final'!$S$14),"")</f>
        <v/>
      </c>
      <c r="AL22" s="190" t="str">
        <f>IF(AND('Mapa final'!$AD$12="Muy Alta",'Mapa final'!$AF$12="Catastrófico"),CONCATENATE("R2C",'Mapa final'!$S$12),"")</f>
        <v/>
      </c>
      <c r="AM22" s="47" t="str">
        <f>IF(AND('Mapa final'!$AD$14="Muy Alta",'Mapa final'!$AF$14="Catastrófico"),CONCATENATE("R2C",'Mapa final'!$S$14),"")</f>
        <v/>
      </c>
      <c r="AN22" s="70"/>
      <c r="AO22" s="378"/>
      <c r="AP22" s="379"/>
      <c r="AQ22" s="379"/>
      <c r="AR22" s="379"/>
      <c r="AS22" s="379"/>
      <c r="AT22" s="38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326"/>
      <c r="C23" s="326"/>
      <c r="D23" s="327"/>
      <c r="E23" s="368"/>
      <c r="F23" s="369"/>
      <c r="G23" s="369"/>
      <c r="H23" s="369"/>
      <c r="I23" s="369"/>
      <c r="J23" s="57" t="str">
        <f>IF(AND('Mapa final'!$AD$12="Alta",'Mapa final'!$AF$12="Leve"),CONCATENATE("R2C",'Mapa final'!$S$12),"")</f>
        <v/>
      </c>
      <c r="K23" s="188" t="str">
        <f>IF(AND('Mapa final'!$AD$12="Alta",'Mapa final'!$AF$12="Leve"),CONCATENATE("R2C",'Mapa final'!$S$12),"")</f>
        <v/>
      </c>
      <c r="L23" s="188" t="str">
        <f>IF(AND('Mapa final'!$AD$12="Alta",'Mapa final'!$AF$12="Leve"),CONCATENATE("R2C",'Mapa final'!$S$12),"")</f>
        <v/>
      </c>
      <c r="M23" s="188" t="str">
        <f>IF(AND('Mapa final'!$AD$12="Alta",'Mapa final'!$AF$12="Leve"),CONCATENATE("R2C",'Mapa final'!$S$12),"")</f>
        <v/>
      </c>
      <c r="N23" s="188" t="str">
        <f>IF(AND('Mapa final'!$AD$12="Alta",'Mapa final'!$AF$12="Leve"),CONCATENATE("R2C",'Mapa final'!$S$12),"")</f>
        <v/>
      </c>
      <c r="O23" s="58" t="str">
        <f>IF(AND('Mapa final'!$AD$12="Alta",'Mapa final'!$AF$12="Leve"),CONCATENATE("R2C",'Mapa final'!$S$12),"")</f>
        <v/>
      </c>
      <c r="P23" s="57" t="str">
        <f>IF(AND('Mapa final'!$AD$12="Alta",'Mapa final'!$AF$12="Leve"),CONCATENATE("R2C",'Mapa final'!$S$12),"")</f>
        <v/>
      </c>
      <c r="Q23" s="188" t="str">
        <f>IF(AND('Mapa final'!$AD$12="Alta",'Mapa final'!$AF$12="Leve"),CONCATENATE("R2C",'Mapa final'!$S$12),"")</f>
        <v/>
      </c>
      <c r="R23" s="188" t="str">
        <f>IF(AND('Mapa final'!$AD$12="Alta",'Mapa final'!$AF$12="Leve"),CONCATENATE("R2C",'Mapa final'!$S$12),"")</f>
        <v/>
      </c>
      <c r="S23" s="188" t="str">
        <f>IF(AND('Mapa final'!$AD$12="Alta",'Mapa final'!$AF$12="Leve"),CONCATENATE("R2C",'Mapa final'!$S$12),"")</f>
        <v/>
      </c>
      <c r="T23" s="188" t="str">
        <f>IF(AND('Mapa final'!$AD$12="Alta",'Mapa final'!$AF$12="Leve"),CONCATENATE("R2C",'Mapa final'!$S$12),"")</f>
        <v/>
      </c>
      <c r="U23" s="58" t="str">
        <f>IF(AND('Mapa final'!$AD$12="Alta",'Mapa final'!$AF$12="Leve"),CONCATENATE("R2C",'Mapa final'!$S$12),"")</f>
        <v/>
      </c>
      <c r="V23" s="44" t="str">
        <f>IF(AND('Mapa final'!$AD$12="Muy Alta",'Mapa final'!$AF$12="Leve"),CONCATENATE("R2C",'Mapa final'!$S$12),"")</f>
        <v/>
      </c>
      <c r="W23" s="187" t="str">
        <f>IF(AND('Mapa final'!$AD$12="Muy Alta",'Mapa final'!$AF$12="Leve"),CONCATENATE("R2C",'Mapa final'!$S$12),"")</f>
        <v/>
      </c>
      <c r="X23" s="187" t="str">
        <f>IF(AND('Mapa final'!$AD$12="Muy Alta",'Mapa final'!$AF$12="Leve"),CONCATENATE("R2C",'Mapa final'!$S$12),"")</f>
        <v/>
      </c>
      <c r="Y23" s="187" t="str">
        <f>IF(AND('Mapa final'!$AD$12="Muy Alta",'Mapa final'!$AF$12="Leve"),CONCATENATE("R2C",'Mapa final'!$S$12),"")</f>
        <v/>
      </c>
      <c r="Z23" s="187" t="str">
        <f>IF(AND('Mapa final'!$AD$12="Muy Alta",'Mapa final'!$AF$12="Leve"),CONCATENATE("R2C",'Mapa final'!$S$12),"")</f>
        <v/>
      </c>
      <c r="AA23" s="45" t="str">
        <f>IF(AND('Mapa final'!$AD$12="Muy Alta",'Mapa final'!$AF$12="Leve"),CONCATENATE("R2C",'Mapa final'!$S$12),"")</f>
        <v/>
      </c>
      <c r="AB23" s="44" t="str">
        <f>IF(AND('Mapa final'!$AD$12="Muy Alta",'Mapa final'!$AF$12="Leve"),CONCATENATE("R2C",'Mapa final'!$S$12),"")</f>
        <v/>
      </c>
      <c r="AC23" s="187" t="str">
        <f>IF(AND('Mapa final'!$AD$12="Muy Alta",'Mapa final'!$AF$12="Leve"),CONCATENATE("R2C",'Mapa final'!$S$12),"")</f>
        <v/>
      </c>
      <c r="AD23" s="187" t="str">
        <f>IF(AND('Mapa final'!$AD$12="Muy Alta",'Mapa final'!$AF$12="Leve"),CONCATENATE("R2C",'Mapa final'!$S$12),"")</f>
        <v/>
      </c>
      <c r="AE23" s="187" t="str">
        <f>IF(AND('Mapa final'!$AD$12="Muy Alta",'Mapa final'!$AF$12="Leve"),CONCATENATE("R2C",'Mapa final'!$S$12),"")</f>
        <v/>
      </c>
      <c r="AF23" s="187" t="str">
        <f>IF(AND('Mapa final'!$AD$12="Muy Alta",'Mapa final'!$AF$12="Leve"),CONCATENATE("R2C",'Mapa final'!$S$12),"")</f>
        <v/>
      </c>
      <c r="AG23" s="45" t="str">
        <f>IF(AND('Mapa final'!$AD$12="Muy Alta",'Mapa final'!$AF$12="Leve"),CONCATENATE("R2C",'Mapa final'!$S$12),"")</f>
        <v/>
      </c>
      <c r="AH23" s="46" t="str">
        <f>IF(AND('Mapa final'!$AD$12="Muy Alta",'Mapa final'!$AF$12="Catastrófico"),CONCATENATE("R2C",'Mapa final'!$S$12),"")</f>
        <v/>
      </c>
      <c r="AI23" s="190" t="str">
        <f>IF(AND('Mapa final'!$AD$14="Muy Alta",'Mapa final'!$AF$14="Catastrófico"),CONCATENATE("R2C",'Mapa final'!$S$14),"")</f>
        <v/>
      </c>
      <c r="AJ23" s="190" t="str">
        <f>IF(AND('Mapa final'!$AD$12="Muy Alta",'Mapa final'!$AF$12="Catastrófico"),CONCATENATE("R2C",'Mapa final'!$S$12),"")</f>
        <v/>
      </c>
      <c r="AK23" s="190" t="str">
        <f>IF(AND('Mapa final'!$AD$14="Muy Alta",'Mapa final'!$AF$14="Catastrófico"),CONCATENATE("R2C",'Mapa final'!$S$14),"")</f>
        <v/>
      </c>
      <c r="AL23" s="190" t="str">
        <f>IF(AND('Mapa final'!$AD$12="Muy Alta",'Mapa final'!$AF$12="Catastrófico"),CONCATENATE("R2C",'Mapa final'!$S$12),"")</f>
        <v/>
      </c>
      <c r="AM23" s="47" t="str">
        <f>IF(AND('Mapa final'!$AD$14="Muy Alta",'Mapa final'!$AF$14="Catastrófico"),CONCATENATE("R2C",'Mapa final'!$S$14),"")</f>
        <v/>
      </c>
      <c r="AN23" s="70"/>
      <c r="AO23" s="378"/>
      <c r="AP23" s="379"/>
      <c r="AQ23" s="379"/>
      <c r="AR23" s="379"/>
      <c r="AS23" s="379"/>
      <c r="AT23" s="38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326"/>
      <c r="C24" s="326"/>
      <c r="D24" s="327"/>
      <c r="E24" s="368"/>
      <c r="F24" s="369"/>
      <c r="G24" s="369"/>
      <c r="H24" s="369"/>
      <c r="I24" s="369"/>
      <c r="J24" s="57" t="str">
        <f>IF(AND('Mapa final'!$AD$12="Alta",'Mapa final'!$AF$12="Leve"),CONCATENATE("R2C",'Mapa final'!$S$12),"")</f>
        <v/>
      </c>
      <c r="K24" s="188" t="str">
        <f>IF(AND('Mapa final'!$AD$12="Alta",'Mapa final'!$AF$12="Leve"),CONCATENATE("R2C",'Mapa final'!$S$12),"")</f>
        <v/>
      </c>
      <c r="L24" s="188" t="str">
        <f>IF(AND('Mapa final'!$AD$12="Alta",'Mapa final'!$AF$12="Leve"),CONCATENATE("R2C",'Mapa final'!$S$12),"")</f>
        <v/>
      </c>
      <c r="M24" s="188" t="str">
        <f>IF(AND('Mapa final'!$AD$12="Alta",'Mapa final'!$AF$12="Leve"),CONCATENATE("R2C",'Mapa final'!$S$12),"")</f>
        <v/>
      </c>
      <c r="N24" s="188" t="str">
        <f>IF(AND('Mapa final'!$AD$12="Alta",'Mapa final'!$AF$12="Leve"),CONCATENATE("R2C",'Mapa final'!$S$12),"")</f>
        <v/>
      </c>
      <c r="O24" s="58" t="str">
        <f>IF(AND('Mapa final'!$AD$12="Alta",'Mapa final'!$AF$12="Leve"),CONCATENATE("R2C",'Mapa final'!$S$12),"")</f>
        <v/>
      </c>
      <c r="P24" s="57" t="str">
        <f>IF(AND('Mapa final'!$AD$12="Alta",'Mapa final'!$AF$12="Leve"),CONCATENATE("R2C",'Mapa final'!$S$12),"")</f>
        <v/>
      </c>
      <c r="Q24" s="188" t="str">
        <f>IF(AND('Mapa final'!$AD$12="Alta",'Mapa final'!$AF$12="Leve"),CONCATENATE("R2C",'Mapa final'!$S$12),"")</f>
        <v/>
      </c>
      <c r="R24" s="188" t="str">
        <f>IF(AND('Mapa final'!$AD$12="Alta",'Mapa final'!$AF$12="Leve"),CONCATENATE("R2C",'Mapa final'!$S$12),"")</f>
        <v/>
      </c>
      <c r="S24" s="188" t="str">
        <f>IF(AND('Mapa final'!$AD$12="Alta",'Mapa final'!$AF$12="Leve"),CONCATENATE("R2C",'Mapa final'!$S$12),"")</f>
        <v/>
      </c>
      <c r="T24" s="188" t="str">
        <f>IF(AND('Mapa final'!$AD$12="Alta",'Mapa final'!$AF$12="Leve"),CONCATENATE("R2C",'Mapa final'!$S$12),"")</f>
        <v/>
      </c>
      <c r="U24" s="58" t="str">
        <f>IF(AND('Mapa final'!$AD$12="Alta",'Mapa final'!$AF$12="Leve"),CONCATENATE("R2C",'Mapa final'!$S$12),"")</f>
        <v/>
      </c>
      <c r="V24" s="44" t="str">
        <f>IF(AND('Mapa final'!$AD$12="Muy Alta",'Mapa final'!$AF$12="Leve"),CONCATENATE("R2C",'Mapa final'!$S$12),"")</f>
        <v/>
      </c>
      <c r="W24" s="187" t="str">
        <f>IF(AND('Mapa final'!$AD$12="Muy Alta",'Mapa final'!$AF$12="Leve"),CONCATENATE("R2C",'Mapa final'!$S$12),"")</f>
        <v/>
      </c>
      <c r="X24" s="187" t="str">
        <f>IF(AND('Mapa final'!$AD$12="Muy Alta",'Mapa final'!$AF$12="Leve"),CONCATENATE("R2C",'Mapa final'!$S$12),"")</f>
        <v/>
      </c>
      <c r="Y24" s="187" t="str">
        <f>IF(AND('Mapa final'!$AD$12="Muy Alta",'Mapa final'!$AF$12="Leve"),CONCATENATE("R2C",'Mapa final'!$S$12),"")</f>
        <v/>
      </c>
      <c r="Z24" s="187" t="str">
        <f>IF(AND('Mapa final'!$AD$12="Muy Alta",'Mapa final'!$AF$12="Leve"),CONCATENATE("R2C",'Mapa final'!$S$12),"")</f>
        <v/>
      </c>
      <c r="AA24" s="45" t="str">
        <f>IF(AND('Mapa final'!$AD$12="Muy Alta",'Mapa final'!$AF$12="Leve"),CONCATENATE("R2C",'Mapa final'!$S$12),"")</f>
        <v/>
      </c>
      <c r="AB24" s="44" t="str">
        <f>IF(AND('Mapa final'!$AD$12="Muy Alta",'Mapa final'!$AF$12="Leve"),CONCATENATE("R2C",'Mapa final'!$S$12),"")</f>
        <v/>
      </c>
      <c r="AC24" s="187" t="str">
        <f>IF(AND('Mapa final'!$AD$12="Muy Alta",'Mapa final'!$AF$12="Leve"),CONCATENATE("R2C",'Mapa final'!$S$12),"")</f>
        <v/>
      </c>
      <c r="AD24" s="187" t="str">
        <f>IF(AND('Mapa final'!$AD$12="Muy Alta",'Mapa final'!$AF$12="Leve"),CONCATENATE("R2C",'Mapa final'!$S$12),"")</f>
        <v/>
      </c>
      <c r="AE24" s="187" t="str">
        <f>IF(AND('Mapa final'!$AD$12="Muy Alta",'Mapa final'!$AF$12="Leve"),CONCATENATE("R2C",'Mapa final'!$S$12),"")</f>
        <v/>
      </c>
      <c r="AF24" s="187" t="str">
        <f>IF(AND('Mapa final'!$AD$12="Muy Alta",'Mapa final'!$AF$12="Leve"),CONCATENATE("R2C",'Mapa final'!$S$12),"")</f>
        <v/>
      </c>
      <c r="AG24" s="45" t="str">
        <f>IF(AND('Mapa final'!$AD$12="Muy Alta",'Mapa final'!$AF$12="Leve"),CONCATENATE("R2C",'Mapa final'!$S$12),"")</f>
        <v/>
      </c>
      <c r="AH24" s="46" t="str">
        <f>IF(AND('Mapa final'!$AD$12="Muy Alta",'Mapa final'!$AF$12="Catastrófico"),CONCATENATE("R2C",'Mapa final'!$S$12),"")</f>
        <v/>
      </c>
      <c r="AI24" s="190" t="str">
        <f>IF(AND('Mapa final'!$AD$14="Muy Alta",'Mapa final'!$AF$14="Catastrófico"),CONCATENATE("R2C",'Mapa final'!$S$14),"")</f>
        <v/>
      </c>
      <c r="AJ24" s="190" t="str">
        <f>IF(AND('Mapa final'!$AD$12="Muy Alta",'Mapa final'!$AF$12="Catastrófico"),CONCATENATE("R2C",'Mapa final'!$S$12),"")</f>
        <v/>
      </c>
      <c r="AK24" s="190" t="str">
        <f>IF(AND('Mapa final'!$AD$14="Muy Alta",'Mapa final'!$AF$14="Catastrófico"),CONCATENATE("R2C",'Mapa final'!$S$14),"")</f>
        <v/>
      </c>
      <c r="AL24" s="190" t="str">
        <f>IF(AND('Mapa final'!$AD$12="Muy Alta",'Mapa final'!$AF$12="Catastrófico"),CONCATENATE("R2C",'Mapa final'!$S$12),"")</f>
        <v/>
      </c>
      <c r="AM24" s="47" t="str">
        <f>IF(AND('Mapa final'!$AD$14="Muy Alta",'Mapa final'!$AF$14="Catastrófico"),CONCATENATE("R2C",'Mapa final'!$S$14),"")</f>
        <v/>
      </c>
      <c r="AN24" s="70"/>
      <c r="AO24" s="378"/>
      <c r="AP24" s="379"/>
      <c r="AQ24" s="379"/>
      <c r="AR24" s="379"/>
      <c r="AS24" s="379"/>
      <c r="AT24" s="38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326"/>
      <c r="C25" s="326"/>
      <c r="D25" s="327"/>
      <c r="E25" s="371"/>
      <c r="F25" s="372"/>
      <c r="G25" s="372"/>
      <c r="H25" s="372"/>
      <c r="I25" s="372"/>
      <c r="J25" s="59" t="str">
        <f>IF(AND('Mapa final'!$AD$12="Alta",'Mapa final'!$AF$12="Leve"),CONCATENATE("R2C",'Mapa final'!$S$12),"")</f>
        <v/>
      </c>
      <c r="K25" s="60" t="str">
        <f>IF(AND('Mapa final'!$AD$12="Alta",'Mapa final'!$AF$12="Leve"),CONCATENATE("R2C",'Mapa final'!$S$12),"")</f>
        <v/>
      </c>
      <c r="L25" s="60" t="str">
        <f>IF(AND('Mapa final'!$AD$12="Alta",'Mapa final'!$AF$12="Leve"),CONCATENATE("R2C",'Mapa final'!$S$12),"")</f>
        <v/>
      </c>
      <c r="M25" s="60" t="str">
        <f>IF(AND('Mapa final'!$AD$12="Alta",'Mapa final'!$AF$12="Leve"),CONCATENATE("R2C",'Mapa final'!$S$12),"")</f>
        <v/>
      </c>
      <c r="N25" s="60" t="str">
        <f>IF(AND('Mapa final'!$AD$12="Alta",'Mapa final'!$AF$12="Leve"),CONCATENATE("R2C",'Mapa final'!$S$12),"")</f>
        <v/>
      </c>
      <c r="O25" s="61" t="str">
        <f>IF(AND('Mapa final'!$AD$12="Alta",'Mapa final'!$AF$12="Leve"),CONCATENATE("R2C",'Mapa final'!$S$12),"")</f>
        <v/>
      </c>
      <c r="P25" s="59" t="str">
        <f>IF(AND('Mapa final'!$AD$12="Alta",'Mapa final'!$AF$12="Leve"),CONCATENATE("R2C",'Mapa final'!$S$12),"")</f>
        <v/>
      </c>
      <c r="Q25" s="60" t="str">
        <f>IF(AND('Mapa final'!$AD$12="Alta",'Mapa final'!$AF$12="Leve"),CONCATENATE("R2C",'Mapa final'!$S$12),"")</f>
        <v/>
      </c>
      <c r="R25" s="60" t="str">
        <f>IF(AND('Mapa final'!$AD$12="Alta",'Mapa final'!$AF$12="Leve"),CONCATENATE("R2C",'Mapa final'!$S$12),"")</f>
        <v/>
      </c>
      <c r="S25" s="60" t="str">
        <f>IF(AND('Mapa final'!$AD$12="Alta",'Mapa final'!$AF$12="Leve"),CONCATENATE("R2C",'Mapa final'!$S$12),"")</f>
        <v/>
      </c>
      <c r="T25" s="60" t="str">
        <f>IF(AND('Mapa final'!$AD$12="Alta",'Mapa final'!$AF$12="Leve"),CONCATENATE("R2C",'Mapa final'!$S$12),"")</f>
        <v/>
      </c>
      <c r="U25" s="61" t="str">
        <f>IF(AND('Mapa final'!$AD$12="Alta",'Mapa final'!$AF$12="Leve"),CONCATENATE("R2C",'Mapa final'!$S$12),"")</f>
        <v/>
      </c>
      <c r="V25" s="48" t="str">
        <f>IF(AND('Mapa final'!$AD$12="Muy Alta",'Mapa final'!$AF$12="Leve"),CONCATENATE("R2C",'Mapa final'!$S$12),"")</f>
        <v/>
      </c>
      <c r="W25" s="49" t="str">
        <f>IF(AND('Mapa final'!$AD$12="Muy Alta",'Mapa final'!$AF$12="Leve"),CONCATENATE("R2C",'Mapa final'!$S$12),"")</f>
        <v/>
      </c>
      <c r="X25" s="49" t="str">
        <f>IF(AND('Mapa final'!$AD$12="Muy Alta",'Mapa final'!$AF$12="Leve"),CONCATENATE("R2C",'Mapa final'!$S$12),"")</f>
        <v/>
      </c>
      <c r="Y25" s="49" t="str">
        <f>IF(AND('Mapa final'!$AD$12="Muy Alta",'Mapa final'!$AF$12="Leve"),CONCATENATE("R2C",'Mapa final'!$S$12),"")</f>
        <v/>
      </c>
      <c r="Z25" s="49" t="str">
        <f>IF(AND('Mapa final'!$AD$12="Muy Alta",'Mapa final'!$AF$12="Leve"),CONCATENATE("R2C",'Mapa final'!$S$12),"")</f>
        <v/>
      </c>
      <c r="AA25" s="50" t="str">
        <f>IF(AND('Mapa final'!$AD$12="Muy Alta",'Mapa final'!$AF$12="Leve"),CONCATENATE("R2C",'Mapa final'!$S$12),"")</f>
        <v/>
      </c>
      <c r="AB25" s="48" t="str">
        <f>IF(AND('Mapa final'!$AD$12="Muy Alta",'Mapa final'!$AF$12="Leve"),CONCATENATE("R2C",'Mapa final'!$S$12),"")</f>
        <v/>
      </c>
      <c r="AC25" s="49" t="str">
        <f>IF(AND('Mapa final'!$AD$12="Muy Alta",'Mapa final'!$AF$12="Leve"),CONCATENATE("R2C",'Mapa final'!$S$12),"")</f>
        <v/>
      </c>
      <c r="AD25" s="49" t="str">
        <f>IF(AND('Mapa final'!$AD$12="Muy Alta",'Mapa final'!$AF$12="Leve"),CONCATENATE("R2C",'Mapa final'!$S$12),"")</f>
        <v/>
      </c>
      <c r="AE25" s="49" t="str">
        <f>IF(AND('Mapa final'!$AD$12="Muy Alta",'Mapa final'!$AF$12="Leve"),CONCATENATE("R2C",'Mapa final'!$S$12),"")</f>
        <v/>
      </c>
      <c r="AF25" s="49" t="str">
        <f>IF(AND('Mapa final'!$AD$12="Muy Alta",'Mapa final'!$AF$12="Leve"),CONCATENATE("R2C",'Mapa final'!$S$12),"")</f>
        <v/>
      </c>
      <c r="AG25" s="50" t="str">
        <f>IF(AND('Mapa final'!$AD$12="Muy Alta",'Mapa final'!$AF$12="Leve"),CONCATENATE("R2C",'Mapa final'!$S$12),"")</f>
        <v/>
      </c>
      <c r="AH25" s="51" t="str">
        <f>IF(AND('Mapa final'!$AD$12="Muy Alta",'Mapa final'!$AF$12="Catastrófico"),CONCATENATE("R2C",'Mapa final'!$S$12),"")</f>
        <v/>
      </c>
      <c r="AI25" s="52" t="str">
        <f>IF(AND('Mapa final'!$AD$14="Muy Alta",'Mapa final'!$AF$14="Catastrófico"),CONCATENATE("R2C",'Mapa final'!$S$14),"")</f>
        <v/>
      </c>
      <c r="AJ25" s="52" t="str">
        <f>IF(AND('Mapa final'!$AD$12="Muy Alta",'Mapa final'!$AF$12="Catastrófico"),CONCATENATE("R2C",'Mapa final'!$S$12),"")</f>
        <v/>
      </c>
      <c r="AK25" s="52" t="str">
        <f>IF(AND('Mapa final'!$AD$14="Muy Alta",'Mapa final'!$AF$14="Catastrófico"),CONCATENATE("R2C",'Mapa final'!$S$14),"")</f>
        <v/>
      </c>
      <c r="AL25" s="52" t="str">
        <f>IF(AND('Mapa final'!$AD$12="Muy Alta",'Mapa final'!$AF$12="Catastrófico"),CONCATENATE("R2C",'Mapa final'!$S$12),"")</f>
        <v/>
      </c>
      <c r="AM25" s="53" t="str">
        <f>IF(AND('Mapa final'!$AD$14="Muy Alta",'Mapa final'!$AF$14="Catastrófico"),CONCATENATE("R2C",'Mapa final'!$S$14),"")</f>
        <v/>
      </c>
      <c r="AN25" s="70"/>
      <c r="AO25" s="381"/>
      <c r="AP25" s="382"/>
      <c r="AQ25" s="382"/>
      <c r="AR25" s="382"/>
      <c r="AS25" s="382"/>
      <c r="AT25" s="383"/>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326"/>
      <c r="C26" s="326"/>
      <c r="D26" s="327"/>
      <c r="E26" s="365" t="s">
        <v>116</v>
      </c>
      <c r="F26" s="366"/>
      <c r="G26" s="366"/>
      <c r="H26" s="366"/>
      <c r="I26" s="367"/>
      <c r="J26" s="54" t="str">
        <f>IF(AND('Mapa final'!$AD$12="Alta",'Mapa final'!$AF$12="Leve"),CONCATENATE("R2C",'Mapa final'!$S$12),"")</f>
        <v/>
      </c>
      <c r="K26" s="55" t="str">
        <f>IF(AND('Mapa final'!$AD$12="Alta",'Mapa final'!$AF$12="Leve"),CONCATENATE("R2C",'Mapa final'!$S$12),"")</f>
        <v/>
      </c>
      <c r="L26" s="55" t="str">
        <f>IF(AND('Mapa final'!$AD$12="Alta",'Mapa final'!$AF$12="Leve"),CONCATENATE("R2C",'Mapa final'!$S$12),"")</f>
        <v/>
      </c>
      <c r="M26" s="55" t="str">
        <f>IF(AND('Mapa final'!$AD$12="Alta",'Mapa final'!$AF$12="Leve"),CONCATENATE("R2C",'Mapa final'!$S$12),"")</f>
        <v/>
      </c>
      <c r="N26" s="55" t="str">
        <f>IF(AND('Mapa final'!$AD$12="Alta",'Mapa final'!$AF$12="Leve"),CONCATENATE("R2C",'Mapa final'!$S$12),"")</f>
        <v/>
      </c>
      <c r="O26" s="56" t="str">
        <f>IF(AND('Mapa final'!$AD$12="Alta",'Mapa final'!$AF$12="Leve"),CONCATENATE("R2C",'Mapa final'!$S$12),"")</f>
        <v/>
      </c>
      <c r="P26" s="54" t="str">
        <f>IF(AND('Mapa final'!$AD$12="Alta",'Mapa final'!$AF$12="Leve"),CONCATENATE("R2C",'Mapa final'!$S$12),"")</f>
        <v/>
      </c>
      <c r="Q26" s="55" t="str">
        <f>IF(AND('Mapa final'!$AD$12="Alta",'Mapa final'!$AF$12="Leve"),CONCATENATE("R2C",'Mapa final'!$S$12),"")</f>
        <v/>
      </c>
      <c r="R26" s="55" t="str">
        <f>IF(AND('Mapa final'!$AD$12="Alta",'Mapa final'!$AF$12="Leve"),CONCATENATE("R2C",'Mapa final'!$S$12),"")</f>
        <v/>
      </c>
      <c r="S26" s="55" t="str">
        <f>IF(AND('Mapa final'!$AD$12="Alta",'Mapa final'!$AF$12="Leve"),CONCATENATE("R2C",'Mapa final'!$S$12),"")</f>
        <v/>
      </c>
      <c r="T26" s="55" t="str">
        <f>IF(AND('Mapa final'!$AD$12="Alta",'Mapa final'!$AF$12="Leve"),CONCATENATE("R2C",'Mapa final'!$S$12),"")</f>
        <v/>
      </c>
      <c r="U26" s="56" t="str">
        <f>IF(AND('Mapa final'!$AD$12="Alta",'Mapa final'!$AF$12="Leve"),CONCATENATE("R2C",'Mapa final'!$S$12),"")</f>
        <v/>
      </c>
      <c r="V26" s="54" t="str">
        <f>IF(AND('Mapa final'!$AD$12="Alta",'Mapa final'!$AF$12="Leve"),CONCATENATE("R2C",'Mapa final'!$S$12),"")</f>
        <v/>
      </c>
      <c r="W26" s="55" t="str">
        <f>IF(AND('Mapa final'!$AD$12="Alta",'Mapa final'!$AF$12="Leve"),CONCATENATE("R2C",'Mapa final'!$S$12),"")</f>
        <v/>
      </c>
      <c r="X26" s="55" t="str">
        <f>IF(AND('Mapa final'!$AD$12="Alta",'Mapa final'!$AF$12="Leve"),CONCATENATE("R2C",'Mapa final'!$S$12),"")</f>
        <v/>
      </c>
      <c r="Y26" s="55" t="str">
        <f>IF(AND('Mapa final'!$AD$12="Alta",'Mapa final'!$AF$12="Leve"),CONCATENATE("R2C",'Mapa final'!$S$12),"")</f>
        <v/>
      </c>
      <c r="Z26" s="55" t="str">
        <f>IF(AND('Mapa final'!$AD$12="Alta",'Mapa final'!$AF$12="Leve"),CONCATENATE("R2C",'Mapa final'!$S$12),"")</f>
        <v/>
      </c>
      <c r="AA26" s="56" t="str">
        <f>IF(AND('Mapa final'!$AD$12="Alta",'Mapa final'!$AF$12="Leve"),CONCATENATE("R2C",'Mapa final'!$S$12),"")</f>
        <v/>
      </c>
      <c r="AB26" s="38" t="str">
        <f>IF(AND('Mapa final'!$AD$12="Muy Alta",'Mapa final'!$AF$12="Leve"),CONCATENATE("R2C",'Mapa final'!$S$12),"")</f>
        <v/>
      </c>
      <c r="AC26" s="39" t="str">
        <f>IF(AND('Mapa final'!$AD$12="Muy Alta",'Mapa final'!$AF$12="Leve"),CONCATENATE("R2C",'Mapa final'!$S$12),"")</f>
        <v/>
      </c>
      <c r="AD26" s="39" t="str">
        <f>IF(AND('Mapa final'!$AD$12="Muy Alta",'Mapa final'!$AF$12="Leve"),CONCATENATE("R2C",'Mapa final'!$S$12),"")</f>
        <v/>
      </c>
      <c r="AE26" s="39" t="str">
        <f>IF(AND('Mapa final'!$AD$12="Muy Alta",'Mapa final'!$AF$12="Leve"),CONCATENATE("R2C",'Mapa final'!$S$12),"")</f>
        <v/>
      </c>
      <c r="AF26" s="39" t="str">
        <f>IF(AND('Mapa final'!$AD$12="Muy Alta",'Mapa final'!$AF$12="Leve"),CONCATENATE("R2C",'Mapa final'!$S$12),"")</f>
        <v/>
      </c>
      <c r="AG26" s="40" t="str">
        <f>IF(AND('Mapa final'!$AD$12="Muy Alta",'Mapa final'!$AF$12="Leve"),CONCATENATE("R2C",'Mapa final'!$S$12),"")</f>
        <v/>
      </c>
      <c r="AH26" s="41" t="str">
        <f>IF(AND('Mapa final'!$AD$12="Muy Alta",'Mapa final'!$AF$12="Catastrófico"),CONCATENATE("R2C",'Mapa final'!$S$12),"")</f>
        <v/>
      </c>
      <c r="AI26" s="42" t="str">
        <f>IF(AND('Mapa final'!$AD$14="Muy Alta",'Mapa final'!$AF$14="Catastrófico"),CONCATENATE("R2C",'Mapa final'!$S$14),"")</f>
        <v/>
      </c>
      <c r="AJ26" s="42" t="str">
        <f>IF(AND('Mapa final'!$AD$12="Muy Alta",'Mapa final'!$AF$12="Catastrófico"),CONCATENATE("R2C",'Mapa final'!$S$12),"")</f>
        <v/>
      </c>
      <c r="AK26" s="42" t="str">
        <f>IF(AND('Mapa final'!$AD$14="Muy Alta",'Mapa final'!$AF$14="Catastrófico"),CONCATENATE("R2C",'Mapa final'!$S$14),"")</f>
        <v/>
      </c>
      <c r="AL26" s="42" t="str">
        <f>IF(AND('Mapa final'!$AD$12="Muy Alta",'Mapa final'!$AF$12="Catastrófico"),CONCATENATE("R2C",'Mapa final'!$S$12),"")</f>
        <v/>
      </c>
      <c r="AM26" s="43" t="str">
        <f>IF(AND('Mapa final'!$AD$14="Muy Alta",'Mapa final'!$AF$14="Catastrófico"),CONCATENATE("R2C",'Mapa final'!$S$14),"")</f>
        <v/>
      </c>
      <c r="AN26" s="70"/>
      <c r="AO26" s="405" t="s">
        <v>80</v>
      </c>
      <c r="AP26" s="406"/>
      <c r="AQ26" s="406"/>
      <c r="AR26" s="406"/>
      <c r="AS26" s="406"/>
      <c r="AT26" s="407"/>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326"/>
      <c r="C27" s="326"/>
      <c r="D27" s="327"/>
      <c r="E27" s="384"/>
      <c r="F27" s="369"/>
      <c r="G27" s="369"/>
      <c r="H27" s="369"/>
      <c r="I27" s="370"/>
      <c r="J27" s="57" t="str">
        <f>IF(AND('Mapa final'!$AD$12="Alta",'Mapa final'!$AF$12="Leve"),CONCATENATE("R2C",'Mapa final'!$S$12),"")</f>
        <v/>
      </c>
      <c r="K27" s="188" t="str">
        <f>IF(AND('Mapa final'!$AD$12="Alta",'Mapa final'!$AF$12="Leve"),CONCATENATE("R2C",'Mapa final'!$S$12),"")</f>
        <v/>
      </c>
      <c r="L27" s="188" t="str">
        <f>IF(AND('Mapa final'!$AD$12="Alta",'Mapa final'!$AF$12="Leve"),CONCATENATE("R2C",'Mapa final'!$S$12),"")</f>
        <v/>
      </c>
      <c r="M27" s="188" t="str">
        <f>IF(AND('Mapa final'!$AD$12="Alta",'Mapa final'!$AF$12="Leve"),CONCATENATE("R2C",'Mapa final'!$S$12),"")</f>
        <v/>
      </c>
      <c r="N27" s="188" t="str">
        <f>IF(AND('Mapa final'!$AD$12="Alta",'Mapa final'!$AF$12="Leve"),CONCATENATE("R2C",'Mapa final'!$S$12),"")</f>
        <v/>
      </c>
      <c r="O27" s="58" t="str">
        <f>IF(AND('Mapa final'!$AD$12="Alta",'Mapa final'!$AF$12="Leve"),CONCATENATE("R2C",'Mapa final'!$S$12),"")</f>
        <v/>
      </c>
      <c r="P27" s="57" t="str">
        <f>IF(AND('Mapa final'!$AD$12="Alta",'Mapa final'!$AF$12="Leve"),CONCATENATE("R2C",'Mapa final'!$S$12),"")</f>
        <v/>
      </c>
      <c r="Q27" s="188" t="str">
        <f>IF(AND('Mapa final'!$AD$12="Alta",'Mapa final'!$AF$12="Leve"),CONCATENATE("R2C",'Mapa final'!$S$12),"")</f>
        <v/>
      </c>
      <c r="R27" s="188" t="str">
        <f>IF(AND('Mapa final'!$AD$12="Alta",'Mapa final'!$AF$12="Leve"),CONCATENATE("R2C",'Mapa final'!$S$12),"")</f>
        <v/>
      </c>
      <c r="S27" s="188" t="str">
        <f>IF(AND('Mapa final'!$AD$12="Alta",'Mapa final'!$AF$12="Leve"),CONCATENATE("R2C",'Mapa final'!$S$12),"")</f>
        <v/>
      </c>
      <c r="T27" s="188" t="str">
        <f>IF(AND('Mapa final'!$AD$12="Alta",'Mapa final'!$AF$12="Leve"),CONCATENATE("R2C",'Mapa final'!$S$12),"")</f>
        <v/>
      </c>
      <c r="U27" s="58" t="str">
        <f>IF(AND('Mapa final'!$AD$12="Alta",'Mapa final'!$AF$12="Leve"),CONCATENATE("R2C",'Mapa final'!$S$12),"")</f>
        <v/>
      </c>
      <c r="V27" s="57" t="str">
        <f>IF(AND('Mapa final'!$AD$12="Alta",'Mapa final'!$AF$12="Leve"),CONCATENATE("R2C",'Mapa final'!$S$12),"")</f>
        <v/>
      </c>
      <c r="W27" s="188" t="str">
        <f>IF(AND('Mapa final'!$AD$12="Alta",'Mapa final'!$AF$12="Leve"),CONCATENATE("R2C",'Mapa final'!$S$12),"")</f>
        <v/>
      </c>
      <c r="X27" s="188" t="str">
        <f>IF(AND('Mapa final'!$AD$12="Alta",'Mapa final'!$AF$12="Leve"),CONCATENATE("R2C",'Mapa final'!$S$12),"")</f>
        <v/>
      </c>
      <c r="Y27" s="188" t="str">
        <f>IF(AND('Mapa final'!$AD$12="Alta",'Mapa final'!$AF$12="Leve"),CONCATENATE("R2C",'Mapa final'!$S$12),"")</f>
        <v/>
      </c>
      <c r="Z27" s="188" t="str">
        <f>IF(AND('Mapa final'!$AD$12="Alta",'Mapa final'!$AF$12="Leve"),CONCATENATE("R2C",'Mapa final'!$S$12),"")</f>
        <v/>
      </c>
      <c r="AA27" s="58" t="str">
        <f>IF(AND('Mapa final'!$AD$12="Alta",'Mapa final'!$AF$12="Leve"),CONCATENATE("R2C",'Mapa final'!$S$12),"")</f>
        <v/>
      </c>
      <c r="AB27" s="44" t="str">
        <f>IF(AND('Mapa final'!$AD$12="Muy Alta",'Mapa final'!$AF$12="Leve"),CONCATENATE("R2C",'Mapa final'!$S$12),"")</f>
        <v/>
      </c>
      <c r="AC27" s="187" t="str">
        <f>IF(AND('Mapa final'!$AD$12="Muy Alta",'Mapa final'!$AF$12="Leve"),CONCATENATE("R2C",'Mapa final'!$S$12),"")</f>
        <v/>
      </c>
      <c r="AD27" s="187" t="str">
        <f>IF(AND('Mapa final'!$AD$12="Muy Alta",'Mapa final'!$AF$12="Leve"),CONCATENATE("R2C",'Mapa final'!$S$12),"")</f>
        <v/>
      </c>
      <c r="AE27" s="187" t="str">
        <f>IF(AND('Mapa final'!$AD$12="Muy Alta",'Mapa final'!$AF$12="Leve"),CONCATENATE("R2C",'Mapa final'!$S$12),"")</f>
        <v/>
      </c>
      <c r="AF27" s="187" t="str">
        <f>IF(AND('Mapa final'!$AD$12="Muy Alta",'Mapa final'!$AF$12="Leve"),CONCATENATE("R2C",'Mapa final'!$S$12),"")</f>
        <v/>
      </c>
      <c r="AG27" s="45" t="str">
        <f>IF(AND('Mapa final'!$AD$12="Muy Alta",'Mapa final'!$AF$12="Leve"),CONCATENATE("R2C",'Mapa final'!$S$12),"")</f>
        <v/>
      </c>
      <c r="AH27" s="46" t="str">
        <f>IF(AND('Mapa final'!$AD$12="Muy Alta",'Mapa final'!$AF$12="Catastrófico"),CONCATENATE("R2C",'Mapa final'!$S$12),"")</f>
        <v/>
      </c>
      <c r="AI27" s="190" t="str">
        <f>IF(AND('Mapa final'!$AD$14="Muy Alta",'Mapa final'!$AF$14="Catastrófico"),CONCATENATE("R2C",'Mapa final'!$S$14),"")</f>
        <v/>
      </c>
      <c r="AJ27" s="190" t="str">
        <f>IF(AND('Mapa final'!$AD$12="Muy Alta",'Mapa final'!$AF$12="Catastrófico"),CONCATENATE("R2C",'Mapa final'!$S$12),"")</f>
        <v/>
      </c>
      <c r="AK27" s="190" t="str">
        <f>IF(AND('Mapa final'!$AD$14="Muy Alta",'Mapa final'!$AF$14="Catastrófico"),CONCATENATE("R2C",'Mapa final'!$S$14),"")</f>
        <v/>
      </c>
      <c r="AL27" s="190" t="str">
        <f>IF(AND('Mapa final'!$AD$12="Muy Alta",'Mapa final'!$AF$12="Catastrófico"),CONCATENATE("R2C",'Mapa final'!$S$12),"")</f>
        <v/>
      </c>
      <c r="AM27" s="47" t="str">
        <f>IF(AND('Mapa final'!$AD$14="Muy Alta",'Mapa final'!$AF$14="Catastrófico"),CONCATENATE("R2C",'Mapa final'!$S$14),"")</f>
        <v/>
      </c>
      <c r="AN27" s="70"/>
      <c r="AO27" s="408"/>
      <c r="AP27" s="409"/>
      <c r="AQ27" s="409"/>
      <c r="AR27" s="409"/>
      <c r="AS27" s="409"/>
      <c r="AT27" s="41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326"/>
      <c r="C28" s="326"/>
      <c r="D28" s="327"/>
      <c r="E28" s="368"/>
      <c r="F28" s="369"/>
      <c r="G28" s="369"/>
      <c r="H28" s="369"/>
      <c r="I28" s="370"/>
      <c r="J28" s="57" t="str">
        <f>IF(AND('Mapa final'!$AD$12="Alta",'Mapa final'!$AF$12="Leve"),CONCATENATE("R2C",'Mapa final'!$S$12),"")</f>
        <v/>
      </c>
      <c r="K28" s="188" t="str">
        <f>IF(AND('Mapa final'!$AD$12="Alta",'Mapa final'!$AF$12="Leve"),CONCATENATE("R2C",'Mapa final'!$S$12),"")</f>
        <v/>
      </c>
      <c r="L28" s="188" t="str">
        <f>IF(AND('Mapa final'!$AD$12="Alta",'Mapa final'!$AF$12="Leve"),CONCATENATE("R2C",'Mapa final'!$S$12),"")</f>
        <v/>
      </c>
      <c r="M28" s="188" t="str">
        <f>IF(AND('Mapa final'!$AD$12="Alta",'Mapa final'!$AF$12="Leve"),CONCATENATE("R2C",'Mapa final'!$S$12),"")</f>
        <v/>
      </c>
      <c r="N28" s="188" t="str">
        <f>IF(AND('Mapa final'!$AD$12="Alta",'Mapa final'!$AF$12="Leve"),CONCATENATE("R2C",'Mapa final'!$S$12),"")</f>
        <v/>
      </c>
      <c r="O28" s="58" t="str">
        <f>IF(AND('Mapa final'!$AD$12="Alta",'Mapa final'!$AF$12="Leve"),CONCATENATE("R2C",'Mapa final'!$S$12),"")</f>
        <v/>
      </c>
      <c r="P28" s="57" t="str">
        <f>IF(AND('Mapa final'!$AD$12="Alta",'Mapa final'!$AF$12="Leve"),CONCATENATE("R2C",'Mapa final'!$S$12),"")</f>
        <v/>
      </c>
      <c r="Q28" s="188" t="str">
        <f>IF(AND('Mapa final'!$AD$12="Alta",'Mapa final'!$AF$12="Leve"),CONCATENATE("R2C",'Mapa final'!$S$12),"")</f>
        <v/>
      </c>
      <c r="R28" s="188" t="str">
        <f>IF(AND('Mapa final'!$AD$12="Alta",'Mapa final'!$AF$12="Leve"),CONCATENATE("R2C",'Mapa final'!$S$12),"")</f>
        <v/>
      </c>
      <c r="S28" s="188" t="str">
        <f>IF(AND('Mapa final'!$AD$12="Alta",'Mapa final'!$AF$12="Leve"),CONCATENATE("R2C",'Mapa final'!$S$12),"")</f>
        <v/>
      </c>
      <c r="T28" s="188" t="str">
        <f>IF(AND('Mapa final'!$AD$12="Alta",'Mapa final'!$AF$12="Leve"),CONCATENATE("R2C",'Mapa final'!$S$12),"")</f>
        <v/>
      </c>
      <c r="U28" s="58" t="str">
        <f>IF(AND('Mapa final'!$AD$12="Alta",'Mapa final'!$AF$12="Leve"),CONCATENATE("R2C",'Mapa final'!$S$12),"")</f>
        <v/>
      </c>
      <c r="V28" s="57" t="str">
        <f>IF(AND('Mapa final'!$AD$12="Alta",'Mapa final'!$AF$12="Leve"),CONCATENATE("R2C",'Mapa final'!$S$12),"")</f>
        <v/>
      </c>
      <c r="W28" s="188" t="str">
        <f>IF(AND('Mapa final'!$AD$12="Alta",'Mapa final'!$AF$12="Leve"),CONCATENATE("R2C",'Mapa final'!$S$12),"")</f>
        <v/>
      </c>
      <c r="X28" s="188" t="str">
        <f>IF(AND('Mapa final'!$AD$12="Alta",'Mapa final'!$AF$12="Leve"),CONCATENATE("R2C",'Mapa final'!$S$12),"")</f>
        <v/>
      </c>
      <c r="Y28" s="188" t="str">
        <f>IF(AND('Mapa final'!$AD$12="Alta",'Mapa final'!$AF$12="Leve"),CONCATENATE("R2C",'Mapa final'!$S$12),"")</f>
        <v/>
      </c>
      <c r="Z28" s="188" t="str">
        <f>IF(AND('Mapa final'!$AD$12="Alta",'Mapa final'!$AF$12="Leve"),CONCATENATE("R2C",'Mapa final'!$S$12),"")</f>
        <v/>
      </c>
      <c r="AA28" s="58" t="str">
        <f>IF(AND('Mapa final'!$AD$12="Alta",'Mapa final'!$AF$12="Leve"),CONCATENATE("R2C",'Mapa final'!$S$12),"")</f>
        <v/>
      </c>
      <c r="AB28" s="44" t="str">
        <f>IF(AND('Mapa final'!$AD$12="Muy Alta",'Mapa final'!$AF$12="Leve"),CONCATENATE("R2C",'Mapa final'!$S$12),"")</f>
        <v/>
      </c>
      <c r="AC28" s="187" t="str">
        <f>IF(AND('Mapa final'!$AD$12="Muy Alta",'Mapa final'!$AF$12="Leve"),CONCATENATE("R2C",'Mapa final'!$S$12),"")</f>
        <v/>
      </c>
      <c r="AD28" s="187" t="str">
        <f>IF(AND('Mapa final'!$AD$12="Muy Alta",'Mapa final'!$AF$12="Leve"),CONCATENATE("R2C",'Mapa final'!$S$12),"")</f>
        <v/>
      </c>
      <c r="AE28" s="187" t="str">
        <f>IF(AND('Mapa final'!$AD$12="Muy Alta",'Mapa final'!$AF$12="Leve"),CONCATENATE("R2C",'Mapa final'!$S$12),"")</f>
        <v/>
      </c>
      <c r="AF28" s="187" t="str">
        <f>IF(AND('Mapa final'!$AD$12="Muy Alta",'Mapa final'!$AF$12="Leve"),CONCATENATE("R2C",'Mapa final'!$S$12),"")</f>
        <v/>
      </c>
      <c r="AG28" s="45" t="str">
        <f>IF(AND('Mapa final'!$AD$12="Muy Alta",'Mapa final'!$AF$12="Leve"),CONCATENATE("R2C",'Mapa final'!$S$12),"")</f>
        <v/>
      </c>
      <c r="AH28" s="46" t="str">
        <f>IF(AND('Mapa final'!$AD$12="Muy Alta",'Mapa final'!$AF$12="Catastrófico"),CONCATENATE("R2C",'Mapa final'!$S$12),"")</f>
        <v/>
      </c>
      <c r="AI28" s="190" t="str">
        <f>IF(AND('Mapa final'!$AD$14="Muy Alta",'Mapa final'!$AF$14="Catastrófico"),CONCATENATE("R2C",'Mapa final'!$S$14),"")</f>
        <v/>
      </c>
      <c r="AJ28" s="190" t="str">
        <f>IF(AND('Mapa final'!$AD$12="Muy Alta",'Mapa final'!$AF$12="Catastrófico"),CONCATENATE("R2C",'Mapa final'!$S$12),"")</f>
        <v/>
      </c>
      <c r="AK28" s="190" t="str">
        <f>IF(AND('Mapa final'!$AD$14="Muy Alta",'Mapa final'!$AF$14="Catastrófico"),CONCATENATE("R2C",'Mapa final'!$S$14),"")</f>
        <v/>
      </c>
      <c r="AL28" s="190" t="str">
        <f>IF(AND('Mapa final'!$AD$12="Muy Alta",'Mapa final'!$AF$12="Catastrófico"),CONCATENATE("R2C",'Mapa final'!$S$12),"")</f>
        <v/>
      </c>
      <c r="AM28" s="47" t="str">
        <f>IF(AND('Mapa final'!$AD$14="Muy Alta",'Mapa final'!$AF$14="Catastrófico"),CONCATENATE("R2C",'Mapa final'!$S$14),"")</f>
        <v/>
      </c>
      <c r="AN28" s="70"/>
      <c r="AO28" s="408"/>
      <c r="AP28" s="409"/>
      <c r="AQ28" s="409"/>
      <c r="AR28" s="409"/>
      <c r="AS28" s="409"/>
      <c r="AT28" s="41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326"/>
      <c r="C29" s="326"/>
      <c r="D29" s="327"/>
      <c r="E29" s="368"/>
      <c r="F29" s="369"/>
      <c r="G29" s="369"/>
      <c r="H29" s="369"/>
      <c r="I29" s="370"/>
      <c r="J29" s="57" t="str">
        <f>IF(AND('Mapa final'!$AD$12="Alta",'Mapa final'!$AF$12="Leve"),CONCATENATE("R2C",'Mapa final'!$S$12),"")</f>
        <v/>
      </c>
      <c r="K29" s="188" t="str">
        <f>IF(AND('Mapa final'!$AD$12="Alta",'Mapa final'!$AF$12="Leve"),CONCATENATE("R2C",'Mapa final'!$S$12),"")</f>
        <v/>
      </c>
      <c r="L29" s="188" t="str">
        <f>IF(AND('Mapa final'!$AD$12="Alta",'Mapa final'!$AF$12="Leve"),CONCATENATE("R2C",'Mapa final'!$S$12),"")</f>
        <v/>
      </c>
      <c r="M29" s="188" t="str">
        <f>IF(AND('Mapa final'!$AD$12="Alta",'Mapa final'!$AF$12="Leve"),CONCATENATE("R2C",'Mapa final'!$S$12),"")</f>
        <v/>
      </c>
      <c r="N29" s="188" t="str">
        <f>IF(AND('Mapa final'!$AD$12="Alta",'Mapa final'!$AF$12="Leve"),CONCATENATE("R2C",'Mapa final'!$S$12),"")</f>
        <v/>
      </c>
      <c r="O29" s="58" t="str">
        <f>IF(AND('Mapa final'!$AD$12="Alta",'Mapa final'!$AF$12="Leve"),CONCATENATE("R2C",'Mapa final'!$S$12),"")</f>
        <v/>
      </c>
      <c r="P29" s="57" t="str">
        <f>IF(AND('Mapa final'!$AD$12="Alta",'Mapa final'!$AF$12="Leve"),CONCATENATE("R2C",'Mapa final'!$S$12),"")</f>
        <v/>
      </c>
      <c r="Q29" s="188" t="str">
        <f>IF(AND('Mapa final'!$AD$12="Alta",'Mapa final'!$AF$12="Leve"),CONCATENATE("R2C",'Mapa final'!$S$12),"")</f>
        <v/>
      </c>
      <c r="R29" s="188" t="str">
        <f>IF(AND('Mapa final'!$AD$12="Alta",'Mapa final'!$AF$12="Leve"),CONCATENATE("R2C",'Mapa final'!$S$12),"")</f>
        <v/>
      </c>
      <c r="S29" s="188" t="str">
        <f>IF(AND('Mapa final'!$AD$12="Alta",'Mapa final'!$AF$12="Leve"),CONCATENATE("R2C",'Mapa final'!$S$12),"")</f>
        <v/>
      </c>
      <c r="T29" s="188" t="str">
        <f>IF(AND('Mapa final'!$AD$12="Alta",'Mapa final'!$AF$12="Leve"),CONCATENATE("R2C",'Mapa final'!$S$12),"")</f>
        <v/>
      </c>
      <c r="U29" s="58" t="str">
        <f>IF(AND('Mapa final'!$AD$12="Alta",'Mapa final'!$AF$12="Leve"),CONCATENATE("R2C",'Mapa final'!$S$12),"")</f>
        <v/>
      </c>
      <c r="V29" s="57" t="str">
        <f>IF(AND('Mapa final'!$AD$12="Alta",'Mapa final'!$AF$12="Leve"),CONCATENATE("R2C",'Mapa final'!$S$12),"")</f>
        <v/>
      </c>
      <c r="W29" s="188" t="str">
        <f>IF(AND('Mapa final'!$AD$12="Alta",'Mapa final'!$AF$12="Leve"),CONCATENATE("R2C",'Mapa final'!$S$12),"")</f>
        <v/>
      </c>
      <c r="X29" s="188" t="str">
        <f>IF(AND('Mapa final'!$AD$12="Alta",'Mapa final'!$AF$12="Leve"),CONCATENATE("R2C",'Mapa final'!$S$12),"")</f>
        <v/>
      </c>
      <c r="Y29" s="188" t="str">
        <f>IF(AND('Mapa final'!$AD$12="Alta",'Mapa final'!$AF$12="Leve"),CONCATENATE("R2C",'Mapa final'!$S$12),"")</f>
        <v/>
      </c>
      <c r="Z29" s="188" t="str">
        <f>IF(AND('Mapa final'!$AD$12="Alta",'Mapa final'!$AF$12="Leve"),CONCATENATE("R2C",'Mapa final'!$S$12),"")</f>
        <v/>
      </c>
      <c r="AA29" s="58" t="str">
        <f>IF(AND('Mapa final'!$AD$12="Alta",'Mapa final'!$AF$12="Leve"),CONCATENATE("R2C",'Mapa final'!$S$12),"")</f>
        <v/>
      </c>
      <c r="AB29" s="44" t="str">
        <f>IF(AND('Mapa final'!$AD$12="Muy Alta",'Mapa final'!$AF$12="Leve"),CONCATENATE("R2C",'Mapa final'!$S$12),"")</f>
        <v/>
      </c>
      <c r="AC29" s="187" t="str">
        <f>IF(AND('Mapa final'!$AD$12="Muy Alta",'Mapa final'!$AF$12="Leve"),CONCATENATE("R2C",'Mapa final'!$S$12),"")</f>
        <v/>
      </c>
      <c r="AD29" s="187" t="str">
        <f>IF(AND('Mapa final'!$AD$12="Muy Alta",'Mapa final'!$AF$12="Leve"),CONCATENATE("R2C",'Mapa final'!$S$12),"")</f>
        <v/>
      </c>
      <c r="AE29" s="187" t="str">
        <f>IF(AND('Mapa final'!$AD$12="Muy Alta",'Mapa final'!$AF$12="Leve"),CONCATENATE("R2C",'Mapa final'!$S$12),"")</f>
        <v/>
      </c>
      <c r="AF29" s="187" t="str">
        <f>IF(AND('Mapa final'!$AD$12="Muy Alta",'Mapa final'!$AF$12="Leve"),CONCATENATE("R2C",'Mapa final'!$S$12),"")</f>
        <v/>
      </c>
      <c r="AG29" s="45" t="str">
        <f>IF(AND('Mapa final'!$AD$12="Muy Alta",'Mapa final'!$AF$12="Leve"),CONCATENATE("R2C",'Mapa final'!$S$12),"")</f>
        <v/>
      </c>
      <c r="AH29" s="46" t="str">
        <f>IF(AND('Mapa final'!$AD$12="Muy Alta",'Mapa final'!$AF$12="Catastrófico"),CONCATENATE("R2C",'Mapa final'!$S$12),"")</f>
        <v/>
      </c>
      <c r="AI29" s="190" t="str">
        <f>IF(AND('Mapa final'!$AD$14="Muy Alta",'Mapa final'!$AF$14="Catastrófico"),CONCATENATE("R2C",'Mapa final'!$S$14),"")</f>
        <v/>
      </c>
      <c r="AJ29" s="190" t="str">
        <f>IF(AND('Mapa final'!$AD$12="Muy Alta",'Mapa final'!$AF$12="Catastrófico"),CONCATENATE("R2C",'Mapa final'!$S$12),"")</f>
        <v/>
      </c>
      <c r="AK29" s="190" t="str">
        <f>IF(AND('Mapa final'!$AD$14="Muy Alta",'Mapa final'!$AF$14="Catastrófico"),CONCATENATE("R2C",'Mapa final'!$S$14),"")</f>
        <v/>
      </c>
      <c r="AL29" s="190" t="str">
        <f>IF(AND('Mapa final'!$AD$12="Muy Alta",'Mapa final'!$AF$12="Catastrófico"),CONCATENATE("R2C",'Mapa final'!$S$12),"")</f>
        <v/>
      </c>
      <c r="AM29" s="47" t="str">
        <f>IF(AND('Mapa final'!$AD$14="Muy Alta",'Mapa final'!$AF$14="Catastrófico"),CONCATENATE("R2C",'Mapa final'!$S$14),"")</f>
        <v/>
      </c>
      <c r="AN29" s="70"/>
      <c r="AO29" s="408"/>
      <c r="AP29" s="409"/>
      <c r="AQ29" s="409"/>
      <c r="AR29" s="409"/>
      <c r="AS29" s="409"/>
      <c r="AT29" s="41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326"/>
      <c r="C30" s="326"/>
      <c r="D30" s="327"/>
      <c r="E30" s="368"/>
      <c r="F30" s="369"/>
      <c r="G30" s="369"/>
      <c r="H30" s="369"/>
      <c r="I30" s="370"/>
      <c r="J30" s="57" t="str">
        <f>IF(AND('Mapa final'!$AD$12="Alta",'Mapa final'!$AF$12="Leve"),CONCATENATE("R2C",'Mapa final'!$S$12),"")</f>
        <v/>
      </c>
      <c r="K30" s="188" t="str">
        <f>IF(AND('Mapa final'!$AD$12="Alta",'Mapa final'!$AF$12="Leve"),CONCATENATE("R2C",'Mapa final'!$S$12),"")</f>
        <v/>
      </c>
      <c r="L30" s="188" t="str">
        <f>IF(AND('Mapa final'!$AD$12="Alta",'Mapa final'!$AF$12="Leve"),CONCATENATE("R2C",'Mapa final'!$S$12),"")</f>
        <v/>
      </c>
      <c r="M30" s="188" t="str">
        <f>IF(AND('Mapa final'!$AD$12="Alta",'Mapa final'!$AF$12="Leve"),CONCATENATE("R2C",'Mapa final'!$S$12),"")</f>
        <v/>
      </c>
      <c r="N30" s="188" t="str">
        <f>IF(AND('Mapa final'!$AD$12="Alta",'Mapa final'!$AF$12="Leve"),CONCATENATE("R2C",'Mapa final'!$S$12),"")</f>
        <v/>
      </c>
      <c r="O30" s="58" t="str">
        <f>IF(AND('Mapa final'!$AD$12="Alta",'Mapa final'!$AF$12="Leve"),CONCATENATE("R2C",'Mapa final'!$S$12),"")</f>
        <v/>
      </c>
      <c r="P30" s="57" t="str">
        <f>IF(AND('Mapa final'!$AD$12="Alta",'Mapa final'!$AF$12="Leve"),CONCATENATE("R2C",'Mapa final'!$S$12),"")</f>
        <v/>
      </c>
      <c r="Q30" s="188" t="str">
        <f>IF(AND('Mapa final'!$AD$12="Alta",'Mapa final'!$AF$12="Leve"),CONCATENATE("R2C",'Mapa final'!$S$12),"")</f>
        <v/>
      </c>
      <c r="R30" s="188" t="str">
        <f>IF(AND('Mapa final'!$AD$16="media",'Mapa final'!$AF$16="menor"),CONCATENATE("R3C",'Mapa final'!$S$16),"")</f>
        <v>R3C1</v>
      </c>
      <c r="S30" s="188" t="str">
        <f>IF(AND('Mapa final'!$AD$12="Alta",'Mapa final'!$AF$12="Leve"),CONCATENATE("R2C",'Mapa final'!$S$12),"")</f>
        <v/>
      </c>
      <c r="T30" s="188" t="str">
        <f>IF(AND('Mapa final'!$AD$12="Alta",'Mapa final'!$AF$12="Leve"),CONCATENATE("R2C",'Mapa final'!$S$12),"")</f>
        <v/>
      </c>
      <c r="U30" s="58" t="str">
        <f>IF(AND('Mapa final'!$AD$12="Alta",'Mapa final'!$AF$12="Leve"),CONCATENATE("R2C",'Mapa final'!$S$12),"")</f>
        <v/>
      </c>
      <c r="V30" s="57" t="str">
        <f>IF(AND('Mapa final'!$AD$12="Alta",'Mapa final'!$AF$12="Leve"),CONCATENATE("R2C",'Mapa final'!$S$12),"")</f>
        <v/>
      </c>
      <c r="W30" s="188" t="str">
        <f>IF(AND('Mapa final'!$AD$12="Alta",'Mapa final'!$AF$12="Leve"),CONCATENATE("R2C",'Mapa final'!$S$12),"")</f>
        <v/>
      </c>
      <c r="X30" s="188" t="str">
        <f>IF(AND('Mapa final'!$AD$12="Alta",'Mapa final'!$AF$12="Leve"),CONCATENATE("R2C",'Mapa final'!$S$12),"")</f>
        <v/>
      </c>
      <c r="Y30" s="188" t="str">
        <f>IF(AND('Mapa final'!$AD$12="Alta",'Mapa final'!$AF$12="Leve"),CONCATENATE("R2C",'Mapa final'!$S$12),"")</f>
        <v/>
      </c>
      <c r="Z30" s="188" t="str">
        <f>IF(AND('Mapa final'!$AD$12="Alta",'Mapa final'!$AF$12="Leve"),CONCATENATE("R2C",'Mapa final'!$S$12),"")</f>
        <v/>
      </c>
      <c r="AA30" s="58" t="str">
        <f>IF(AND('Mapa final'!$AD$12="Alta",'Mapa final'!$AF$12="Leve"),CONCATENATE("R2C",'Mapa final'!$S$12),"")</f>
        <v/>
      </c>
      <c r="AB30" s="44" t="str">
        <f>IF(AND('Mapa final'!$AD$12="Muy Alta",'Mapa final'!$AF$12="Leve"),CONCATENATE("R2C",'Mapa final'!$S$12),"")</f>
        <v/>
      </c>
      <c r="AC30" s="187" t="str">
        <f>IF(AND('Mapa final'!$AD$12="Muy Alta",'Mapa final'!$AF$12="Leve"),CONCATENATE("R2C",'Mapa final'!$S$12),"")</f>
        <v/>
      </c>
      <c r="AD30" s="187" t="str">
        <f>IF(AND('Mapa final'!$AD$12="Muy Alta",'Mapa final'!$AF$12="Leve"),CONCATENATE("R2C",'Mapa final'!$S$12),"")</f>
        <v/>
      </c>
      <c r="AE30" s="187" t="str">
        <f>IF(AND('Mapa final'!$AD$12="Muy Alta",'Mapa final'!$AF$12="Leve"),CONCATENATE("R2C",'Mapa final'!$S$12),"")</f>
        <v/>
      </c>
      <c r="AF30" s="187" t="str">
        <f>IF(AND('Mapa final'!$AD$12="Muy Alta",'Mapa final'!$AF$12="Leve"),CONCATENATE("R2C",'Mapa final'!$S$12),"")</f>
        <v/>
      </c>
      <c r="AG30" s="45" t="str">
        <f>IF(AND('Mapa final'!$AD$12="Muy Alta",'Mapa final'!$AF$12="Leve"),CONCATENATE("R2C",'Mapa final'!$S$12),"")</f>
        <v/>
      </c>
      <c r="AH30" s="46" t="str">
        <f>IF(AND('Mapa final'!$AD$12="Muy Alta",'Mapa final'!$AF$12="Catastrófico"),CONCATENATE("R2C",'Mapa final'!$S$12),"")</f>
        <v/>
      </c>
      <c r="AI30" s="190" t="str">
        <f>IF(AND('Mapa final'!$AD$14="Muy Alta",'Mapa final'!$AF$14="Catastrófico"),CONCATENATE("R2C",'Mapa final'!$S$14),"")</f>
        <v/>
      </c>
      <c r="AJ30" s="190" t="str">
        <f>IF(AND('Mapa final'!$AD$12="Muy Alta",'Mapa final'!$AF$12="Catastrófico"),CONCATENATE("R2C",'Mapa final'!$S$12),"")</f>
        <v/>
      </c>
      <c r="AK30" s="190" t="str">
        <f>IF(AND('Mapa final'!$AD$14="Muy Alta",'Mapa final'!$AF$14="Catastrófico"),CONCATENATE("R2C",'Mapa final'!$S$14),"")</f>
        <v/>
      </c>
      <c r="AL30" s="190" t="str">
        <f>IF(AND('Mapa final'!$AD$12="Muy Alta",'Mapa final'!$AF$12="Catastrófico"),CONCATENATE("R2C",'Mapa final'!$S$12),"")</f>
        <v/>
      </c>
      <c r="AM30" s="47" t="str">
        <f>IF(AND('Mapa final'!$AD$14="Muy Alta",'Mapa final'!$AF$14="Catastrófico"),CONCATENATE("R2C",'Mapa final'!$S$14),"")</f>
        <v/>
      </c>
      <c r="AN30" s="70"/>
      <c r="AO30" s="408"/>
      <c r="AP30" s="409"/>
      <c r="AQ30" s="409"/>
      <c r="AR30" s="409"/>
      <c r="AS30" s="409"/>
      <c r="AT30" s="41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326"/>
      <c r="C31" s="326"/>
      <c r="D31" s="327"/>
      <c r="E31" s="368"/>
      <c r="F31" s="369"/>
      <c r="G31" s="369"/>
      <c r="H31" s="369"/>
      <c r="I31" s="370"/>
      <c r="J31" s="57" t="str">
        <f>IF(AND('Mapa final'!$AD$12="Alta",'Mapa final'!$AF$12="Leve"),CONCATENATE("R2C",'Mapa final'!$S$12),"")</f>
        <v/>
      </c>
      <c r="K31" s="188" t="str">
        <f>IF(AND('Mapa final'!$AD$12="Alta",'Mapa final'!$AF$12="Leve"),CONCATENATE("R2C",'Mapa final'!$S$12),"")</f>
        <v/>
      </c>
      <c r="L31" s="188" t="str">
        <f>IF(AND('Mapa final'!$AD$12="Alta",'Mapa final'!$AF$12="Leve"),CONCATENATE("R2C",'Mapa final'!$S$12),"")</f>
        <v/>
      </c>
      <c r="M31" s="188" t="str">
        <f>IF(AND('Mapa final'!$AD$12="Alta",'Mapa final'!$AF$12="Leve"),CONCATENATE("R2C",'Mapa final'!$S$12),"")</f>
        <v/>
      </c>
      <c r="N31" s="188" t="str">
        <f>IF(AND('Mapa final'!$AD$12="Alta",'Mapa final'!$AF$12="Leve"),CONCATENATE("R2C",'Mapa final'!$S$12),"")</f>
        <v/>
      </c>
      <c r="O31" s="58" t="str">
        <f>IF(AND('Mapa final'!$AD$12="Alta",'Mapa final'!$AF$12="Leve"),CONCATENATE("R2C",'Mapa final'!$S$12),"")</f>
        <v/>
      </c>
      <c r="P31" s="57" t="str">
        <f>IF(AND('Mapa final'!$AD$12="Alta",'Mapa final'!$AF$12="Leve"),CONCATENATE("R2C",'Mapa final'!$S$12),"")</f>
        <v/>
      </c>
      <c r="Q31" s="188" t="str">
        <f>IF(AND('Mapa final'!$AD$12="Alta",'Mapa final'!$AF$12="Leve"),CONCATENATE("R2C",'Mapa final'!$S$12),"")</f>
        <v/>
      </c>
      <c r="R31" s="188" t="str">
        <f>IF(AND('Mapa final'!$AD$12="Alta",'Mapa final'!$AF$12="Leve"),CONCATENATE("R2C",'Mapa final'!$S$12),"")</f>
        <v/>
      </c>
      <c r="S31" s="188" t="str">
        <f>IF(AND('Mapa final'!$AD$12="Alta",'Mapa final'!$AF$12="Leve"),CONCATENATE("R2C",'Mapa final'!$S$12),"")</f>
        <v/>
      </c>
      <c r="T31" s="188" t="str">
        <f>IF(AND('Mapa final'!$AD$12="Alta",'Mapa final'!$AF$12="Leve"),CONCATENATE("R2C",'Mapa final'!$S$12),"")</f>
        <v/>
      </c>
      <c r="U31" s="58" t="str">
        <f>IF(AND('Mapa final'!$AD$12="Alta",'Mapa final'!$AF$12="Leve"),CONCATENATE("R2C",'Mapa final'!$S$12),"")</f>
        <v/>
      </c>
      <c r="V31" s="57" t="str">
        <f>IF(AND('Mapa final'!$AD$12="Alta",'Mapa final'!$AF$12="Leve"),CONCATENATE("R2C",'Mapa final'!$S$12),"")</f>
        <v/>
      </c>
      <c r="W31" s="188" t="str">
        <f>IF(AND('Mapa final'!$AD$12="Alta",'Mapa final'!$AF$12="Leve"),CONCATENATE("R2C",'Mapa final'!$S$12),"")</f>
        <v/>
      </c>
      <c r="X31" s="188" t="str">
        <f>IF(AND('Mapa final'!$AD$12="Alta",'Mapa final'!$AF$12="Leve"),CONCATENATE("R2C",'Mapa final'!$S$12),"")</f>
        <v/>
      </c>
      <c r="Y31" s="188" t="str">
        <f>IF(AND('Mapa final'!$AD$12="Alta",'Mapa final'!$AF$12="Leve"),CONCATENATE("R2C",'Mapa final'!$S$12),"")</f>
        <v/>
      </c>
      <c r="Z31" s="188" t="str">
        <f>IF(AND('Mapa final'!$AD$12="Alta",'Mapa final'!$AF$12="Leve"),CONCATENATE("R2C",'Mapa final'!$S$12),"")</f>
        <v/>
      </c>
      <c r="AA31" s="58" t="str">
        <f>IF(AND('Mapa final'!$AD$12="Alta",'Mapa final'!$AF$12="Leve"),CONCATENATE("R2C",'Mapa final'!$S$12),"")</f>
        <v/>
      </c>
      <c r="AB31" s="44" t="str">
        <f>IF(AND('Mapa final'!$AD$12="Muy Alta",'Mapa final'!$AF$12="Leve"),CONCATENATE("R2C",'Mapa final'!$S$12),"")</f>
        <v/>
      </c>
      <c r="AC31" s="187" t="str">
        <f>IF(AND('Mapa final'!$AD$12="Muy Alta",'Mapa final'!$AF$12="Leve"),CONCATENATE("R2C",'Mapa final'!$S$12),"")</f>
        <v/>
      </c>
      <c r="AD31" s="187" t="str">
        <f>IF(AND('Mapa final'!$AD$12="Muy Alta",'Mapa final'!$AF$12="Leve"),CONCATENATE("R2C",'Mapa final'!$S$12),"")</f>
        <v/>
      </c>
      <c r="AE31" s="187" t="str">
        <f>IF(AND('Mapa final'!$AD$12="Muy Alta",'Mapa final'!$AF$12="Leve"),CONCATENATE("R2C",'Mapa final'!$S$12),"")</f>
        <v/>
      </c>
      <c r="AF31" s="187" t="str">
        <f>IF(AND('Mapa final'!$AD$12="Muy Alta",'Mapa final'!$AF$12="Leve"),CONCATENATE("R2C",'Mapa final'!$S$12),"")</f>
        <v/>
      </c>
      <c r="AG31" s="45" t="str">
        <f>IF(AND('Mapa final'!$AD$12="Muy Alta",'Mapa final'!$AF$12="Leve"),CONCATENATE("R2C",'Mapa final'!$S$12),"")</f>
        <v/>
      </c>
      <c r="AH31" s="46" t="str">
        <f>IF(AND('Mapa final'!$AD$12="Muy Alta",'Mapa final'!$AF$12="Catastrófico"),CONCATENATE("R2C",'Mapa final'!$S$12),"")</f>
        <v/>
      </c>
      <c r="AI31" s="190" t="str">
        <f>IF(AND('Mapa final'!$AD$14="Muy Alta",'Mapa final'!$AF$14="Catastrófico"),CONCATENATE("R2C",'Mapa final'!$S$14),"")</f>
        <v/>
      </c>
      <c r="AJ31" s="190" t="str">
        <f>IF(AND('Mapa final'!$AD$12="Muy Alta",'Mapa final'!$AF$12="Catastrófico"),CONCATENATE("R2C",'Mapa final'!$S$12),"")</f>
        <v/>
      </c>
      <c r="AK31" s="190" t="str">
        <f>IF(AND('Mapa final'!$AD$14="Muy Alta",'Mapa final'!$AF$14="Catastrófico"),CONCATENATE("R2C",'Mapa final'!$S$14),"")</f>
        <v/>
      </c>
      <c r="AL31" s="190" t="str">
        <f>IF(AND('Mapa final'!$AD$12="Muy Alta",'Mapa final'!$AF$12="Catastrófico"),CONCATENATE("R2C",'Mapa final'!$S$12),"")</f>
        <v/>
      </c>
      <c r="AM31" s="47" t="str">
        <f>IF(AND('Mapa final'!$AD$14="Muy Alta",'Mapa final'!$AF$14="Catastrófico"),CONCATENATE("R2C",'Mapa final'!$S$14),"")</f>
        <v/>
      </c>
      <c r="AN31" s="70"/>
      <c r="AO31" s="408"/>
      <c r="AP31" s="409"/>
      <c r="AQ31" s="409"/>
      <c r="AR31" s="409"/>
      <c r="AS31" s="409"/>
      <c r="AT31" s="41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326"/>
      <c r="C32" s="326"/>
      <c r="D32" s="327"/>
      <c r="E32" s="368"/>
      <c r="F32" s="369"/>
      <c r="G32" s="369"/>
      <c r="H32" s="369"/>
      <c r="I32" s="370"/>
      <c r="J32" s="57" t="str">
        <f>IF(AND('Mapa final'!$AD$12="Alta",'Mapa final'!$AF$12="Leve"),CONCATENATE("R2C",'Mapa final'!$S$12),"")</f>
        <v/>
      </c>
      <c r="K32" s="188" t="str">
        <f>IF(AND('Mapa final'!$AD$12="Alta",'Mapa final'!$AF$12="Leve"),CONCATENATE("R2C",'Mapa final'!$S$12),"")</f>
        <v/>
      </c>
      <c r="L32" s="188" t="str">
        <f>IF(AND('Mapa final'!$AD$12="Alta",'Mapa final'!$AF$12="Leve"),CONCATENATE("R2C",'Mapa final'!$S$12),"")</f>
        <v/>
      </c>
      <c r="M32" s="188" t="str">
        <f>IF(AND('Mapa final'!$AD$12="Alta",'Mapa final'!$AF$12="Leve"),CONCATENATE("R2C",'Mapa final'!$S$12),"")</f>
        <v/>
      </c>
      <c r="N32" s="188" t="str">
        <f>IF(AND('Mapa final'!$AD$12="Alta",'Mapa final'!$AF$12="Leve"),CONCATENATE("R2C",'Mapa final'!$S$12),"")</f>
        <v/>
      </c>
      <c r="O32" s="58" t="str">
        <f>IF(AND('Mapa final'!$AD$12="Alta",'Mapa final'!$AF$12="Leve"),CONCATENATE("R2C",'Mapa final'!$S$12),"")</f>
        <v/>
      </c>
      <c r="P32" s="57" t="str">
        <f>IF(AND('Mapa final'!$AD$12="Alta",'Mapa final'!$AF$12="Leve"),CONCATENATE("R2C",'Mapa final'!$S$12),"")</f>
        <v/>
      </c>
      <c r="Q32" s="188" t="str">
        <f>IF(AND('Mapa final'!$AD$12="Alta",'Mapa final'!$AF$12="Leve"),CONCATENATE("R2C",'Mapa final'!$S$12),"")</f>
        <v/>
      </c>
      <c r="R32" s="188" t="str">
        <f>IF(AND('Mapa final'!$AD$12="Alta",'Mapa final'!$AF$12="Leve"),CONCATENATE("R2C",'Mapa final'!$S$12),"")</f>
        <v/>
      </c>
      <c r="S32" s="188" t="str">
        <f>IF(AND('Mapa final'!$AD$12="Alta",'Mapa final'!$AF$12="Leve"),CONCATENATE("R2C",'Mapa final'!$S$12),"")</f>
        <v/>
      </c>
      <c r="T32" s="188" t="str">
        <f>IF(AND('Mapa final'!$AD$12="Alta",'Mapa final'!$AF$12="Leve"),CONCATENATE("R2C",'Mapa final'!$S$12),"")</f>
        <v/>
      </c>
      <c r="U32" s="58" t="str">
        <f>IF(AND('Mapa final'!$AD$12="Alta",'Mapa final'!$AF$12="Leve"),CONCATENATE("R2C",'Mapa final'!$S$12),"")</f>
        <v/>
      </c>
      <c r="V32" s="57" t="str">
        <f>IF(AND('Mapa final'!$AD$12="Alta",'Mapa final'!$AF$12="Leve"),CONCATENATE("R2C",'Mapa final'!$S$12),"")</f>
        <v/>
      </c>
      <c r="W32" s="188" t="str">
        <f>IF(AND('Mapa final'!$AD$12="Alta",'Mapa final'!$AF$12="Leve"),CONCATENATE("R2C",'Mapa final'!$S$12),"")</f>
        <v/>
      </c>
      <c r="X32" s="188" t="str">
        <f>IF(AND('Mapa final'!$AD$12="Alta",'Mapa final'!$AF$12="Leve"),CONCATENATE("R2C",'Mapa final'!$S$12),"")</f>
        <v/>
      </c>
      <c r="Y32" s="188" t="str">
        <f>IF(AND('Mapa final'!$AD$12="Alta",'Mapa final'!$AF$12="Leve"),CONCATENATE("R2C",'Mapa final'!$S$12),"")</f>
        <v/>
      </c>
      <c r="Z32" s="188" t="str">
        <f>IF(AND('Mapa final'!$AD$12="Alta",'Mapa final'!$AF$12="Leve"),CONCATENATE("R2C",'Mapa final'!$S$12),"")</f>
        <v/>
      </c>
      <c r="AA32" s="58" t="str">
        <f>IF(AND('Mapa final'!$AD$12="Alta",'Mapa final'!$AF$12="Leve"),CONCATENATE("R2C",'Mapa final'!$S$12),"")</f>
        <v/>
      </c>
      <c r="AB32" s="44" t="str">
        <f>IF(AND('Mapa final'!$AD$12="Muy Alta",'Mapa final'!$AF$12="Leve"),CONCATENATE("R2C",'Mapa final'!$S$12),"")</f>
        <v/>
      </c>
      <c r="AC32" s="187" t="str">
        <f>IF(AND('Mapa final'!$AD$12="Muy Alta",'Mapa final'!$AF$12="Leve"),CONCATENATE("R2C",'Mapa final'!$S$12),"")</f>
        <v/>
      </c>
      <c r="AD32" s="187" t="str">
        <f>IF(AND('Mapa final'!$AD$12="Muy Alta",'Mapa final'!$AF$12="Leve"),CONCATENATE("R2C",'Mapa final'!$S$12),"")</f>
        <v/>
      </c>
      <c r="AE32" s="187" t="str">
        <f>IF(AND('Mapa final'!$AD$12="Muy Alta",'Mapa final'!$AF$12="Leve"),CONCATENATE("R2C",'Mapa final'!$S$12),"")</f>
        <v/>
      </c>
      <c r="AF32" s="187" t="str">
        <f>IF(AND('Mapa final'!$AD$12="Muy Alta",'Mapa final'!$AF$12="Leve"),CONCATENATE("R2C",'Mapa final'!$S$12),"")</f>
        <v/>
      </c>
      <c r="AG32" s="45" t="str">
        <f>IF(AND('Mapa final'!$AD$12="Muy Alta",'Mapa final'!$AF$12="Leve"),CONCATENATE("R2C",'Mapa final'!$S$12),"")</f>
        <v/>
      </c>
      <c r="AH32" s="46" t="str">
        <f>IF(AND('Mapa final'!$AD$12="Muy Alta",'Mapa final'!$AF$12="Catastrófico"),CONCATENATE("R2C",'Mapa final'!$S$12),"")</f>
        <v/>
      </c>
      <c r="AI32" s="190" t="str">
        <f>IF(AND('Mapa final'!$AD$14="Muy Alta",'Mapa final'!$AF$14="Catastrófico"),CONCATENATE("R2C",'Mapa final'!$S$14),"")</f>
        <v/>
      </c>
      <c r="AJ32" s="190" t="str">
        <f>IF(AND('Mapa final'!$AD$12="Muy Alta",'Mapa final'!$AF$12="Catastrófico"),CONCATENATE("R2C",'Mapa final'!$S$12),"")</f>
        <v/>
      </c>
      <c r="AK32" s="190" t="str">
        <f>IF(AND('Mapa final'!$AD$14="Muy Alta",'Mapa final'!$AF$14="Catastrófico"),CONCATENATE("R2C",'Mapa final'!$S$14),"")</f>
        <v/>
      </c>
      <c r="AL32" s="190" t="str">
        <f>IF(AND('Mapa final'!$AD$12="Muy Alta",'Mapa final'!$AF$12="Catastrófico"),CONCATENATE("R2C",'Mapa final'!$S$12),"")</f>
        <v/>
      </c>
      <c r="AM32" s="47" t="str">
        <f>IF(AND('Mapa final'!$AD$14="Muy Alta",'Mapa final'!$AF$14="Catastrófico"),CONCATENATE("R2C",'Mapa final'!$S$14),"")</f>
        <v/>
      </c>
      <c r="AN32" s="70"/>
      <c r="AO32" s="408"/>
      <c r="AP32" s="409"/>
      <c r="AQ32" s="409"/>
      <c r="AR32" s="409"/>
      <c r="AS32" s="409"/>
      <c r="AT32" s="41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326"/>
      <c r="C33" s="326"/>
      <c r="D33" s="327"/>
      <c r="E33" s="368"/>
      <c r="F33" s="369"/>
      <c r="G33" s="369"/>
      <c r="H33" s="369"/>
      <c r="I33" s="370"/>
      <c r="J33" s="57" t="str">
        <f>IF(AND('Mapa final'!$AD$12="Alta",'Mapa final'!$AF$12="Leve"),CONCATENATE("R2C",'Mapa final'!$S$12),"")</f>
        <v/>
      </c>
      <c r="K33" s="188" t="str">
        <f>IF(AND('Mapa final'!$AD$12="Alta",'Mapa final'!$AF$12="Leve"),CONCATENATE("R2C",'Mapa final'!$S$12),"")</f>
        <v/>
      </c>
      <c r="L33" s="188" t="str">
        <f>IF(AND('Mapa final'!$AD$12="Alta",'Mapa final'!$AF$12="Leve"),CONCATENATE("R2C",'Mapa final'!$S$12),"")</f>
        <v/>
      </c>
      <c r="M33" s="188" t="str">
        <f>IF(AND('Mapa final'!$AD$12="Alta",'Mapa final'!$AF$12="Leve"),CONCATENATE("R2C",'Mapa final'!$S$12),"")</f>
        <v/>
      </c>
      <c r="N33" s="188" t="str">
        <f>IF(AND('Mapa final'!$AD$12="Alta",'Mapa final'!$AF$12="Leve"),CONCATENATE("R2C",'Mapa final'!$S$12),"")</f>
        <v/>
      </c>
      <c r="O33" s="58" t="str">
        <f>IF(AND('Mapa final'!$AD$12="Alta",'Mapa final'!$AF$12="Leve"),CONCATENATE("R2C",'Mapa final'!$S$12),"")</f>
        <v/>
      </c>
      <c r="P33" s="57" t="str">
        <f>IF(AND('Mapa final'!$AD$12="Alta",'Mapa final'!$AF$12="Leve"),CONCATENATE("R2C",'Mapa final'!$S$12),"")</f>
        <v/>
      </c>
      <c r="Q33" s="188" t="str">
        <f>IF(AND('Mapa final'!$AD$12="Alta",'Mapa final'!$AF$12="Leve"),CONCATENATE("R2C",'Mapa final'!$S$12),"")</f>
        <v/>
      </c>
      <c r="R33" s="188" t="str">
        <f>IF(AND('Mapa final'!$AD$12="Alta",'Mapa final'!$AF$12="Leve"),CONCATENATE("R2C",'Mapa final'!$S$12),"")</f>
        <v/>
      </c>
      <c r="S33" s="188" t="str">
        <f>IF(AND('Mapa final'!$AD$12="Alta",'Mapa final'!$AF$12="Leve"),CONCATENATE("R2C",'Mapa final'!$S$12),"")</f>
        <v/>
      </c>
      <c r="T33" s="188" t="str">
        <f>IF(AND('Mapa final'!$AD$12="Alta",'Mapa final'!$AF$12="Leve"),CONCATENATE("R2C",'Mapa final'!$S$12),"")</f>
        <v/>
      </c>
      <c r="U33" s="58" t="str">
        <f>IF(AND('Mapa final'!$AD$12="Alta",'Mapa final'!$AF$12="Leve"),CONCATENATE("R2C",'Mapa final'!$S$12),"")</f>
        <v/>
      </c>
      <c r="V33" s="57" t="str">
        <f>IF(AND('Mapa final'!$AD$12="Alta",'Mapa final'!$AF$12="Leve"),CONCATENATE("R2C",'Mapa final'!$S$12),"")</f>
        <v/>
      </c>
      <c r="W33" s="188" t="str">
        <f>IF(AND('Mapa final'!$AD$12="Alta",'Mapa final'!$AF$12="Leve"),CONCATENATE("R2C",'Mapa final'!$S$12),"")</f>
        <v/>
      </c>
      <c r="X33" s="188" t="str">
        <f>IF(AND('Mapa final'!$AD$12="Alta",'Mapa final'!$AF$12="Leve"),CONCATENATE("R2C",'Mapa final'!$S$12),"")</f>
        <v/>
      </c>
      <c r="Y33" s="188" t="str">
        <f>IF(AND('Mapa final'!$AD$12="Alta",'Mapa final'!$AF$12="Leve"),CONCATENATE("R2C",'Mapa final'!$S$12),"")</f>
        <v/>
      </c>
      <c r="Z33" s="188" t="str">
        <f>IF(AND('Mapa final'!$AD$12="Alta",'Mapa final'!$AF$12="Leve"),CONCATENATE("R2C",'Mapa final'!$S$12),"")</f>
        <v/>
      </c>
      <c r="AA33" s="58" t="str">
        <f>IF(AND('Mapa final'!$AD$12="Alta",'Mapa final'!$AF$12="Leve"),CONCATENATE("R2C",'Mapa final'!$S$12),"")</f>
        <v/>
      </c>
      <c r="AB33" s="44" t="str">
        <f>IF(AND('Mapa final'!$AD$12="Muy Alta",'Mapa final'!$AF$12="Leve"),CONCATENATE("R2C",'Mapa final'!$S$12),"")</f>
        <v/>
      </c>
      <c r="AC33" s="187" t="str">
        <f>IF(AND('Mapa final'!$AD$12="Muy Alta",'Mapa final'!$AF$12="Leve"),CONCATENATE("R2C",'Mapa final'!$S$12),"")</f>
        <v/>
      </c>
      <c r="AD33" s="187" t="str">
        <f>IF(AND('Mapa final'!$AD$12="Muy Alta",'Mapa final'!$AF$12="Leve"),CONCATENATE("R2C",'Mapa final'!$S$12),"")</f>
        <v/>
      </c>
      <c r="AE33" s="187" t="str">
        <f>IF(AND('Mapa final'!$AD$12="Muy Alta",'Mapa final'!$AF$12="Leve"),CONCATENATE("R2C",'Mapa final'!$S$12),"")</f>
        <v/>
      </c>
      <c r="AF33" s="187" t="str">
        <f>IF(AND('Mapa final'!$AD$12="Muy Alta",'Mapa final'!$AF$12="Leve"),CONCATENATE("R2C",'Mapa final'!$S$12),"")</f>
        <v/>
      </c>
      <c r="AG33" s="45" t="str">
        <f>IF(AND('Mapa final'!$AD$12="Muy Alta",'Mapa final'!$AF$12="Leve"),CONCATENATE("R2C",'Mapa final'!$S$12),"")</f>
        <v/>
      </c>
      <c r="AH33" s="46" t="str">
        <f>IF(AND('Mapa final'!$AD$12="Muy Alta",'Mapa final'!$AF$12="Catastrófico"),CONCATENATE("R2C",'Mapa final'!$S$12),"")</f>
        <v/>
      </c>
      <c r="AI33" s="190" t="str">
        <f>IF(AND('Mapa final'!$AD$14="Muy Alta",'Mapa final'!$AF$14="Catastrófico"),CONCATENATE("R2C",'Mapa final'!$S$14),"")</f>
        <v/>
      </c>
      <c r="AJ33" s="190" t="str">
        <f>IF(AND('Mapa final'!$AD$12="Muy Alta",'Mapa final'!$AF$12="Catastrófico"),CONCATENATE("R2C",'Mapa final'!$S$12),"")</f>
        <v/>
      </c>
      <c r="AK33" s="190" t="str">
        <f>IF(AND('Mapa final'!$AD$14="Muy Alta",'Mapa final'!$AF$14="Catastrófico"),CONCATENATE("R2C",'Mapa final'!$S$14),"")</f>
        <v/>
      </c>
      <c r="AL33" s="190" t="str">
        <f>IF(AND('Mapa final'!$AD$12="Muy Alta",'Mapa final'!$AF$12="Catastrófico"),CONCATENATE("R2C",'Mapa final'!$S$12),"")</f>
        <v/>
      </c>
      <c r="AM33" s="47" t="str">
        <f>IF(AND('Mapa final'!$AD$14="Muy Alta",'Mapa final'!$AF$14="Catastrófico"),CONCATENATE("R2C",'Mapa final'!$S$14),"")</f>
        <v/>
      </c>
      <c r="AN33" s="70"/>
      <c r="AO33" s="408"/>
      <c r="AP33" s="409"/>
      <c r="AQ33" s="409"/>
      <c r="AR33" s="409"/>
      <c r="AS33" s="409"/>
      <c r="AT33" s="41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326"/>
      <c r="C34" s="326"/>
      <c r="D34" s="327"/>
      <c r="E34" s="368"/>
      <c r="F34" s="369"/>
      <c r="G34" s="369"/>
      <c r="H34" s="369"/>
      <c r="I34" s="370"/>
      <c r="J34" s="57" t="str">
        <f>IF(AND('Mapa final'!$AD$12="Alta",'Mapa final'!$AF$12="Leve"),CONCATENATE("R2C",'Mapa final'!$S$12),"")</f>
        <v/>
      </c>
      <c r="K34" s="188" t="str">
        <f>IF(AND('Mapa final'!$AD$12="Alta",'Mapa final'!$AF$12="Leve"),CONCATENATE("R2C",'Mapa final'!$S$12),"")</f>
        <v/>
      </c>
      <c r="L34" s="188" t="str">
        <f>IF(AND('Mapa final'!$AD$12="Alta",'Mapa final'!$AF$12="Leve"),CONCATENATE("R2C",'Mapa final'!$S$12),"")</f>
        <v/>
      </c>
      <c r="M34" s="188" t="str">
        <f>IF(AND('Mapa final'!$AD$12="Alta",'Mapa final'!$AF$12="Leve"),CONCATENATE("R2C",'Mapa final'!$S$12),"")</f>
        <v/>
      </c>
      <c r="N34" s="188" t="str">
        <f>IF(AND('Mapa final'!$AD$12="Alta",'Mapa final'!$AF$12="Leve"),CONCATENATE("R2C",'Mapa final'!$S$12),"")</f>
        <v/>
      </c>
      <c r="O34" s="58" t="str">
        <f>IF(AND('Mapa final'!$AD$12="Alta",'Mapa final'!$AF$12="Leve"),CONCATENATE("R2C",'Mapa final'!$S$12),"")</f>
        <v/>
      </c>
      <c r="P34" s="57" t="str">
        <f>IF(AND('Mapa final'!$AD$12="Alta",'Mapa final'!$AF$12="Leve"),CONCATENATE("R2C",'Mapa final'!$S$12),"")</f>
        <v/>
      </c>
      <c r="Q34" s="188" t="str">
        <f>IF(AND('Mapa final'!$AD$12="Alta",'Mapa final'!$AF$12="Leve"),CONCATENATE("R2C",'Mapa final'!$S$12),"")</f>
        <v/>
      </c>
      <c r="R34" s="188" t="str">
        <f>IF(AND('Mapa final'!$AD$12="Alta",'Mapa final'!$AF$12="Leve"),CONCATENATE("R2C",'Mapa final'!$S$12),"")</f>
        <v/>
      </c>
      <c r="S34" s="188" t="str">
        <f>IF(AND('Mapa final'!$AD$12="Alta",'Mapa final'!$AF$12="Leve"),CONCATENATE("R2C",'Mapa final'!$S$12),"")</f>
        <v/>
      </c>
      <c r="T34" s="188" t="str">
        <f>IF(AND('Mapa final'!$AD$12="Alta",'Mapa final'!$AF$12="Leve"),CONCATENATE("R2C",'Mapa final'!$S$12),"")</f>
        <v/>
      </c>
      <c r="U34" s="58" t="str">
        <f>IF(AND('Mapa final'!$AD$12="Alta",'Mapa final'!$AF$12="Leve"),CONCATENATE("R2C",'Mapa final'!$S$12),"")</f>
        <v/>
      </c>
      <c r="V34" s="57" t="str">
        <f>IF(AND('Mapa final'!$AD$12="Alta",'Mapa final'!$AF$12="Leve"),CONCATENATE("R2C",'Mapa final'!$S$12),"")</f>
        <v/>
      </c>
      <c r="W34" s="188" t="str">
        <f>IF(AND('Mapa final'!$AD$12="Alta",'Mapa final'!$AF$12="Leve"),CONCATENATE("R2C",'Mapa final'!$S$12),"")</f>
        <v/>
      </c>
      <c r="X34" s="188" t="str">
        <f>IF(AND('Mapa final'!$AD$12="Alta",'Mapa final'!$AF$12="Leve"),CONCATENATE("R2C",'Mapa final'!$S$12),"")</f>
        <v/>
      </c>
      <c r="Y34" s="188" t="str">
        <f>IF(AND('Mapa final'!$AD$12="Alta",'Mapa final'!$AF$12="Leve"),CONCATENATE("R2C",'Mapa final'!$S$12),"")</f>
        <v/>
      </c>
      <c r="Z34" s="188" t="str">
        <f>IF(AND('Mapa final'!$AD$12="Alta",'Mapa final'!$AF$12="Leve"),CONCATENATE("R2C",'Mapa final'!$S$12),"")</f>
        <v/>
      </c>
      <c r="AA34" s="58" t="str">
        <f>IF(AND('Mapa final'!$AD$12="Alta",'Mapa final'!$AF$12="Leve"),CONCATENATE("R2C",'Mapa final'!$S$12),"")</f>
        <v/>
      </c>
      <c r="AB34" s="44" t="str">
        <f>IF(AND('Mapa final'!$AD$12="Muy Alta",'Mapa final'!$AF$12="Leve"),CONCATENATE("R2C",'Mapa final'!$S$12),"")</f>
        <v/>
      </c>
      <c r="AC34" s="187" t="str">
        <f>IF(AND('Mapa final'!$AD$12="Muy Alta",'Mapa final'!$AF$12="Leve"),CONCATENATE("R2C",'Mapa final'!$S$12),"")</f>
        <v/>
      </c>
      <c r="AD34" s="187" t="str">
        <f>IF(AND('Mapa final'!$AD$12="Muy Alta",'Mapa final'!$AF$12="Leve"),CONCATENATE("R2C",'Mapa final'!$S$12),"")</f>
        <v/>
      </c>
      <c r="AE34" s="187" t="str">
        <f>IF(AND('Mapa final'!$AD$12="Muy Alta",'Mapa final'!$AF$12="Leve"),CONCATENATE("R2C",'Mapa final'!$S$12),"")</f>
        <v/>
      </c>
      <c r="AF34" s="187" t="str">
        <f>IF(AND('Mapa final'!$AD$12="Muy Alta",'Mapa final'!$AF$12="Leve"),CONCATENATE("R2C",'Mapa final'!$S$12),"")</f>
        <v/>
      </c>
      <c r="AG34" s="45" t="str">
        <f>IF(AND('Mapa final'!$AD$12="Muy Alta",'Mapa final'!$AF$12="Leve"),CONCATENATE("R2C",'Mapa final'!$S$12),"")</f>
        <v/>
      </c>
      <c r="AH34" s="46" t="str">
        <f>IF(AND('Mapa final'!$AD$12="Muy Alta",'Mapa final'!$AF$12="Catastrófico"),CONCATENATE("R2C",'Mapa final'!$S$12),"")</f>
        <v/>
      </c>
      <c r="AI34" s="190" t="str">
        <f>IF(AND('Mapa final'!$AD$14="Muy Alta",'Mapa final'!$AF$14="Catastrófico"),CONCATENATE("R2C",'Mapa final'!$S$14),"")</f>
        <v/>
      </c>
      <c r="AJ34" s="190" t="str">
        <f>IF(AND('Mapa final'!$AD$12="Muy Alta",'Mapa final'!$AF$12="Catastrófico"),CONCATENATE("R2C",'Mapa final'!$S$12),"")</f>
        <v/>
      </c>
      <c r="AK34" s="190" t="str">
        <f>IF(AND('Mapa final'!$AD$14="Muy Alta",'Mapa final'!$AF$14="Catastrófico"),CONCATENATE("R2C",'Mapa final'!$S$14),"")</f>
        <v/>
      </c>
      <c r="AL34" s="190" t="str">
        <f>IF(AND('Mapa final'!$AD$12="Muy Alta",'Mapa final'!$AF$12="Catastrófico"),CONCATENATE("R2C",'Mapa final'!$S$12),"")</f>
        <v/>
      </c>
      <c r="AM34" s="47" t="str">
        <f>IF(AND('Mapa final'!$AD$14="Muy Alta",'Mapa final'!$AF$14="Catastrófico"),CONCATENATE("R2C",'Mapa final'!$S$14),"")</f>
        <v/>
      </c>
      <c r="AN34" s="70"/>
      <c r="AO34" s="408"/>
      <c r="AP34" s="409"/>
      <c r="AQ34" s="409"/>
      <c r="AR34" s="409"/>
      <c r="AS34" s="409"/>
      <c r="AT34" s="41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326"/>
      <c r="C35" s="326"/>
      <c r="D35" s="327"/>
      <c r="E35" s="371"/>
      <c r="F35" s="372"/>
      <c r="G35" s="372"/>
      <c r="H35" s="372"/>
      <c r="I35" s="373"/>
      <c r="J35" s="57" t="str">
        <f>IF(AND('Mapa final'!$AD$12="Alta",'Mapa final'!$AF$12="Leve"),CONCATENATE("R2C",'Mapa final'!$S$12),"")</f>
        <v/>
      </c>
      <c r="K35" s="188" t="str">
        <f>IF(AND('Mapa final'!$AD$12="Alta",'Mapa final'!$AF$12="Leve"),CONCATENATE("R2C",'Mapa final'!$S$12),"")</f>
        <v/>
      </c>
      <c r="L35" s="188" t="str">
        <f>IF(AND('Mapa final'!$AD$12="Alta",'Mapa final'!$AF$12="Leve"),CONCATENATE("R2C",'Mapa final'!$S$12),"")</f>
        <v/>
      </c>
      <c r="M35" s="188" t="str">
        <f>IF(AND('Mapa final'!$AD$12="Alta",'Mapa final'!$AF$12="Leve"),CONCATENATE("R2C",'Mapa final'!$S$12),"")</f>
        <v/>
      </c>
      <c r="N35" s="188" t="str">
        <f>IF(AND('Mapa final'!$AD$12="Alta",'Mapa final'!$AF$12="Leve"),CONCATENATE("R2C",'Mapa final'!$S$12),"")</f>
        <v/>
      </c>
      <c r="O35" s="58" t="str">
        <f>IF(AND('Mapa final'!$AD$12="Alta",'Mapa final'!$AF$12="Leve"),CONCATENATE("R2C",'Mapa final'!$S$12),"")</f>
        <v/>
      </c>
      <c r="P35" s="59" t="str">
        <f>IF(AND('Mapa final'!$AD$12="Alta",'Mapa final'!$AF$12="Leve"),CONCATENATE("R2C",'Mapa final'!$S$12),"")</f>
        <v/>
      </c>
      <c r="Q35" s="60" t="str">
        <f>IF(AND('Mapa final'!$AD$12="Alta",'Mapa final'!$AF$12="Leve"),CONCATENATE("R2C",'Mapa final'!$S$12),"")</f>
        <v/>
      </c>
      <c r="R35" s="60" t="str">
        <f>IF(AND('Mapa final'!$AD$12="Alta",'Mapa final'!$AF$12="Leve"),CONCATENATE("R2C",'Mapa final'!$S$12),"")</f>
        <v/>
      </c>
      <c r="S35" s="60" t="str">
        <f>IF(AND('Mapa final'!$AD$12="Alta",'Mapa final'!$AF$12="Leve"),CONCATENATE("R2C",'Mapa final'!$S$12),"")</f>
        <v/>
      </c>
      <c r="T35" s="60" t="str">
        <f>IF(AND('Mapa final'!$AD$12="Alta",'Mapa final'!$AF$12="Leve"),CONCATENATE("R2C",'Mapa final'!$S$12),"")</f>
        <v/>
      </c>
      <c r="U35" s="61" t="str">
        <f>IF(AND('Mapa final'!$AD$12="Alta",'Mapa final'!$AF$12="Leve"),CONCATENATE("R2C",'Mapa final'!$S$12),"")</f>
        <v/>
      </c>
      <c r="V35" s="59" t="str">
        <f>IF(AND('Mapa final'!$AD$12="Alta",'Mapa final'!$AF$12="Leve"),CONCATENATE("R2C",'Mapa final'!$S$12),"")</f>
        <v/>
      </c>
      <c r="W35" s="60" t="str">
        <f>IF(AND('Mapa final'!$AD$12="Alta",'Mapa final'!$AF$12="Leve"),CONCATENATE("R2C",'Mapa final'!$S$12),"")</f>
        <v/>
      </c>
      <c r="X35" s="60" t="str">
        <f>IF(AND('Mapa final'!$AD$12="Alta",'Mapa final'!$AF$12="Leve"),CONCATENATE("R2C",'Mapa final'!$S$12),"")</f>
        <v/>
      </c>
      <c r="Y35" s="60" t="str">
        <f>IF(AND('Mapa final'!$AD$12="Alta",'Mapa final'!$AF$12="Leve"),CONCATENATE("R2C",'Mapa final'!$S$12),"")</f>
        <v/>
      </c>
      <c r="Z35" s="60" t="str">
        <f>IF(AND('Mapa final'!$AD$12="Alta",'Mapa final'!$AF$12="Leve"),CONCATENATE("R2C",'Mapa final'!$S$12),"")</f>
        <v/>
      </c>
      <c r="AA35" s="61" t="str">
        <f>IF(AND('Mapa final'!$AD$12="Alta",'Mapa final'!$AF$12="Leve"),CONCATENATE("R2C",'Mapa final'!$S$12),"")</f>
        <v/>
      </c>
      <c r="AB35" s="48" t="str">
        <f>IF(AND('Mapa final'!$AD$12="Muy Alta",'Mapa final'!$AF$12="Leve"),CONCATENATE("R2C",'Mapa final'!$S$12),"")</f>
        <v/>
      </c>
      <c r="AC35" s="49" t="str">
        <f>IF(AND('Mapa final'!$AD$12="Muy Alta",'Mapa final'!$AF$12="Leve"),CONCATENATE("R2C",'Mapa final'!$S$12),"")</f>
        <v/>
      </c>
      <c r="AD35" s="49" t="str">
        <f>IF(AND('Mapa final'!$AD$12="Muy Alta",'Mapa final'!$AF$12="Leve"),CONCATENATE("R2C",'Mapa final'!$S$12),"")</f>
        <v/>
      </c>
      <c r="AE35" s="49" t="str">
        <f>IF(AND('Mapa final'!$AD$12="Muy Alta",'Mapa final'!$AF$12="Leve"),CONCATENATE("R2C",'Mapa final'!$S$12),"")</f>
        <v/>
      </c>
      <c r="AF35" s="49" t="str">
        <f>IF(AND('Mapa final'!$AD$12="Muy Alta",'Mapa final'!$AF$12="Leve"),CONCATENATE("R2C",'Mapa final'!$S$12),"")</f>
        <v/>
      </c>
      <c r="AG35" s="50" t="str">
        <f>IF(AND('Mapa final'!$AD$12="Muy Alta",'Mapa final'!$AF$12="Leve"),CONCATENATE("R2C",'Mapa final'!$S$12),"")</f>
        <v/>
      </c>
      <c r="AH35" s="51" t="str">
        <f>IF(AND('Mapa final'!$AD$12="Muy Alta",'Mapa final'!$AF$12="Catastrófico"),CONCATENATE("R2C",'Mapa final'!$S$12),"")</f>
        <v/>
      </c>
      <c r="AI35" s="52" t="str">
        <f>IF(AND('Mapa final'!$AD$14="Muy Alta",'Mapa final'!$AF$14="Catastrófico"),CONCATENATE("R2C",'Mapa final'!$S$14),"")</f>
        <v/>
      </c>
      <c r="AJ35" s="52" t="str">
        <f>IF(AND('Mapa final'!$AD$12="Muy Alta",'Mapa final'!$AF$12="Catastrófico"),CONCATENATE("R2C",'Mapa final'!$S$12),"")</f>
        <v/>
      </c>
      <c r="AK35" s="52" t="str">
        <f>IF(AND('Mapa final'!$AD$14="Muy Alta",'Mapa final'!$AF$14="Catastrófico"),CONCATENATE("R2C",'Mapa final'!$S$14),"")</f>
        <v/>
      </c>
      <c r="AL35" s="52" t="str">
        <f>IF(AND('Mapa final'!$AD$12="Muy Alta",'Mapa final'!$AF$12="Catastrófico"),CONCATENATE("R2C",'Mapa final'!$S$12),"")</f>
        <v/>
      </c>
      <c r="AM35" s="53" t="str">
        <f>IF(AND('Mapa final'!$AD$14="Muy Alta",'Mapa final'!$AF$14="Catastrófico"),CONCATENATE("R2C",'Mapa final'!$S$14),"")</f>
        <v/>
      </c>
      <c r="AN35" s="70"/>
      <c r="AO35" s="411"/>
      <c r="AP35" s="412"/>
      <c r="AQ35" s="412"/>
      <c r="AR35" s="412"/>
      <c r="AS35" s="412"/>
      <c r="AT35" s="413"/>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326"/>
      <c r="C36" s="326"/>
      <c r="D36" s="327"/>
      <c r="E36" s="365" t="s">
        <v>113</v>
      </c>
      <c r="F36" s="366"/>
      <c r="G36" s="366"/>
      <c r="H36" s="366"/>
      <c r="I36" s="366"/>
      <c r="J36" s="62" t="str">
        <f>IF(AND('Mapa final'!$AD$12="Baja",'Mapa final'!$AF$12="Leve"),CONCATENATE("R2C",'Mapa final'!$S$12),"")</f>
        <v/>
      </c>
      <c r="K36" s="63" t="str">
        <f>IF(AND('Mapa final'!$AD$14="Baja",'Mapa final'!$AF$14="Leve"),CONCATENATE("R2C",'Mapa final'!$S$14),"")</f>
        <v/>
      </c>
      <c r="L36" s="63" t="str">
        <f>IF(AND('Mapa final'!$AD$12="Baja",'Mapa final'!$AF$12="Leve"),CONCATENATE("R2C",'Mapa final'!$S$12),"")</f>
        <v/>
      </c>
      <c r="M36" s="63" t="str">
        <f>IF(AND('Mapa final'!$AD$14="Baja",'Mapa final'!$AF$14="Leve"),CONCATENATE("R2C",'Mapa final'!$S$14),"")</f>
        <v/>
      </c>
      <c r="N36" s="63" t="str">
        <f>IF(AND('Mapa final'!$AD$12="Baja",'Mapa final'!$AF$12="Leve"),CONCATENATE("R2C",'Mapa final'!$S$12),"")</f>
        <v/>
      </c>
      <c r="O36" s="64" t="str">
        <f>IF(AND('Mapa final'!$AD$14="Baja",'Mapa final'!$AF$14="Leve"),CONCATENATE("R2C",'Mapa final'!$S$14),"")</f>
        <v/>
      </c>
      <c r="P36" s="55" t="str">
        <f>IF(AND('Mapa final'!$AD$12="Alta",'Mapa final'!$AF$12="Leve"),CONCATENATE("R2C",'Mapa final'!$S$12),"")</f>
        <v/>
      </c>
      <c r="Q36" s="55" t="str">
        <f>IF(AND('Mapa final'!$AD$12="Alta",'Mapa final'!$AF$12="Leve"),CONCATENATE("R2C",'Mapa final'!$S$12),"")</f>
        <v/>
      </c>
      <c r="R36" s="55" t="str">
        <f>IF(AND('Mapa final'!$AD$12="Alta",'Mapa final'!$AF$12="Leve"),CONCATENATE("R2C",'Mapa final'!$S$12),"")</f>
        <v/>
      </c>
      <c r="S36" s="55" t="str">
        <f>IF(AND('Mapa final'!$AD$12="Alta",'Mapa final'!$AF$12="Leve"),CONCATENATE("R2C",'Mapa final'!$S$12),"")</f>
        <v/>
      </c>
      <c r="T36" s="55" t="str">
        <f>IF(AND('Mapa final'!$AD$12="Alta",'Mapa final'!$AF$12="Leve"),CONCATENATE("R2C",'Mapa final'!$S$12),"")</f>
        <v/>
      </c>
      <c r="U36" s="56" t="str">
        <f>IF(AND('Mapa final'!$AD$12="Alta",'Mapa final'!$AF$12="Leve"),CONCATENATE("R2C",'Mapa final'!$S$12),"")</f>
        <v/>
      </c>
      <c r="V36" s="54" t="str">
        <f>IF(AND('Mapa final'!$AD$12="Alta",'Mapa final'!$AF$12="Leve"),CONCATENATE("R2C",'Mapa final'!$S$12),"")</f>
        <v/>
      </c>
      <c r="W36" s="55" t="str">
        <f>IF(AND('Mapa final'!$AD$12="Alta",'Mapa final'!$AF$12="Leve"),CONCATENATE("R2C",'Mapa final'!$S$12),"")</f>
        <v/>
      </c>
      <c r="X36" s="55" t="str">
        <f>IF(AND('Mapa final'!$AD$12="Alta",'Mapa final'!$AF$12="Leve"),CONCATENATE("R2C",'Mapa final'!$S$12),"")</f>
        <v/>
      </c>
      <c r="Y36" s="55" t="str">
        <f>IF(AND('Mapa final'!$AD$12="Alta",'Mapa final'!$AF$12="Leve"),CONCATENATE("R2C",'Mapa final'!$S$12),"")</f>
        <v/>
      </c>
      <c r="Z36" s="55" t="str">
        <f>IF(AND('Mapa final'!$AD$12="Alta",'Mapa final'!$AF$12="Leve"),CONCATENATE("R2C",'Mapa final'!$S$12),"")</f>
        <v/>
      </c>
      <c r="AA36" s="56" t="str">
        <f>IF(AND('Mapa final'!$AD$12="Alta",'Mapa final'!$AF$12="Leve"),CONCATENATE("R2C",'Mapa final'!$S$12),"")</f>
        <v/>
      </c>
      <c r="AB36" s="38" t="str">
        <f>IF(AND('Mapa final'!$AD$12="Muy Alta",'Mapa final'!$AF$12="Leve"),CONCATENATE("R2C",'Mapa final'!$S$12),"")</f>
        <v/>
      </c>
      <c r="AC36" s="39" t="str">
        <f>IF(AND('Mapa final'!$AD$12="Muy Alta",'Mapa final'!$AF$12="Leve"),CONCATENATE("R2C",'Mapa final'!$S$12),"")</f>
        <v/>
      </c>
      <c r="AD36" s="39" t="str">
        <f>IF(AND('Mapa final'!$AD$12="Muy Alta",'Mapa final'!$AF$12="Leve"),CONCATENATE("R2C",'Mapa final'!$S$12),"")</f>
        <v/>
      </c>
      <c r="AE36" s="39" t="str">
        <f>IF(AND('Mapa final'!$AD$12="Muy Alta",'Mapa final'!$AF$12="Leve"),CONCATENATE("R2C",'Mapa final'!$S$12),"")</f>
        <v/>
      </c>
      <c r="AF36" s="39" t="str">
        <f>IF(AND('Mapa final'!$AD$12="Muy Alta",'Mapa final'!$AF$12="Leve"),CONCATENATE("R2C",'Mapa final'!$S$12),"")</f>
        <v/>
      </c>
      <c r="AG36" s="40" t="str">
        <f>IF(AND('Mapa final'!$AD$12="Muy Alta",'Mapa final'!$AF$12="Leve"),CONCATENATE("R2C",'Mapa final'!$S$12),"")</f>
        <v/>
      </c>
      <c r="AH36" s="41" t="str">
        <f>IF(AND('Mapa final'!$AD$12="Muy Alta",'Mapa final'!$AF$12="Catastrófico"),CONCATENATE("R2C",'Mapa final'!$S$12),"")</f>
        <v/>
      </c>
      <c r="AI36" s="42" t="str">
        <f>IF(AND('Mapa final'!$AD$14="Muy Alta",'Mapa final'!$AF$14="Catastrófico"),CONCATENATE("R2C",'Mapa final'!$S$14),"")</f>
        <v/>
      </c>
      <c r="AJ36" s="42" t="str">
        <f>IF(AND('Mapa final'!$AD$12="Muy Alta",'Mapa final'!$AF$12="Catastrófico"),CONCATENATE("R2C",'Mapa final'!$S$12),"")</f>
        <v/>
      </c>
      <c r="AK36" s="42" t="str">
        <f>IF(AND('Mapa final'!$AD$14="Muy Alta",'Mapa final'!$AF$14="Catastrófico"),CONCATENATE("R2C",'Mapa final'!$S$14),"")</f>
        <v/>
      </c>
      <c r="AL36" s="42" t="str">
        <f>IF(AND('Mapa final'!$AD$12="Muy Alta",'Mapa final'!$AF$12="Catastrófico"),CONCATENATE("R2C",'Mapa final'!$S$12),"")</f>
        <v/>
      </c>
      <c r="AM36" s="43" t="str">
        <f>IF(AND('Mapa final'!$AD$14="Muy Alta",'Mapa final'!$AF$14="Catastrófico"),CONCATENATE("R2C",'Mapa final'!$S$14),"")</f>
        <v/>
      </c>
      <c r="AN36" s="70"/>
      <c r="AO36" s="396" t="s">
        <v>81</v>
      </c>
      <c r="AP36" s="397"/>
      <c r="AQ36" s="397"/>
      <c r="AR36" s="397"/>
      <c r="AS36" s="397"/>
      <c r="AT36" s="398"/>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326"/>
      <c r="C37" s="326"/>
      <c r="D37" s="327"/>
      <c r="E37" s="384"/>
      <c r="F37" s="369"/>
      <c r="G37" s="369"/>
      <c r="H37" s="369"/>
      <c r="I37" s="369"/>
      <c r="J37" s="65" t="str">
        <f>IF(AND('Mapa final'!$AD$12="Baja",'Mapa final'!$AF$12="Leve"),CONCATENATE("R2C",'Mapa final'!$S$12),"")</f>
        <v/>
      </c>
      <c r="K37" s="189" t="str">
        <f>IF(AND('Mapa final'!$AD$14="Baja",'Mapa final'!$AF$14="Leve"),CONCATENATE("R2C",'Mapa final'!$S$14),"")</f>
        <v/>
      </c>
      <c r="L37" s="189" t="str">
        <f>IF(AND('Mapa final'!$AD$12="Baja",'Mapa final'!$AF$12="Leve"),CONCATENATE("R2C",'Mapa final'!$S$12),"")</f>
        <v/>
      </c>
      <c r="M37" s="189" t="str">
        <f>IF(AND('Mapa final'!$AD$14="Baja",'Mapa final'!$AF$14="Leve"),CONCATENATE("R2C",'Mapa final'!$S$14),"")</f>
        <v/>
      </c>
      <c r="N37" s="189" t="str">
        <f>IF(AND('Mapa final'!$AD$12="Baja",'Mapa final'!$AF$12="Leve"),CONCATENATE("R2C",'Mapa final'!$S$12),"")</f>
        <v/>
      </c>
      <c r="O37" s="66" t="str">
        <f>IF(AND('Mapa final'!$AD$14="Baja",'Mapa final'!$AF$14="Leve"),CONCATENATE("R2C",'Mapa final'!$S$14),"")</f>
        <v/>
      </c>
      <c r="P37" s="188" t="str">
        <f>IF(AND('Mapa final'!$AD$12="Alta",'Mapa final'!$AF$12="Leve"),CONCATENATE("R2C",'Mapa final'!$S$12),"")</f>
        <v/>
      </c>
      <c r="Q37" s="188" t="str">
        <f>IF(AND('Mapa final'!$AD$12="Alta",'Mapa final'!$AF$12="Leve"),CONCATENATE("R2C",'Mapa final'!$S$12),"")</f>
        <v/>
      </c>
      <c r="R37" s="188" t="str">
        <f>IF(AND('Mapa final'!$AD$12="Alta",'Mapa final'!$AF$12="Leve"),CONCATENATE("R2C",'Mapa final'!$S$12),"")</f>
        <v/>
      </c>
      <c r="S37" s="188" t="str">
        <f>IF(AND('Mapa final'!$AD$12="Alta",'Mapa final'!$AF$12="Leve"),CONCATENATE("R2C",'Mapa final'!$S$12),"")</f>
        <v/>
      </c>
      <c r="T37" s="188" t="str">
        <f>IF(AND('Mapa final'!$AD$12="Alta",'Mapa final'!$AF$12="Leve"),CONCATENATE("R2C",'Mapa final'!$S$12),"")</f>
        <v/>
      </c>
      <c r="U37" s="58" t="str">
        <f>IF(AND('Mapa final'!$AD$12="Alta",'Mapa final'!$AF$12="Leve"),CONCATENATE("R2C",'Mapa final'!$S$12),"")</f>
        <v/>
      </c>
      <c r="V37" s="57" t="str">
        <f>IF(AND('Mapa final'!$AD$12="Alta",'Mapa final'!$AF$12="Leve"),CONCATENATE("R2C",'Mapa final'!$S$12),"")</f>
        <v/>
      </c>
      <c r="W37" s="188" t="str">
        <f>IF(AND('Mapa final'!$AD$12="baja",'Mapa final'!$AF$12="moderado"),CONCATENATE("R1C",'Mapa final'!$S$12),"")</f>
        <v>R1C1</v>
      </c>
      <c r="X37" s="188" t="str">
        <f>IF(AND('Mapa final'!$AD$12="Alta",'Mapa final'!$AF$12="Leve"),CONCATENATE("R2C",'Mapa final'!$S$12),"")</f>
        <v/>
      </c>
      <c r="Y37" s="188" t="str">
        <f>IF(AND('Mapa final'!$AD$12="Alta",'Mapa final'!$AF$12="Leve"),CONCATENATE("R2C",'Mapa final'!$S$12),"")</f>
        <v/>
      </c>
      <c r="Z37" s="188" t="str">
        <f>IF(AND('Mapa final'!$AD$12="Alta",'Mapa final'!$AF$12="Leve"),CONCATENATE("R2C",'Mapa final'!$S$12),"")</f>
        <v/>
      </c>
      <c r="AA37" s="58" t="str">
        <f>IF(AND('Mapa final'!$AD$12="Alta",'Mapa final'!$AF$12="Leve"),CONCATENATE("R2C",'Mapa final'!$S$12),"")</f>
        <v/>
      </c>
      <c r="AB37" s="44" t="str">
        <f>IF(AND('Mapa final'!$AD$12="Muy Alta",'Mapa final'!$AF$12="Leve"),CONCATENATE("R2C",'Mapa final'!$S$12),"")</f>
        <v/>
      </c>
      <c r="AC37" s="187" t="str">
        <f>IF(AND('Mapa final'!$AD$12="Muy Alta",'Mapa final'!$AF$12="Leve"),CONCATENATE("R2C",'Mapa final'!$S$12),"")</f>
        <v/>
      </c>
      <c r="AD37" s="187" t="str">
        <f>IF(AND('Mapa final'!$AD$12="Muy Alta",'Mapa final'!$AF$12="Leve"),CONCATENATE("R2C",'Mapa final'!$S$12),"")</f>
        <v/>
      </c>
      <c r="AE37" s="187" t="str">
        <f>IF(AND('Mapa final'!$AD$12="Muy Alta",'Mapa final'!$AF$12="Leve"),CONCATENATE("R2C",'Mapa final'!$S$12),"")</f>
        <v/>
      </c>
      <c r="AF37" s="187" t="str">
        <f>IF(AND('Mapa final'!$AD$12="Muy Alta",'Mapa final'!$AF$12="Leve"),CONCATENATE("R2C",'Mapa final'!$S$12),"")</f>
        <v/>
      </c>
      <c r="AG37" s="45" t="str">
        <f>IF(AND('Mapa final'!$AD$12="Muy Alta",'Mapa final'!$AF$12="Leve"),CONCATENATE("R2C",'Mapa final'!$S$12),"")</f>
        <v/>
      </c>
      <c r="AH37" s="46" t="str">
        <f>IF(AND('Mapa final'!$AD$12="Muy Alta",'Mapa final'!$AF$12="Catastrófico"),CONCATENATE("R2C",'Mapa final'!$S$12),"")</f>
        <v/>
      </c>
      <c r="AI37" s="190" t="str">
        <f>IF(AND('Mapa final'!$AD$14="Muy Alta",'Mapa final'!$AF$14="Catastrófico"),CONCATENATE("R2C",'Mapa final'!$S$14),"")</f>
        <v/>
      </c>
      <c r="AJ37" s="190" t="str">
        <f>IF(AND('Mapa final'!$AD$12="Muy Alta",'Mapa final'!$AF$12="Catastrófico"),CONCATENATE("R2C",'Mapa final'!$S$12),"")</f>
        <v/>
      </c>
      <c r="AK37" s="190" t="str">
        <f>IF(AND('Mapa final'!$AD$14="Muy Alta",'Mapa final'!$AF$14="Catastrófico"),CONCATENATE("R2C",'Mapa final'!$S$14),"")</f>
        <v/>
      </c>
      <c r="AL37" s="190" t="str">
        <f>IF(AND('Mapa final'!$AD$12="Muy Alta",'Mapa final'!$AF$12="Catastrófico"),CONCATENATE("R2C",'Mapa final'!$S$12),"")</f>
        <v/>
      </c>
      <c r="AM37" s="47" t="str">
        <f>IF(AND('Mapa final'!$AD$14="Muy Alta",'Mapa final'!$AF$14="Catastrófico"),CONCATENATE("R2C",'Mapa final'!$S$14),"")</f>
        <v/>
      </c>
      <c r="AN37" s="70"/>
      <c r="AO37" s="399"/>
      <c r="AP37" s="400"/>
      <c r="AQ37" s="400"/>
      <c r="AR37" s="400"/>
      <c r="AS37" s="400"/>
      <c r="AT37" s="401"/>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326"/>
      <c r="C38" s="326"/>
      <c r="D38" s="327"/>
      <c r="E38" s="368"/>
      <c r="F38" s="369"/>
      <c r="G38" s="369"/>
      <c r="H38" s="369"/>
      <c r="I38" s="369"/>
      <c r="J38" s="65" t="str">
        <f>IF(AND('Mapa final'!$AD$12="Baja",'Mapa final'!$AF$12="Leve"),CONCATENATE("R2C",'Mapa final'!$S$12),"")</f>
        <v/>
      </c>
      <c r="K38" s="189" t="str">
        <f>IF(AND('Mapa final'!$AD$14="Baja",'Mapa final'!$AF$14="Leve"),CONCATENATE("R2C",'Mapa final'!$S$14),"")</f>
        <v/>
      </c>
      <c r="L38" s="189" t="str">
        <f>IF(AND('Mapa final'!$AD$12="Baja",'Mapa final'!$AF$12="Leve"),CONCATENATE("R2C",'Mapa final'!$S$12),"")</f>
        <v/>
      </c>
      <c r="M38" s="189" t="str">
        <f>IF(AND('Mapa final'!$AD$14="Baja",'Mapa final'!$AF$14="Leve"),CONCATENATE("R2C",'Mapa final'!$S$14),"")</f>
        <v/>
      </c>
      <c r="N38" s="189" t="str">
        <f>IF(AND('Mapa final'!$AD$12="Baja",'Mapa final'!$AF$12="Leve"),CONCATENATE("R2C",'Mapa final'!$S$12),"")</f>
        <v/>
      </c>
      <c r="O38" s="66" t="str">
        <f>IF(AND('Mapa final'!$AD$14="Baja",'Mapa final'!$AF$14="Leve"),CONCATENATE("R2C",'Mapa final'!$S$14),"")</f>
        <v/>
      </c>
      <c r="P38" s="188" t="str">
        <f>IF(AND('Mapa final'!$AD$12="Alta",'Mapa final'!$AF$12="Leve"),CONCATENATE("R2C",'Mapa final'!$S$12),"")</f>
        <v/>
      </c>
      <c r="Q38" s="188" t="str">
        <f>IF(AND('Mapa final'!$AD$12="Alta",'Mapa final'!$AF$12="Leve"),CONCATENATE("R2C",'Mapa final'!$S$12),"")</f>
        <v/>
      </c>
      <c r="R38" s="188" t="str">
        <f>IF(AND('Mapa final'!$AD$12="Alta",'Mapa final'!$AF$12="Leve"),CONCATENATE("R2C",'Mapa final'!$S$12),"")</f>
        <v/>
      </c>
      <c r="S38" s="188" t="str">
        <f>IF(AND('Mapa final'!$AD$12="Alta",'Mapa final'!$AF$12="Leve"),CONCATENATE("R2C",'Mapa final'!$S$12),"")</f>
        <v/>
      </c>
      <c r="T38" s="188" t="str">
        <f>IF(AND('Mapa final'!$AD$12="Alta",'Mapa final'!$AF$12="Leve"),CONCATENATE("R2C",'Mapa final'!$S$12),"")</f>
        <v/>
      </c>
      <c r="U38" s="58" t="str">
        <f>IF(AND('Mapa final'!$AD$12="Alta",'Mapa final'!$AF$12="Leve"),CONCATENATE("R2C",'Mapa final'!$S$12),"")</f>
        <v/>
      </c>
      <c r="V38" s="57" t="str">
        <f>IF(AND('Mapa final'!$AD$12="Alta",'Mapa final'!$AF$12="Leve"),CONCATENATE("R2C",'Mapa final'!$S$12),"")</f>
        <v/>
      </c>
      <c r="W38" s="188" t="str">
        <f>IF(AND('Mapa final'!$AD$12="Alta",'Mapa final'!$AF$12="Leve"),CONCATENATE("R2C",'Mapa final'!$S$12),"")</f>
        <v/>
      </c>
      <c r="X38" s="188" t="str">
        <f>IF(AND('Mapa final'!$AD$12="Alta",'Mapa final'!$AF$12="Leve"),CONCATENATE("R2C",'Mapa final'!$S$12),"")</f>
        <v/>
      </c>
      <c r="Y38" s="188" t="str">
        <f>IF(AND('Mapa final'!$AD$12="Alta",'Mapa final'!$AF$12="Leve"),CONCATENATE("R2C",'Mapa final'!$S$12),"")</f>
        <v/>
      </c>
      <c r="Z38" s="188" t="str">
        <f>IF(AND('Mapa final'!$AD$17="baja",'Mapa final'!$AF$17="moderado"),CONCATENATE("R4C",'Mapa final'!$S$17),"")</f>
        <v>R4C1</v>
      </c>
      <c r="AA38" s="58" t="str">
        <f>IF(AND('Mapa final'!$AD$12="Alta",'Mapa final'!$AF$12="Leve"),CONCATENATE("R2C",'Mapa final'!$S$12),"")</f>
        <v/>
      </c>
      <c r="AB38" s="44" t="str">
        <f>IF(AND('Mapa final'!$AD$12="Muy Alta",'Mapa final'!$AF$12="Leve"),CONCATENATE("R2C",'Mapa final'!$S$12),"")</f>
        <v/>
      </c>
      <c r="AC38" s="187" t="str">
        <f>IF(AND('Mapa final'!$AD$12="Muy Alta",'Mapa final'!$AF$12="Leve"),CONCATENATE("R2C",'Mapa final'!$S$12),"")</f>
        <v/>
      </c>
      <c r="AD38" s="187" t="str">
        <f>IF(AND('Mapa final'!$AD$12="Muy Alta",'Mapa final'!$AF$12="Leve"),CONCATENATE("R2C",'Mapa final'!$S$12),"")</f>
        <v/>
      </c>
      <c r="AE38" s="187" t="str">
        <f>IF(AND('Mapa final'!$AD$12="Muy Alta",'Mapa final'!$AF$12="Leve"),CONCATENATE("R2C",'Mapa final'!$S$12),"")</f>
        <v/>
      </c>
      <c r="AF38" s="187" t="str">
        <f>IF(AND('Mapa final'!$AD$12="Muy Alta",'Mapa final'!$AF$12="Leve"),CONCATENATE("R2C",'Mapa final'!$S$12),"")</f>
        <v/>
      </c>
      <c r="AG38" s="45" t="str">
        <f>IF(AND('Mapa final'!$AD$12="Muy Alta",'Mapa final'!$AF$12="Leve"),CONCATENATE("R2C",'Mapa final'!$S$12),"")</f>
        <v/>
      </c>
      <c r="AH38" s="46" t="str">
        <f>IF(AND('Mapa final'!$AD$12="Muy Alta",'Mapa final'!$AF$12="Catastrófico"),CONCATENATE("R2C",'Mapa final'!$S$12),"")</f>
        <v/>
      </c>
      <c r="AI38" s="190" t="str">
        <f>IF(AND('Mapa final'!$AD$14="Muy Alta",'Mapa final'!$AF$14="Catastrófico"),CONCATENATE("R2C",'Mapa final'!$S$14),"")</f>
        <v/>
      </c>
      <c r="AJ38" s="190" t="str">
        <f>IF(AND('Mapa final'!$AD$12="Muy Alta",'Mapa final'!$AF$12="Catastrófico"),CONCATENATE("R2C",'Mapa final'!$S$12),"")</f>
        <v/>
      </c>
      <c r="AK38" s="190" t="str">
        <f>IF(AND('Mapa final'!$AD$14="Muy Alta",'Mapa final'!$AF$14="Catastrófico"),CONCATENATE("R2C",'Mapa final'!$S$14),"")</f>
        <v/>
      </c>
      <c r="AL38" s="190" t="str">
        <f>IF(AND('Mapa final'!$AD$12="Muy Alta",'Mapa final'!$AF$12="Catastrófico"),CONCATENATE("R2C",'Mapa final'!$S$12),"")</f>
        <v/>
      </c>
      <c r="AM38" s="47" t="str">
        <f>IF(AND('Mapa final'!$AD$14="Muy Alta",'Mapa final'!$AF$14="Catastrófico"),CONCATENATE("R2C",'Mapa final'!$S$14),"")</f>
        <v/>
      </c>
      <c r="AN38" s="70"/>
      <c r="AO38" s="399"/>
      <c r="AP38" s="400"/>
      <c r="AQ38" s="400"/>
      <c r="AR38" s="400"/>
      <c r="AS38" s="400"/>
      <c r="AT38" s="401"/>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326"/>
      <c r="C39" s="326"/>
      <c r="D39" s="327"/>
      <c r="E39" s="368"/>
      <c r="F39" s="369"/>
      <c r="G39" s="369"/>
      <c r="H39" s="369"/>
      <c r="I39" s="369"/>
      <c r="J39" s="65" t="str">
        <f>IF(AND('Mapa final'!$AD$12="Baja",'Mapa final'!$AF$12="Leve"),CONCATENATE("R2C",'Mapa final'!$S$12),"")</f>
        <v/>
      </c>
      <c r="K39" s="189" t="str">
        <f>IF(AND('Mapa final'!$AD$14="Baja",'Mapa final'!$AF$14="Leve"),CONCATENATE("R2C",'Mapa final'!$S$14),"")</f>
        <v/>
      </c>
      <c r="L39" s="189" t="str">
        <f>IF(AND('Mapa final'!$AD$12="Baja",'Mapa final'!$AF$12="Leve"),CONCATENATE("R2C",'Mapa final'!$S$12),"")</f>
        <v/>
      </c>
      <c r="M39" s="189" t="str">
        <f>IF(AND('Mapa final'!$AD$14="Baja",'Mapa final'!$AF$14="Leve"),CONCATENATE("R2C",'Mapa final'!$S$14),"")</f>
        <v/>
      </c>
      <c r="N39" s="189" t="str">
        <f>IF(AND('Mapa final'!$AD$12="Baja",'Mapa final'!$AF$12="Leve"),CONCATENATE("R2C",'Mapa final'!$S$12),"")</f>
        <v/>
      </c>
      <c r="O39" s="66" t="str">
        <f>IF(AND('Mapa final'!$AD$14="Baja",'Mapa final'!$AF$14="Leve"),CONCATENATE("R2C",'Mapa final'!$S$14),"")</f>
        <v/>
      </c>
      <c r="P39" s="188" t="str">
        <f>IF(AND('Mapa final'!$AD$12="Alta",'Mapa final'!$AF$12="Leve"),CONCATENATE("R2C",'Mapa final'!$S$12),"")</f>
        <v/>
      </c>
      <c r="Q39" s="188" t="str">
        <f>IF(AND('Mapa final'!$AD$12="Alta",'Mapa final'!$AF$12="Leve"),CONCATENATE("R2C",'Mapa final'!$S$12),"")</f>
        <v/>
      </c>
      <c r="R39" s="188" t="str">
        <f>IF(AND('Mapa final'!$AD$12="Alta",'Mapa final'!$AF$12="Leve"),CONCATENATE("R2C",'Mapa final'!$S$12),"")</f>
        <v/>
      </c>
      <c r="S39" s="188" t="str">
        <f>IF(AND('Mapa final'!$AD$12="Alta",'Mapa final'!$AF$12="Leve"),CONCATENATE("R2C",'Mapa final'!$S$12),"")</f>
        <v/>
      </c>
      <c r="T39" s="188" t="str">
        <f>IF(AND('Mapa final'!$AD$12="Alta",'Mapa final'!$AF$12="Leve"),CONCATENATE("R2C",'Mapa final'!$S$12),"")</f>
        <v/>
      </c>
      <c r="U39" s="58" t="str">
        <f>IF(AND('Mapa final'!$AD$12="Alta",'Mapa final'!$AF$12="Leve"),CONCATENATE("R2C",'Mapa final'!$S$12),"")</f>
        <v/>
      </c>
      <c r="V39" s="57" t="str">
        <f>IF(AND('Mapa final'!$AD$12="Alta",'Mapa final'!$AF$12="Leve"),CONCATENATE("R2C",'Mapa final'!$S$12),"")</f>
        <v/>
      </c>
      <c r="W39" s="188" t="str">
        <f>IF(AND('Mapa final'!$AD$12="Alta",'Mapa final'!$AF$12="Leve"),CONCATENATE("R2C",'Mapa final'!$S$12),"")</f>
        <v/>
      </c>
      <c r="X39" s="188" t="str">
        <f>IF(AND('Mapa final'!$AD$12="Alta",'Mapa final'!$AF$12="Leve"),CONCATENATE("R2C",'Mapa final'!$S$12),"")</f>
        <v/>
      </c>
      <c r="Y39" s="188" t="str">
        <f>IF(AND('Mapa final'!$AD$12="Alta",'Mapa final'!$AF$12="Leve"),CONCATENATE("R2C",'Mapa final'!$S$12),"")</f>
        <v/>
      </c>
      <c r="Z39" s="188" t="str">
        <f>IF(AND('Mapa final'!$AD$12="Alta",'Mapa final'!$AF$12="Leve"),CONCATENATE("R2C",'Mapa final'!$S$12),"")</f>
        <v/>
      </c>
      <c r="AA39" s="58" t="str">
        <f>IF(AND('Mapa final'!$AD$12="Alta",'Mapa final'!$AF$12="Leve"),CONCATENATE("R2C",'Mapa final'!$S$12),"")</f>
        <v/>
      </c>
      <c r="AB39" s="44" t="str">
        <f>IF(AND('Mapa final'!$AD$12="Muy Alta",'Mapa final'!$AF$12="Leve"),CONCATENATE("R2C",'Mapa final'!$S$12),"")</f>
        <v/>
      </c>
      <c r="AC39" s="187" t="str">
        <f>IF(AND('Mapa final'!$AD$12="Muy Alta",'Mapa final'!$AF$12="Leve"),CONCATENATE("R2C",'Mapa final'!$S$12),"")</f>
        <v/>
      </c>
      <c r="AD39" s="187" t="str">
        <f>IF(AND('Mapa final'!$AD$12="Muy Alta",'Mapa final'!$AF$12="Leve"),CONCATENATE("R2C",'Mapa final'!$S$12),"")</f>
        <v/>
      </c>
      <c r="AE39" s="187" t="str">
        <f>IF(AND('Mapa final'!$AD$12="Muy Alta",'Mapa final'!$AF$12="Leve"),CONCATENATE("R2C",'Mapa final'!$S$12),"")</f>
        <v/>
      </c>
      <c r="AF39" s="187" t="str">
        <f>IF(AND('Mapa final'!$AD$12="Muy Alta",'Mapa final'!$AF$12="Leve"),CONCATENATE("R2C",'Mapa final'!$S$12),"")</f>
        <v/>
      </c>
      <c r="AG39" s="45" t="str">
        <f>IF(AND('Mapa final'!$AD$12="Muy Alta",'Mapa final'!$AF$12="Leve"),CONCATENATE("R2C",'Mapa final'!$S$12),"")</f>
        <v/>
      </c>
      <c r="AH39" s="46" t="str">
        <f>IF(AND('Mapa final'!$AD$12="Muy Alta",'Mapa final'!$AF$12="Catastrófico"),CONCATENATE("R2C",'Mapa final'!$S$12),"")</f>
        <v/>
      </c>
      <c r="AI39" s="190" t="str">
        <f>IF(AND('Mapa final'!$AD$14="Muy Alta",'Mapa final'!$AF$14="Catastrófico"),CONCATENATE("R2C",'Mapa final'!$S$14),"")</f>
        <v/>
      </c>
      <c r="AJ39" s="190" t="str">
        <f>IF(AND('Mapa final'!$AD$12="Muy Alta",'Mapa final'!$AF$12="Catastrófico"),CONCATENATE("R2C",'Mapa final'!$S$12),"")</f>
        <v/>
      </c>
      <c r="AK39" s="190" t="str">
        <f>IF(AND('Mapa final'!$AD$14="Muy Alta",'Mapa final'!$AF$14="Catastrófico"),CONCATENATE("R2C",'Mapa final'!$S$14),"")</f>
        <v/>
      </c>
      <c r="AL39" s="190" t="str">
        <f>IF(AND('Mapa final'!$AD$12="Muy Alta",'Mapa final'!$AF$12="Catastrófico"),CONCATENATE("R2C",'Mapa final'!$S$12),"")</f>
        <v/>
      </c>
      <c r="AM39" s="47" t="str">
        <f>IF(AND('Mapa final'!$AD$14="Muy Alta",'Mapa final'!$AF$14="Catastrófico"),CONCATENATE("R2C",'Mapa final'!$S$14),"")</f>
        <v/>
      </c>
      <c r="AN39" s="70"/>
      <c r="AO39" s="399"/>
      <c r="AP39" s="400"/>
      <c r="AQ39" s="400"/>
      <c r="AR39" s="400"/>
      <c r="AS39" s="400"/>
      <c r="AT39" s="401"/>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326"/>
      <c r="C40" s="326"/>
      <c r="D40" s="327"/>
      <c r="E40" s="368"/>
      <c r="F40" s="369"/>
      <c r="G40" s="369"/>
      <c r="H40" s="369"/>
      <c r="I40" s="369"/>
      <c r="J40" s="65" t="str">
        <f>IF(AND('Mapa final'!$AD$12="Baja",'Mapa final'!$AF$12="Leve"),CONCATENATE("R2C",'Mapa final'!$S$12),"")</f>
        <v/>
      </c>
      <c r="K40" s="189" t="str">
        <f>IF(AND('Mapa final'!$AD$14="Baja",'Mapa final'!$AF$14="Leve"),CONCATENATE("R2C",'Mapa final'!$S$14),"")</f>
        <v/>
      </c>
      <c r="L40" s="189" t="str">
        <f>IF(AND('Mapa final'!$AD$12="Baja",'Mapa final'!$AF$12="Leve"),CONCATENATE("R2C",'Mapa final'!$S$12),"")</f>
        <v/>
      </c>
      <c r="M40" s="189" t="str">
        <f>IF(AND('Mapa final'!$AD$14="Baja",'Mapa final'!$AF$14="Leve"),CONCATENATE("R2C",'Mapa final'!$S$14),"")</f>
        <v/>
      </c>
      <c r="N40" s="189" t="str">
        <f>IF(AND('Mapa final'!$AD$12="Baja",'Mapa final'!$AF$12="Leve"),CONCATENATE("R2C",'Mapa final'!$S$12),"")</f>
        <v/>
      </c>
      <c r="O40" s="66" t="str">
        <f>IF(AND('Mapa final'!$AD$14="Baja",'Mapa final'!$AF$14="Leve"),CONCATENATE("R2C",'Mapa final'!$S$14),"")</f>
        <v/>
      </c>
      <c r="P40" s="188" t="str">
        <f>IF(AND('Mapa final'!$AD$12="Alta",'Mapa final'!$AF$12="Leve"),CONCATENATE("R2C",'Mapa final'!$S$12),"")</f>
        <v/>
      </c>
      <c r="Q40" s="188" t="str">
        <f>IF(AND('Mapa final'!$AD$12="Alta",'Mapa final'!$AF$12="Leve"),CONCATENATE("R2C",'Mapa final'!$S$12),"")</f>
        <v/>
      </c>
      <c r="R40" s="188" t="str">
        <f>IF(AND('Mapa final'!$AD$12="Alta",'Mapa final'!$AF$12="Leve"),CONCATENATE("R2C",'Mapa final'!$S$12),"")</f>
        <v/>
      </c>
      <c r="S40" s="188" t="str">
        <f>IF(AND('Mapa final'!$AD$12="Alta",'Mapa final'!$AF$12="Leve"),CONCATENATE("R2C",'Mapa final'!$S$12),"")</f>
        <v/>
      </c>
      <c r="T40" s="188" t="str">
        <f>IF(AND('Mapa final'!$AD$12="Alta",'Mapa final'!$AF$12="Leve"),CONCATENATE("R2C",'Mapa final'!$S$12),"")</f>
        <v/>
      </c>
      <c r="U40" s="58" t="str">
        <f>IF(AND('Mapa final'!$AD$12="Alta",'Mapa final'!$AF$12="Leve"),CONCATENATE("R2C",'Mapa final'!$S$12),"")</f>
        <v/>
      </c>
      <c r="V40" s="57" t="str">
        <f>IF(AND('Mapa final'!$AD$12="Alta",'Mapa final'!$AF$12="Leve"),CONCATENATE("R2C",'Mapa final'!$S$12),"")</f>
        <v/>
      </c>
      <c r="W40" s="188" t="str">
        <f>IF(AND('Mapa final'!$AD$12="Alta",'Mapa final'!$AF$12="Leve"),CONCATENATE("R2C",'Mapa final'!$S$12),"")</f>
        <v/>
      </c>
      <c r="X40" s="188" t="str">
        <f>IF(AND('Mapa final'!$AD$12="Alta",'Mapa final'!$AF$12="Leve"),CONCATENATE("R2C",'Mapa final'!$S$12),"")</f>
        <v/>
      </c>
      <c r="Y40" s="188" t="str">
        <f>IF(AND('Mapa final'!$AD$12="Alta",'Mapa final'!$AF$12="Leve"),CONCATENATE("R2C",'Mapa final'!$S$12),"")</f>
        <v/>
      </c>
      <c r="Z40" s="188" t="str">
        <f>IF(AND('Mapa final'!$AD$12="Alta",'Mapa final'!$AF$12="Leve"),CONCATENATE("R2C",'Mapa final'!$S$12),"")</f>
        <v/>
      </c>
      <c r="AA40" s="58" t="str">
        <f>IF(AND('Mapa final'!$AD$12="Alta",'Mapa final'!$AF$12="Leve"),CONCATENATE("R2C",'Mapa final'!$S$12),"")</f>
        <v/>
      </c>
      <c r="AB40" s="44" t="str">
        <f>IF(AND('Mapa final'!$AD$12="Muy Alta",'Mapa final'!$AF$12="Leve"),CONCATENATE("R2C",'Mapa final'!$S$12),"")</f>
        <v/>
      </c>
      <c r="AC40" s="187" t="str">
        <f>IF(AND('Mapa final'!$AD$12="Muy Alta",'Mapa final'!$AF$12="Leve"),CONCATENATE("R2C",'Mapa final'!$S$12),"")</f>
        <v/>
      </c>
      <c r="AD40" s="187" t="str">
        <f>IF(AND('Mapa final'!$AD$12="Muy Alta",'Mapa final'!$AF$12="Leve"),CONCATENATE("R2C",'Mapa final'!$S$12),"")</f>
        <v/>
      </c>
      <c r="AE40" s="187" t="str">
        <f>IF(AND('Mapa final'!$AD$12="Muy Alta",'Mapa final'!$AF$12="Leve"),CONCATENATE("R2C",'Mapa final'!$S$12),"")</f>
        <v/>
      </c>
      <c r="AF40" s="187" t="str">
        <f>IF(AND('Mapa final'!$AD$12="Muy Alta",'Mapa final'!$AF$12="Leve"),CONCATENATE("R2C",'Mapa final'!$S$12),"")</f>
        <v/>
      </c>
      <c r="AG40" s="45" t="str">
        <f>IF(AND('Mapa final'!$AD$12="Muy Alta",'Mapa final'!$AF$12="Leve"),CONCATENATE("R2C",'Mapa final'!$S$12),"")</f>
        <v/>
      </c>
      <c r="AH40" s="46" t="str">
        <f>IF(AND('Mapa final'!$AD$12="Muy Alta",'Mapa final'!$AF$12="Catastrófico"),CONCATENATE("R2C",'Mapa final'!$S$12),"")</f>
        <v/>
      </c>
      <c r="AI40" s="190" t="str">
        <f>IF(AND('Mapa final'!$AD$14="Muy Alta",'Mapa final'!$AF$14="Catastrófico"),CONCATENATE("R2C",'Mapa final'!$S$14),"")</f>
        <v/>
      </c>
      <c r="AJ40" s="190" t="str">
        <f>IF(AND('Mapa final'!$AD$12="Muy Alta",'Mapa final'!$AF$12="Catastrófico"),CONCATENATE("R2C",'Mapa final'!$S$12),"")</f>
        <v/>
      </c>
      <c r="AK40" s="190" t="str">
        <f>IF(AND('Mapa final'!$AD$14="Muy Alta",'Mapa final'!$AF$14="Catastrófico"),CONCATENATE("R2C",'Mapa final'!$S$14),"")</f>
        <v/>
      </c>
      <c r="AL40" s="190" t="str">
        <f>IF(AND('Mapa final'!$AD$12="Muy Alta",'Mapa final'!$AF$12="Catastrófico"),CONCATENATE("R2C",'Mapa final'!$S$12),"")</f>
        <v/>
      </c>
      <c r="AM40" s="47" t="str">
        <f>IF(AND('Mapa final'!$AD$14="Muy Alta",'Mapa final'!$AF$14="Catastrófico"),CONCATENATE("R2C",'Mapa final'!$S$14),"")</f>
        <v/>
      </c>
      <c r="AN40" s="70"/>
      <c r="AO40" s="399"/>
      <c r="AP40" s="400"/>
      <c r="AQ40" s="400"/>
      <c r="AR40" s="400"/>
      <c r="AS40" s="400"/>
      <c r="AT40" s="401"/>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326"/>
      <c r="C41" s="326"/>
      <c r="D41" s="327"/>
      <c r="E41" s="368"/>
      <c r="F41" s="369"/>
      <c r="G41" s="369"/>
      <c r="H41" s="369"/>
      <c r="I41" s="369"/>
      <c r="J41" s="65" t="str">
        <f>IF(AND('Mapa final'!$AD$12="Baja",'Mapa final'!$AF$12="Leve"),CONCATENATE("R2C",'Mapa final'!$S$12),"")</f>
        <v/>
      </c>
      <c r="K41" s="189" t="str">
        <f>IF(AND('Mapa final'!$AD$14="Baja",'Mapa final'!$AF$14="Leve"),CONCATENATE("R2C",'Mapa final'!$S$14),"")</f>
        <v/>
      </c>
      <c r="L41" s="189" t="str">
        <f>IF(AND('Mapa final'!$AD$12="Baja",'Mapa final'!$AF$12="Leve"),CONCATENATE("R2C",'Mapa final'!$S$12),"")</f>
        <v/>
      </c>
      <c r="M41" s="189" t="str">
        <f>IF(AND('Mapa final'!$AD$14="Baja",'Mapa final'!$AF$14="Leve"),CONCATENATE("R2C",'Mapa final'!$S$14),"")</f>
        <v/>
      </c>
      <c r="N41" s="189" t="str">
        <f>IF(AND('Mapa final'!$AD$12="Baja",'Mapa final'!$AF$12="Leve"),CONCATENATE("R2C",'Mapa final'!$S$12),"")</f>
        <v/>
      </c>
      <c r="O41" s="66" t="str">
        <f>IF(AND('Mapa final'!$AD$14="Baja",'Mapa final'!$AF$14="Leve"),CONCATENATE("R2C",'Mapa final'!$S$14),"")</f>
        <v/>
      </c>
      <c r="P41" s="188" t="str">
        <f>IF(AND('Mapa final'!$AD$12="Alta",'Mapa final'!$AF$12="Leve"),CONCATENATE("R2C",'Mapa final'!$S$12),"")</f>
        <v/>
      </c>
      <c r="Q41" s="188" t="str">
        <f>IF(AND('Mapa final'!$AD$12="Alta",'Mapa final'!$AF$12="Leve"),CONCATENATE("R2C",'Mapa final'!$S$12),"")</f>
        <v/>
      </c>
      <c r="R41" s="188" t="str">
        <f>IF(AND('Mapa final'!$AD$12="Alta",'Mapa final'!$AF$12="Leve"),CONCATENATE("R2C",'Mapa final'!$S$12),"")</f>
        <v/>
      </c>
      <c r="S41" s="188" t="str">
        <f>IF(AND('Mapa final'!$AD$12="Alta",'Mapa final'!$AF$12="Leve"),CONCATENATE("R2C",'Mapa final'!$S$12),"")</f>
        <v/>
      </c>
      <c r="T41" s="188" t="str">
        <f>IF(AND('Mapa final'!$AD$12="Alta",'Mapa final'!$AF$12="Leve"),CONCATENATE("R2C",'Mapa final'!$S$12),"")</f>
        <v/>
      </c>
      <c r="U41" s="58" t="str">
        <f>IF(AND('Mapa final'!$AD$12="Alta",'Mapa final'!$AF$12="Leve"),CONCATENATE("R2C",'Mapa final'!$S$12),"")</f>
        <v/>
      </c>
      <c r="V41" s="57" t="str">
        <f>IF(AND('Mapa final'!$AD$12="Alta",'Mapa final'!$AF$12="Leve"),CONCATENATE("R2C",'Mapa final'!$S$12),"")</f>
        <v/>
      </c>
      <c r="W41" s="188" t="str">
        <f>IF(AND('Mapa final'!$AD$12="Alta",'Mapa final'!$AF$12="Leve"),CONCATENATE("R2C",'Mapa final'!$S$12),"")</f>
        <v/>
      </c>
      <c r="X41" s="188" t="str">
        <f>IF(AND('Mapa final'!$AD$12="Alta",'Mapa final'!$AF$12="Leve"),CONCATENATE("R2C",'Mapa final'!$S$12),"")</f>
        <v/>
      </c>
      <c r="Y41" s="188" t="str">
        <f>IF(AND('Mapa final'!$AD$12="Alta",'Mapa final'!$AF$12="Leve"),CONCATENATE("R2C",'Mapa final'!$S$12),"")</f>
        <v/>
      </c>
      <c r="Z41" s="188" t="str">
        <f>IF(AND('Mapa final'!$AD$12="Alta",'Mapa final'!$AF$12="Leve"),CONCATENATE("R2C",'Mapa final'!$S$12),"")</f>
        <v/>
      </c>
      <c r="AA41" s="58" t="str">
        <f>IF(AND('Mapa final'!$AD$12="Alta",'Mapa final'!$AF$12="Leve"),CONCATENATE("R2C",'Mapa final'!$S$12),"")</f>
        <v/>
      </c>
      <c r="AB41" s="44" t="str">
        <f>IF(AND('Mapa final'!$AD$12="Muy Alta",'Mapa final'!$AF$12="Leve"),CONCATENATE("R2C",'Mapa final'!$S$12),"")</f>
        <v/>
      </c>
      <c r="AC41" s="187" t="str">
        <f>IF(AND('Mapa final'!$AD$12="Muy Alta",'Mapa final'!$AF$12="Leve"),CONCATENATE("R2C",'Mapa final'!$S$12),"")</f>
        <v/>
      </c>
      <c r="AD41" s="187" t="str">
        <f>IF(AND('Mapa final'!$AD$12="Muy Alta",'Mapa final'!$AF$12="Leve"),CONCATENATE("R2C",'Mapa final'!$S$12),"")</f>
        <v/>
      </c>
      <c r="AE41" s="187" t="str">
        <f>IF(AND('Mapa final'!$AD$12="Muy Alta",'Mapa final'!$AF$12="Leve"),CONCATENATE("R2C",'Mapa final'!$S$12),"")</f>
        <v/>
      </c>
      <c r="AF41" s="187" t="str">
        <f>IF(AND('Mapa final'!$AD$12="Muy Alta",'Mapa final'!$AF$12="Leve"),CONCATENATE("R2C",'Mapa final'!$S$12),"")</f>
        <v/>
      </c>
      <c r="AG41" s="45" t="str">
        <f>IF(AND('Mapa final'!$AD$12="Muy Alta",'Mapa final'!$AF$12="Leve"),CONCATENATE("R2C",'Mapa final'!$S$12),"")</f>
        <v/>
      </c>
      <c r="AH41" s="46" t="str">
        <f>IF(AND('Mapa final'!$AD$12="Muy Alta",'Mapa final'!$AF$12="Catastrófico"),CONCATENATE("R2C",'Mapa final'!$S$12),"")</f>
        <v/>
      </c>
      <c r="AI41" s="190" t="str">
        <f>IF(AND('Mapa final'!$AD$14="Muy Alta",'Mapa final'!$AF$14="Catastrófico"),CONCATENATE("R2C",'Mapa final'!$S$14),"")</f>
        <v/>
      </c>
      <c r="AJ41" s="190" t="str">
        <f>IF(AND('Mapa final'!$AD$12="Muy Alta",'Mapa final'!$AF$12="Catastrófico"),CONCATENATE("R2C",'Mapa final'!$S$12),"")</f>
        <v/>
      </c>
      <c r="AK41" s="190" t="str">
        <f>IF(AND('Mapa final'!$AD$14="Muy Alta",'Mapa final'!$AF$14="Catastrófico"),CONCATENATE("R2C",'Mapa final'!$S$14),"")</f>
        <v/>
      </c>
      <c r="AL41" s="190" t="str">
        <f>IF(AND('Mapa final'!$AD$12="Muy Alta",'Mapa final'!$AF$12="Catastrófico"),CONCATENATE("R2C",'Mapa final'!$S$12),"")</f>
        <v/>
      </c>
      <c r="AM41" s="47" t="str">
        <f>IF(AND('Mapa final'!$AD$14="Muy Alta",'Mapa final'!$AF$14="Catastrófico"),CONCATENATE("R2C",'Mapa final'!$S$14),"")</f>
        <v/>
      </c>
      <c r="AN41" s="70"/>
      <c r="AO41" s="399"/>
      <c r="AP41" s="400"/>
      <c r="AQ41" s="400"/>
      <c r="AR41" s="400"/>
      <c r="AS41" s="400"/>
      <c r="AT41" s="401"/>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326"/>
      <c r="C42" s="326"/>
      <c r="D42" s="327"/>
      <c r="E42" s="368"/>
      <c r="F42" s="369"/>
      <c r="G42" s="369"/>
      <c r="H42" s="369"/>
      <c r="I42" s="369"/>
      <c r="J42" s="65" t="str">
        <f>IF(AND('Mapa final'!$AD$12="Baja",'Mapa final'!$AF$12="Leve"),CONCATENATE("R2C",'Mapa final'!$S$12),"")</f>
        <v/>
      </c>
      <c r="K42" s="189" t="str">
        <f>IF(AND('Mapa final'!$AD$14="Baja",'Mapa final'!$AF$14="Leve"),CONCATENATE("R2C",'Mapa final'!$S$14),"")</f>
        <v/>
      </c>
      <c r="L42" s="189" t="str">
        <f>IF(AND('Mapa final'!$AD$12="Baja",'Mapa final'!$AF$12="Leve"),CONCATENATE("R2C",'Mapa final'!$S$12),"")</f>
        <v/>
      </c>
      <c r="M42" s="189" t="str">
        <f>IF(AND('Mapa final'!$AD$14="Baja",'Mapa final'!$AF$14="Leve"),CONCATENATE("R2C",'Mapa final'!$S$14),"")</f>
        <v/>
      </c>
      <c r="N42" s="189" t="str">
        <f>IF(AND('Mapa final'!$AD$12="Baja",'Mapa final'!$AF$12="Leve"),CONCATENATE("R2C",'Mapa final'!$S$12),"")</f>
        <v/>
      </c>
      <c r="O42" s="66" t="str">
        <f>IF(AND('Mapa final'!$AD$14="Baja",'Mapa final'!$AF$14="Leve"),CONCATENATE("R2C",'Mapa final'!$S$14),"")</f>
        <v/>
      </c>
      <c r="P42" s="188" t="str">
        <f>IF(AND('Mapa final'!$AD$12="Alta",'Mapa final'!$AF$12="Leve"),CONCATENATE("R2C",'Mapa final'!$S$12),"")</f>
        <v/>
      </c>
      <c r="Q42" s="188" t="str">
        <f>IF(AND('Mapa final'!$AD$12="Alta",'Mapa final'!$AF$12="Leve"),CONCATENATE("R2C",'Mapa final'!$S$12),"")</f>
        <v/>
      </c>
      <c r="R42" s="188" t="str">
        <f>IF(AND('Mapa final'!$AD$12="Alta",'Mapa final'!$AF$12="Leve"),CONCATENATE("R2C",'Mapa final'!$S$12),"")</f>
        <v/>
      </c>
      <c r="S42" s="188" t="str">
        <f>IF(AND('Mapa final'!$AD$12="Alta",'Mapa final'!$AF$12="Leve"),CONCATENATE("R2C",'Mapa final'!$S$12),"")</f>
        <v/>
      </c>
      <c r="T42" s="188" t="str">
        <f>IF(AND('Mapa final'!$AD$12="Alta",'Mapa final'!$AF$12="Leve"),CONCATENATE("R2C",'Mapa final'!$S$12),"")</f>
        <v/>
      </c>
      <c r="U42" s="58" t="str">
        <f>IF(AND('Mapa final'!$AD$12="Alta",'Mapa final'!$AF$12="Leve"),CONCATENATE("R2C",'Mapa final'!$S$12),"")</f>
        <v/>
      </c>
      <c r="V42" s="57" t="str">
        <f>IF(AND('Mapa final'!$AD$12="Alta",'Mapa final'!$AF$12="Leve"),CONCATENATE("R2C",'Mapa final'!$S$12),"")</f>
        <v/>
      </c>
      <c r="W42" s="188" t="str">
        <f>IF(AND('Mapa final'!$AD$12="Alta",'Mapa final'!$AF$12="Leve"),CONCATENATE("R2C",'Mapa final'!$S$12),"")</f>
        <v/>
      </c>
      <c r="X42" s="188" t="str">
        <f>IF(AND('Mapa final'!$AD$12="Alta",'Mapa final'!$AF$12="Leve"),CONCATENATE("R2C",'Mapa final'!$S$12),"")</f>
        <v/>
      </c>
      <c r="Y42" s="188" t="str">
        <f>IF(AND('Mapa final'!$AD$14="baja",'Mapa final'!$AF$14="moderado"),CONCATENATE("R2C",'Mapa final'!$S$14),"")</f>
        <v>R2C1</v>
      </c>
      <c r="Z42" s="188" t="str">
        <f>IF(AND('Mapa final'!$AD$12="Alta",'Mapa final'!$AF$12="Leve"),CONCATENATE("R2C",'Mapa final'!$S$12),"")</f>
        <v/>
      </c>
      <c r="AA42" s="58" t="str">
        <f>IF(AND('Mapa final'!$AD$12="Alta",'Mapa final'!$AF$12="Leve"),CONCATENATE("R2C",'Mapa final'!$S$12),"")</f>
        <v/>
      </c>
      <c r="AB42" s="44" t="str">
        <f>IF(AND('Mapa final'!$AD$12="Muy Alta",'Mapa final'!$AF$12="Leve"),CONCATENATE("R2C",'Mapa final'!$S$12),"")</f>
        <v/>
      </c>
      <c r="AC42" s="187" t="str">
        <f>IF(AND('Mapa final'!$AD$12="Muy Alta",'Mapa final'!$AF$12="Leve"),CONCATENATE("R2C",'Mapa final'!$S$12),"")</f>
        <v/>
      </c>
      <c r="AD42" s="187" t="str">
        <f>IF(AND('Mapa final'!$AD$12="Muy Alta",'Mapa final'!$AF$12="Leve"),CONCATENATE("R2C",'Mapa final'!$S$12),"")</f>
        <v/>
      </c>
      <c r="AE42" s="187" t="str">
        <f>IF(AND('Mapa final'!$AD$12="Muy Alta",'Mapa final'!$AF$12="Leve"),CONCATENATE("R2C",'Mapa final'!$S$12),"")</f>
        <v/>
      </c>
      <c r="AF42" s="187" t="str">
        <f>IF(AND('Mapa final'!$AD$12="Muy Alta",'Mapa final'!$AF$12="Leve"),CONCATENATE("R2C",'Mapa final'!$S$12),"")</f>
        <v/>
      </c>
      <c r="AG42" s="45" t="str">
        <f>IF(AND('Mapa final'!$AD$12="Muy Alta",'Mapa final'!$AF$12="Leve"),CONCATENATE("R2C",'Mapa final'!$S$12),"")</f>
        <v/>
      </c>
      <c r="AH42" s="46" t="str">
        <f>IF(AND('Mapa final'!$AD$12="Muy Alta",'Mapa final'!$AF$12="Catastrófico"),CONCATENATE("R2C",'Mapa final'!$S$12),"")</f>
        <v/>
      </c>
      <c r="AI42" s="190" t="str">
        <f>IF(AND('Mapa final'!$AD$14="Muy Alta",'Mapa final'!$AF$14="Catastrófico"),CONCATENATE("R2C",'Mapa final'!$S$14),"")</f>
        <v/>
      </c>
      <c r="AJ42" s="190" t="str">
        <f>IF(AND('Mapa final'!$AD$12="Muy Alta",'Mapa final'!$AF$12="Catastrófico"),CONCATENATE("R2C",'Mapa final'!$S$12),"")</f>
        <v/>
      </c>
      <c r="AK42" s="190" t="str">
        <f>IF(AND('Mapa final'!$AD$14="Muy Alta",'Mapa final'!$AF$14="Catastrófico"),CONCATENATE("R2C",'Mapa final'!$S$14),"")</f>
        <v/>
      </c>
      <c r="AL42" s="190" t="str">
        <f>IF(AND('Mapa final'!$AD$12="Muy Alta",'Mapa final'!$AF$12="Catastrófico"),CONCATENATE("R2C",'Mapa final'!$S$12),"")</f>
        <v/>
      </c>
      <c r="AM42" s="47" t="str">
        <f>IF(AND('Mapa final'!$AD$14="Muy Alta",'Mapa final'!$AF$14="Catastrófico"),CONCATENATE("R2C",'Mapa final'!$S$14),"")</f>
        <v/>
      </c>
      <c r="AN42" s="70"/>
      <c r="AO42" s="399"/>
      <c r="AP42" s="400"/>
      <c r="AQ42" s="400"/>
      <c r="AR42" s="400"/>
      <c r="AS42" s="400"/>
      <c r="AT42" s="401"/>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326"/>
      <c r="C43" s="326"/>
      <c r="D43" s="327"/>
      <c r="E43" s="368"/>
      <c r="F43" s="369"/>
      <c r="G43" s="369"/>
      <c r="H43" s="369"/>
      <c r="I43" s="369"/>
      <c r="J43" s="65" t="str">
        <f>IF(AND('Mapa final'!$AD$12="Baja",'Mapa final'!$AF$12="Leve"),CONCATENATE("R2C",'Mapa final'!$S$12),"")</f>
        <v/>
      </c>
      <c r="K43" s="189" t="str">
        <f>IF(AND('Mapa final'!$AD$14="Baja",'Mapa final'!$AF$14="Leve"),CONCATENATE("R2C",'Mapa final'!$S$14),"")</f>
        <v/>
      </c>
      <c r="L43" s="189" t="str">
        <f>IF(AND('Mapa final'!$AD$12="Baja",'Mapa final'!$AF$12="Leve"),CONCATENATE("R2C",'Mapa final'!$S$12),"")</f>
        <v/>
      </c>
      <c r="M43" s="189" t="str">
        <f>IF(AND('Mapa final'!$AD$14="Baja",'Mapa final'!$AF$14="Leve"),CONCATENATE("R2C",'Mapa final'!$S$14),"")</f>
        <v/>
      </c>
      <c r="N43" s="189" t="str">
        <f>IF(AND('Mapa final'!$AD$12="Baja",'Mapa final'!$AF$12="Leve"),CONCATENATE("R2C",'Mapa final'!$S$12),"")</f>
        <v/>
      </c>
      <c r="O43" s="66" t="str">
        <f>IF(AND('Mapa final'!$AD$14="Baja",'Mapa final'!$AF$14="Leve"),CONCATENATE("R2C",'Mapa final'!$S$14),"")</f>
        <v/>
      </c>
      <c r="P43" s="188" t="str">
        <f>IF(AND('Mapa final'!$AD$12="Alta",'Mapa final'!$AF$12="Leve"),CONCATENATE("R2C",'Mapa final'!$S$12),"")</f>
        <v/>
      </c>
      <c r="Q43" s="188" t="str">
        <f>IF(AND('Mapa final'!$AD$12="Alta",'Mapa final'!$AF$12="Leve"),CONCATENATE("R2C",'Mapa final'!$S$12),"")</f>
        <v/>
      </c>
      <c r="R43" s="188" t="str">
        <f>IF(AND('Mapa final'!$AD$12="Alta",'Mapa final'!$AF$12="Leve"),CONCATENATE("R2C",'Mapa final'!$S$12),"")</f>
        <v/>
      </c>
      <c r="S43" s="188" t="str">
        <f>IF(AND('Mapa final'!$AD$12="Alta",'Mapa final'!$AF$12="Leve"),CONCATENATE("R2C",'Mapa final'!$S$12),"")</f>
        <v/>
      </c>
      <c r="T43" s="188" t="str">
        <f>IF(AND('Mapa final'!$AD$12="Alta",'Mapa final'!$AF$12="Leve"),CONCATENATE("R2C",'Mapa final'!$S$12),"")</f>
        <v/>
      </c>
      <c r="U43" s="58" t="str">
        <f>IF(AND('Mapa final'!$AD$12="Alta",'Mapa final'!$AF$12="Leve"),CONCATENATE("R2C",'Mapa final'!$S$12),"")</f>
        <v/>
      </c>
      <c r="V43" s="57" t="str">
        <f>IF(AND('Mapa final'!$AD$12="Alta",'Mapa final'!$AF$12="Leve"),CONCATENATE("R2C",'Mapa final'!$S$12),"")</f>
        <v/>
      </c>
      <c r="W43" s="188" t="str">
        <f>IF(AND('Mapa final'!$AD$12="Alta",'Mapa final'!$AF$12="Leve"),CONCATENATE("R2C",'Mapa final'!$S$12),"")</f>
        <v/>
      </c>
      <c r="X43" s="188" t="str">
        <f>IF(AND('Mapa final'!$AD$12="Alta",'Mapa final'!$AF$12="Leve"),CONCATENATE("R2C",'Mapa final'!$S$12),"")</f>
        <v/>
      </c>
      <c r="Y43" s="188" t="str">
        <f>IF(AND('Mapa final'!$AD$12="Alta",'Mapa final'!$AF$12="Leve"),CONCATENATE("R2C",'Mapa final'!$S$12),"")</f>
        <v/>
      </c>
      <c r="Z43" s="188" t="str">
        <f>IF(AND('Mapa final'!$AD$12="Alta",'Mapa final'!$AF$12="Leve"),CONCATENATE("R2C",'Mapa final'!$S$12),"")</f>
        <v/>
      </c>
      <c r="AA43" s="58" t="str">
        <f>IF(AND('Mapa final'!$AD$12="Alta",'Mapa final'!$AF$12="Leve"),CONCATENATE("R2C",'Mapa final'!$S$12),"")</f>
        <v/>
      </c>
      <c r="AB43" s="44" t="str">
        <f>IF(AND('Mapa final'!$AD$12="Muy Alta",'Mapa final'!$AF$12="Leve"),CONCATENATE("R2C",'Mapa final'!$S$12),"")</f>
        <v/>
      </c>
      <c r="AC43" s="187" t="str">
        <f>IF(AND('Mapa final'!$AD$12="Muy Alta",'Mapa final'!$AF$12="Leve"),CONCATENATE("R2C",'Mapa final'!$S$12),"")</f>
        <v/>
      </c>
      <c r="AD43" s="187" t="str">
        <f>IF(AND('Mapa final'!$AD$12="Muy Alta",'Mapa final'!$AF$12="Leve"),CONCATENATE("R2C",'Mapa final'!$S$12),"")</f>
        <v/>
      </c>
      <c r="AE43" s="187" t="str">
        <f>IF(AND('Mapa final'!$AD$12="Muy Alta",'Mapa final'!$AF$12="Leve"),CONCATENATE("R2C",'Mapa final'!$S$12),"")</f>
        <v/>
      </c>
      <c r="AF43" s="187" t="str">
        <f>IF(AND('Mapa final'!$AD$12="Muy Alta",'Mapa final'!$AF$12="Leve"),CONCATENATE("R2C",'Mapa final'!$S$12),"")</f>
        <v/>
      </c>
      <c r="AG43" s="45" t="str">
        <f>IF(AND('Mapa final'!$AD$12="Muy Alta",'Mapa final'!$AF$12="Leve"),CONCATENATE("R2C",'Mapa final'!$S$12),"")</f>
        <v/>
      </c>
      <c r="AH43" s="46" t="str">
        <f>IF(AND('Mapa final'!$AD$12="Muy Alta",'Mapa final'!$AF$12="Catastrófico"),CONCATENATE("R2C",'Mapa final'!$S$12),"")</f>
        <v/>
      </c>
      <c r="AI43" s="190" t="str">
        <f>IF(AND('Mapa final'!$AD$14="Muy Alta",'Mapa final'!$AF$14="Catastrófico"),CONCATENATE("R2C",'Mapa final'!$S$14),"")</f>
        <v/>
      </c>
      <c r="AJ43" s="190" t="str">
        <f>IF(AND('Mapa final'!$AD$12="Muy Alta",'Mapa final'!$AF$12="Catastrófico"),CONCATENATE("R2C",'Mapa final'!$S$12),"")</f>
        <v/>
      </c>
      <c r="AK43" s="190" t="str">
        <f>IF(AND('Mapa final'!$AD$14="Muy Alta",'Mapa final'!$AF$14="Catastrófico"),CONCATENATE("R2C",'Mapa final'!$S$14),"")</f>
        <v/>
      </c>
      <c r="AL43" s="190" t="str">
        <f>IF(AND('Mapa final'!$AD$12="Muy Alta",'Mapa final'!$AF$12="Catastrófico"),CONCATENATE("R2C",'Mapa final'!$S$12),"")</f>
        <v/>
      </c>
      <c r="AM43" s="47" t="str">
        <f>IF(AND('Mapa final'!$AD$14="Muy Alta",'Mapa final'!$AF$14="Catastrófico"),CONCATENATE("R2C",'Mapa final'!$S$14),"")</f>
        <v/>
      </c>
      <c r="AN43" s="70"/>
      <c r="AO43" s="399"/>
      <c r="AP43" s="400"/>
      <c r="AQ43" s="400"/>
      <c r="AR43" s="400"/>
      <c r="AS43" s="400"/>
      <c r="AT43" s="401"/>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326"/>
      <c r="C44" s="326"/>
      <c r="D44" s="327"/>
      <c r="E44" s="368"/>
      <c r="F44" s="369"/>
      <c r="G44" s="369"/>
      <c r="H44" s="369"/>
      <c r="I44" s="369"/>
      <c r="J44" s="65" t="str">
        <f>IF(AND('Mapa final'!$AD$12="Baja",'Mapa final'!$AF$12="Leve"),CONCATENATE("R2C",'Mapa final'!$S$12),"")</f>
        <v/>
      </c>
      <c r="K44" s="189" t="str">
        <f>IF(AND('Mapa final'!$AD$14="Baja",'Mapa final'!$AF$14="Leve"),CONCATENATE("R2C",'Mapa final'!$S$14),"")</f>
        <v/>
      </c>
      <c r="L44" s="189" t="str">
        <f>IF(AND('Mapa final'!$AD$12="Baja",'Mapa final'!$AF$12="Leve"),CONCATENATE("R2C",'Mapa final'!$S$12),"")</f>
        <v/>
      </c>
      <c r="M44" s="189" t="str">
        <f>IF(AND('Mapa final'!$AD$14="Baja",'Mapa final'!$AF$14="Leve"),CONCATENATE("R2C",'Mapa final'!$S$14),"")</f>
        <v/>
      </c>
      <c r="N44" s="189" t="str">
        <f>IF(AND('Mapa final'!$AD$12="Baja",'Mapa final'!$AF$12="Leve"),CONCATENATE("R2C",'Mapa final'!$S$12),"")</f>
        <v/>
      </c>
      <c r="O44" s="66" t="str">
        <f>IF(AND('Mapa final'!$AD$14="Baja",'Mapa final'!$AF$14="Leve"),CONCATENATE("R2C",'Mapa final'!$S$14),"")</f>
        <v/>
      </c>
      <c r="P44" s="188" t="str">
        <f>IF(AND('Mapa final'!$AD$12="Alta",'Mapa final'!$AF$12="Leve"),CONCATENATE("R2C",'Mapa final'!$S$12),"")</f>
        <v/>
      </c>
      <c r="Q44" s="188" t="str">
        <f>IF(AND('Mapa final'!$AD$12="Alta",'Mapa final'!$AF$12="Leve"),CONCATENATE("R2C",'Mapa final'!$S$12),"")</f>
        <v/>
      </c>
      <c r="R44" s="188" t="str">
        <f>IF(AND('Mapa final'!$AD$12="Alta",'Mapa final'!$AF$12="Leve"),CONCATENATE("R2C",'Mapa final'!$S$12),"")</f>
        <v/>
      </c>
      <c r="S44" s="188" t="str">
        <f>IF(AND('Mapa final'!$AD$12="Alta",'Mapa final'!$AF$12="Leve"),CONCATENATE("R2C",'Mapa final'!$S$12),"")</f>
        <v/>
      </c>
      <c r="T44" s="188" t="str">
        <f>IF(AND('Mapa final'!$AD$12="Alta",'Mapa final'!$AF$12="Leve"),CONCATENATE("R2C",'Mapa final'!$S$12),"")</f>
        <v/>
      </c>
      <c r="U44" s="58" t="str">
        <f>IF(AND('Mapa final'!$AD$12="Alta",'Mapa final'!$AF$12="Leve"),CONCATENATE("R2C",'Mapa final'!$S$12),"")</f>
        <v/>
      </c>
      <c r="V44" s="57" t="str">
        <f>IF(AND('Mapa final'!$AD$12="Alta",'Mapa final'!$AF$12="Leve"),CONCATENATE("R2C",'Mapa final'!$S$12),"")</f>
        <v/>
      </c>
      <c r="W44" s="188" t="str">
        <f>IF(AND('Mapa final'!$AD$12="Alta",'Mapa final'!$AF$12="Leve"),CONCATENATE("R2C",'Mapa final'!$S$12),"")</f>
        <v/>
      </c>
      <c r="X44" s="188" t="str">
        <f>IF(AND('Mapa final'!$AD$12="Alta",'Mapa final'!$AF$12="Leve"),CONCATENATE("R2C",'Mapa final'!$S$12),"")</f>
        <v/>
      </c>
      <c r="Y44" s="188" t="str">
        <f>IF(AND('Mapa final'!$AD$12="Alta",'Mapa final'!$AF$12="Leve"),CONCATENATE("R2C",'Mapa final'!$S$12),"")</f>
        <v/>
      </c>
      <c r="Z44" s="188" t="str">
        <f>IF(AND('Mapa final'!$AD$12="Alta",'Mapa final'!$AF$12="Leve"),CONCATENATE("R2C",'Mapa final'!$S$12),"")</f>
        <v/>
      </c>
      <c r="AA44" s="58" t="str">
        <f>IF(AND('Mapa final'!$AD$12="Alta",'Mapa final'!$AF$12="Leve"),CONCATENATE("R2C",'Mapa final'!$S$12),"")</f>
        <v/>
      </c>
      <c r="AB44" s="44" t="str">
        <f>IF(AND('Mapa final'!$AD$12="Muy Alta",'Mapa final'!$AF$12="Leve"),CONCATENATE("R2C",'Mapa final'!$S$12),"")</f>
        <v/>
      </c>
      <c r="AC44" s="187" t="str">
        <f>IF(AND('Mapa final'!$AD$12="Muy Alta",'Mapa final'!$AF$12="Leve"),CONCATENATE("R2C",'Mapa final'!$S$12),"")</f>
        <v/>
      </c>
      <c r="AD44" s="187" t="str">
        <f>IF(AND('Mapa final'!$AD$12="Muy Alta",'Mapa final'!$AF$12="Leve"),CONCATENATE("R2C",'Mapa final'!$S$12),"")</f>
        <v/>
      </c>
      <c r="AE44" s="187" t="str">
        <f>IF(AND('Mapa final'!$AD$12="Muy Alta",'Mapa final'!$AF$12="Leve"),CONCATENATE("R2C",'Mapa final'!$S$12),"")</f>
        <v/>
      </c>
      <c r="AF44" s="187" t="str">
        <f>IF(AND('Mapa final'!$AD$12="Muy Alta",'Mapa final'!$AF$12="Leve"),CONCATENATE("R2C",'Mapa final'!$S$12),"")</f>
        <v/>
      </c>
      <c r="AG44" s="45" t="str">
        <f>IF(AND('Mapa final'!$AD$12="Muy Alta",'Mapa final'!$AF$12="Leve"),CONCATENATE("R2C",'Mapa final'!$S$12),"")</f>
        <v/>
      </c>
      <c r="AH44" s="46" t="str">
        <f>IF(AND('Mapa final'!$AD$12="Muy Alta",'Mapa final'!$AF$12="Catastrófico"),CONCATENATE("R2C",'Mapa final'!$S$12),"")</f>
        <v/>
      </c>
      <c r="AI44" s="190" t="str">
        <f>IF(AND('Mapa final'!$AD$14="Muy Alta",'Mapa final'!$AF$14="Catastrófico"),CONCATENATE("R2C",'Mapa final'!$S$14),"")</f>
        <v/>
      </c>
      <c r="AJ44" s="190" t="str">
        <f>IF(AND('Mapa final'!$AD$12="Muy Alta",'Mapa final'!$AF$12="Catastrófico"),CONCATENATE("R2C",'Mapa final'!$S$12),"")</f>
        <v/>
      </c>
      <c r="AK44" s="190" t="str">
        <f>IF(AND('Mapa final'!$AD$14="Muy Alta",'Mapa final'!$AF$14="Catastrófico"),CONCATENATE("R2C",'Mapa final'!$S$14),"")</f>
        <v/>
      </c>
      <c r="AL44" s="190" t="str">
        <f>IF(AND('Mapa final'!$AD$12="Muy Alta",'Mapa final'!$AF$12="Catastrófico"),CONCATENATE("R2C",'Mapa final'!$S$12),"")</f>
        <v/>
      </c>
      <c r="AM44" s="47" t="str">
        <f>IF(AND('Mapa final'!$AD$14="Muy Alta",'Mapa final'!$AF$14="Catastrófico"),CONCATENATE("R2C",'Mapa final'!$S$14),"")</f>
        <v/>
      </c>
      <c r="AN44" s="70"/>
      <c r="AO44" s="399"/>
      <c r="AP44" s="400"/>
      <c r="AQ44" s="400"/>
      <c r="AR44" s="400"/>
      <c r="AS44" s="400"/>
      <c r="AT44" s="401"/>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326"/>
      <c r="C45" s="326"/>
      <c r="D45" s="327"/>
      <c r="E45" s="371"/>
      <c r="F45" s="372"/>
      <c r="G45" s="372"/>
      <c r="H45" s="372"/>
      <c r="I45" s="372"/>
      <c r="J45" s="67" t="str">
        <f>IF(AND('Mapa final'!$AD$12="Baja",'Mapa final'!$AF$12="Leve"),CONCATENATE("R2C",'Mapa final'!$S$12),"")</f>
        <v/>
      </c>
      <c r="K45" s="68" t="str">
        <f>IF(AND('Mapa final'!$AD$14="Baja",'Mapa final'!$AF$14="Leve"),CONCATENATE("R2C",'Mapa final'!$S$14),"")</f>
        <v/>
      </c>
      <c r="L45" s="68" t="str">
        <f>IF(AND('Mapa final'!$AD$12="Baja",'Mapa final'!$AF$12="Leve"),CONCATENATE("R2C",'Mapa final'!$S$12),"")</f>
        <v/>
      </c>
      <c r="M45" s="68" t="str">
        <f>IF(AND('Mapa final'!$AD$14="Baja",'Mapa final'!$AF$14="Leve"),CONCATENATE("R2C",'Mapa final'!$S$14),"")</f>
        <v/>
      </c>
      <c r="N45" s="68" t="str">
        <f>IF(AND('Mapa final'!$AD$12="Baja",'Mapa final'!$AF$12="Leve"),CONCATENATE("R2C",'Mapa final'!$S$12),"")</f>
        <v/>
      </c>
      <c r="O45" s="69" t="str">
        <f>IF(AND('Mapa final'!$AD$14="Baja",'Mapa final'!$AF$14="Leve"),CONCATENATE("R2C",'Mapa final'!$S$14),"")</f>
        <v/>
      </c>
      <c r="P45" s="60" t="str">
        <f>IF(AND('Mapa final'!$AD$12="Alta",'Mapa final'!$AF$12="Leve"),CONCATENATE("R2C",'Mapa final'!$S$12),"")</f>
        <v/>
      </c>
      <c r="Q45" s="60" t="str">
        <f>IF(AND('Mapa final'!$AD$12="Alta",'Mapa final'!$AF$12="Leve"),CONCATENATE("R2C",'Mapa final'!$S$12),"")</f>
        <v/>
      </c>
      <c r="R45" s="60" t="str">
        <f>IF(AND('Mapa final'!$AD$12="Alta",'Mapa final'!$AF$12="Leve"),CONCATENATE("R2C",'Mapa final'!$S$12),"")</f>
        <v/>
      </c>
      <c r="S45" s="60" t="str">
        <f>IF(AND('Mapa final'!$AD$12="Alta",'Mapa final'!$AF$12="Leve"),CONCATENATE("R2C",'Mapa final'!$S$12),"")</f>
        <v/>
      </c>
      <c r="T45" s="60" t="str">
        <f>IF(AND('Mapa final'!$AD$12="Alta",'Mapa final'!$AF$12="Leve"),CONCATENATE("R2C",'Mapa final'!$S$12),"")</f>
        <v/>
      </c>
      <c r="U45" s="61" t="str">
        <f>IF(AND('Mapa final'!$AD$12="Alta",'Mapa final'!$AF$12="Leve"),CONCATENATE("R2C",'Mapa final'!$S$12),"")</f>
        <v/>
      </c>
      <c r="V45" s="59" t="str">
        <f>IF(AND('Mapa final'!$AD$12="Alta",'Mapa final'!$AF$12="Leve"),CONCATENATE("R2C",'Mapa final'!$S$12),"")</f>
        <v/>
      </c>
      <c r="W45" s="60" t="str">
        <f>IF(AND('Mapa final'!$AD$12="Alta",'Mapa final'!$AF$12="Leve"),CONCATENATE("R2C",'Mapa final'!$S$12),"")</f>
        <v/>
      </c>
      <c r="X45" s="60" t="str">
        <f>IF(AND('Mapa final'!$AD$12="Alta",'Mapa final'!$AF$12="Leve"),CONCATENATE("R2C",'Mapa final'!$S$12),"")</f>
        <v/>
      </c>
      <c r="Y45" s="60" t="str">
        <f>IF(AND('Mapa final'!$AD$12="Alta",'Mapa final'!$AF$12="Leve"),CONCATENATE("R2C",'Mapa final'!$S$12),"")</f>
        <v/>
      </c>
      <c r="Z45" s="60" t="str">
        <f>IF(AND('Mapa final'!$AD$12="Alta",'Mapa final'!$AF$12="Leve"),CONCATENATE("R2C",'Mapa final'!$S$12),"")</f>
        <v/>
      </c>
      <c r="AA45" s="61" t="str">
        <f>IF(AND('Mapa final'!$AD$12="Alta",'Mapa final'!$AF$12="Leve"),CONCATENATE("R2C",'Mapa final'!$S$12),"")</f>
        <v/>
      </c>
      <c r="AB45" s="48" t="str">
        <f>IF(AND('Mapa final'!$AD$12="Muy Alta",'Mapa final'!$AF$12="Leve"),CONCATENATE("R2C",'Mapa final'!$S$12),"")</f>
        <v/>
      </c>
      <c r="AC45" s="49" t="str">
        <f>IF(AND('Mapa final'!$AD$12="Muy Alta",'Mapa final'!$AF$12="Leve"),CONCATENATE("R2C",'Mapa final'!$S$12),"")</f>
        <v/>
      </c>
      <c r="AD45" s="49" t="str">
        <f>IF(AND('Mapa final'!$AD$12="Muy Alta",'Mapa final'!$AF$12="Leve"),CONCATENATE("R2C",'Mapa final'!$S$12),"")</f>
        <v/>
      </c>
      <c r="AE45" s="49" t="str">
        <f>IF(AND('Mapa final'!$AD$12="Muy Alta",'Mapa final'!$AF$12="Leve"),CONCATENATE("R2C",'Mapa final'!$S$12),"")</f>
        <v/>
      </c>
      <c r="AF45" s="49" t="str">
        <f>IF(AND('Mapa final'!$AD$12="Muy Alta",'Mapa final'!$AF$12="Leve"),CONCATENATE("R2C",'Mapa final'!$S$12),"")</f>
        <v/>
      </c>
      <c r="AG45" s="50" t="str">
        <f>IF(AND('Mapa final'!$AD$12="Muy Alta",'Mapa final'!$AF$12="Leve"),CONCATENATE("R2C",'Mapa final'!$S$12),"")</f>
        <v/>
      </c>
      <c r="AH45" s="51" t="str">
        <f>IF(AND('Mapa final'!$AD$12="Muy Alta",'Mapa final'!$AF$12="Catastrófico"),CONCATENATE("R2C",'Mapa final'!$S$12),"")</f>
        <v/>
      </c>
      <c r="AI45" s="52" t="str">
        <f>IF(AND('Mapa final'!$AD$14="Muy Alta",'Mapa final'!$AF$14="Catastrófico"),CONCATENATE("R2C",'Mapa final'!$S$14),"")</f>
        <v/>
      </c>
      <c r="AJ45" s="52" t="str">
        <f>IF(AND('Mapa final'!$AD$12="Muy Alta",'Mapa final'!$AF$12="Catastrófico"),CONCATENATE("R2C",'Mapa final'!$S$12),"")</f>
        <v/>
      </c>
      <c r="AK45" s="52" t="str">
        <f>IF(AND('Mapa final'!$AD$14="Muy Alta",'Mapa final'!$AF$14="Catastrófico"),CONCATENATE("R2C",'Mapa final'!$S$14),"")</f>
        <v/>
      </c>
      <c r="AL45" s="52" t="str">
        <f>IF(AND('Mapa final'!$AD$12="Muy Alta",'Mapa final'!$AF$12="Catastrófico"),CONCATENATE("R2C",'Mapa final'!$S$12),"")</f>
        <v/>
      </c>
      <c r="AM45" s="53" t="str">
        <f>IF(AND('Mapa final'!$AD$14="Muy Alta",'Mapa final'!$AF$14="Catastrófico"),CONCATENATE("R2C",'Mapa final'!$S$14),"")</f>
        <v/>
      </c>
      <c r="AN45" s="70"/>
      <c r="AO45" s="402"/>
      <c r="AP45" s="403"/>
      <c r="AQ45" s="403"/>
      <c r="AR45" s="403"/>
      <c r="AS45" s="403"/>
      <c r="AT45" s="404"/>
    </row>
    <row r="46" spans="1:80" ht="24" customHeight="1" x14ac:dyDescent="0.25">
      <c r="A46" s="70"/>
      <c r="B46" s="326"/>
      <c r="C46" s="326"/>
      <c r="D46" s="327"/>
      <c r="E46" s="365" t="s">
        <v>112</v>
      </c>
      <c r="F46" s="366"/>
      <c r="G46" s="366"/>
      <c r="H46" s="366"/>
      <c r="I46" s="367"/>
      <c r="J46" s="62" t="str">
        <f>IF(AND('Mapa final'!$AD$12="Baja",'Mapa final'!$AF$12="Leve"),CONCATENATE("R2C",'Mapa final'!$S$12),"")</f>
        <v/>
      </c>
      <c r="K46" s="63" t="str">
        <f>IF(AND('Mapa final'!$AD$14="Baja",'Mapa final'!$AF$14="Leve"),CONCATENATE("R2C",'Mapa final'!$S$14),"")</f>
        <v/>
      </c>
      <c r="L46" s="63" t="str">
        <f>IF(AND('Mapa final'!$AD$12="Baja",'Mapa final'!$AF$12="Leve"),CONCATENATE("R2C",'Mapa final'!$S$12),"")</f>
        <v/>
      </c>
      <c r="M46" s="63" t="str">
        <f>IF(AND('Mapa final'!$AD$14="Baja",'Mapa final'!$AF$14="Leve"),CONCATENATE("R2C",'Mapa final'!$S$14),"")</f>
        <v/>
      </c>
      <c r="N46" s="63" t="str">
        <f>IF(AND('Mapa final'!$AD$12="Baja",'Mapa final'!$AF$12="Leve"),CONCATENATE("R2C",'Mapa final'!$S$12),"")</f>
        <v/>
      </c>
      <c r="O46" s="64" t="str">
        <f>IF(AND('Mapa final'!$AD$14="Baja",'Mapa final'!$AF$14="Leve"),CONCATENATE("R2C",'Mapa final'!$S$14),"")</f>
        <v/>
      </c>
      <c r="P46" s="62" t="str">
        <f>IF(AND('Mapa final'!$AD$12="Baja",'Mapa final'!$AF$12="Leve"),CONCATENATE("R2C",'Mapa final'!$S$12),"")</f>
        <v/>
      </c>
      <c r="Q46" s="63" t="str">
        <f>IF(AND('Mapa final'!$AD$14="Baja",'Mapa final'!$AF$14="Leve"),CONCATENATE("R2C",'Mapa final'!$S$14),"")</f>
        <v/>
      </c>
      <c r="R46" s="63" t="str">
        <f>IF(AND('Mapa final'!$AD$12="Baja",'Mapa final'!$AF$12="Leve"),CONCATENATE("R2C",'Mapa final'!$S$12),"")</f>
        <v/>
      </c>
      <c r="S46" s="63" t="str">
        <f>IF(AND('Mapa final'!$AD$14="Baja",'Mapa final'!$AF$14="Leve"),CONCATENATE("R2C",'Mapa final'!$S$14),"")</f>
        <v/>
      </c>
      <c r="T46" s="63" t="str">
        <f>IF(AND('Mapa final'!$AD$12="Baja",'Mapa final'!$AF$12="Leve"),CONCATENATE("R2C",'Mapa final'!$S$12),"")</f>
        <v/>
      </c>
      <c r="U46" s="64" t="str">
        <f>IF(AND('Mapa final'!$AD$14="Baja",'Mapa final'!$AF$14="Leve"),CONCATENATE("R2C",'Mapa final'!$S$14),"")</f>
        <v/>
      </c>
      <c r="V46" s="54" t="str">
        <f>IF(AND('Mapa final'!$AD$12="Alta",'Mapa final'!$AF$12="Leve"),CONCATENATE("R2C",'Mapa final'!$S$12),"")</f>
        <v/>
      </c>
      <c r="W46" s="55" t="str">
        <f>IF(AND('Mapa final'!$AD$12="Alta",'Mapa final'!$AF$12="Leve"),CONCATENATE("R2C",'Mapa final'!$S$12),"")</f>
        <v/>
      </c>
      <c r="X46" s="55" t="str">
        <f>IF(AND('Mapa final'!$AD$12="Alta",'Mapa final'!$AF$12="Leve"),CONCATENATE("R2C",'Mapa final'!$S$12),"")</f>
        <v/>
      </c>
      <c r="Y46" s="55" t="str">
        <f>IF(AND('Mapa final'!$AD$12="Alta",'Mapa final'!$AF$12="Leve"),CONCATENATE("R2C",'Mapa final'!$S$12),"")</f>
        <v/>
      </c>
      <c r="Z46" s="55" t="str">
        <f>IF(AND('Mapa final'!$AD$12="Alta",'Mapa final'!$AF$12="Leve"),CONCATENATE("R2C",'Mapa final'!$S$12),"")</f>
        <v/>
      </c>
      <c r="AA46" s="56" t="str">
        <f>IF(AND('Mapa final'!$AD$12="Alta",'Mapa final'!$AF$12="Leve"),CONCATENATE("R2C",'Mapa final'!$S$12),"")</f>
        <v/>
      </c>
      <c r="AB46" s="38" t="str">
        <f>IF(AND('Mapa final'!$AD$12="Muy Alta",'Mapa final'!$AF$12="Leve"),CONCATENATE("R2C",'Mapa final'!$S$12),"")</f>
        <v/>
      </c>
      <c r="AC46" s="39" t="str">
        <f>IF(AND('Mapa final'!$AD$12="Muy Alta",'Mapa final'!$AF$12="Leve"),CONCATENATE("R2C",'Mapa final'!$S$12),"")</f>
        <v/>
      </c>
      <c r="AD46" s="39" t="str">
        <f>IF(AND('Mapa final'!$AD$12="Muy Alta",'Mapa final'!$AF$12="Leve"),CONCATENATE("R2C",'Mapa final'!$S$12),"")</f>
        <v/>
      </c>
      <c r="AE46" s="39" t="str">
        <f>IF(AND('Mapa final'!$AD$12="Muy Alta",'Mapa final'!$AF$12="Leve"),CONCATENATE("R2C",'Mapa final'!$S$12),"")</f>
        <v/>
      </c>
      <c r="AF46" s="39" t="str">
        <f>IF(AND('Mapa final'!$AD$12="Muy Alta",'Mapa final'!$AF$12="Leve"),CONCATENATE("R2C",'Mapa final'!$S$12),"")</f>
        <v/>
      </c>
      <c r="AG46" s="40" t="str">
        <f>IF(AND('Mapa final'!$AD$12="Muy Alta",'Mapa final'!$AF$12="Leve"),CONCATENATE("R2C",'Mapa final'!$S$12),"")</f>
        <v/>
      </c>
      <c r="AH46" s="41" t="str">
        <f>IF(AND('Mapa final'!$AD$12="Muy Alta",'Mapa final'!$AF$12="Catastrófico"),CONCATENATE("R2C",'Mapa final'!$S$12),"")</f>
        <v/>
      </c>
      <c r="AI46" s="42" t="str">
        <f>IF(AND('Mapa final'!$AD$14="Muy Alta",'Mapa final'!$AF$14="Catastrófico"),CONCATENATE("R2C",'Mapa final'!$S$14),"")</f>
        <v/>
      </c>
      <c r="AJ46" s="42" t="str">
        <f>IF(AND('Mapa final'!$AD$12="Muy Alta",'Mapa final'!$AF$12="Catastrófico"),CONCATENATE("R2C",'Mapa final'!$S$12),"")</f>
        <v/>
      </c>
      <c r="AK46" s="42" t="str">
        <f>IF(AND('Mapa final'!$AD$14="Muy Alta",'Mapa final'!$AF$14="Catastrófico"),CONCATENATE("R2C",'Mapa final'!$S$14),"")</f>
        <v/>
      </c>
      <c r="AL46" s="42" t="str">
        <f>IF(AND('Mapa final'!$AD$12="Muy Alta",'Mapa final'!$AF$12="Catastrófico"),CONCATENATE("R2C",'Mapa final'!$S$12),"")</f>
        <v/>
      </c>
      <c r="AM46" s="43" t="str">
        <f>IF(AND('Mapa final'!$AD$14="Muy Alta",'Mapa final'!$AF$14="Catastrófico"),CONCATENATE("R2C",'Mapa final'!$S$14),"")</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24" customHeight="1" x14ac:dyDescent="0.25">
      <c r="A47" s="70"/>
      <c r="B47" s="326"/>
      <c r="C47" s="326"/>
      <c r="D47" s="327"/>
      <c r="E47" s="384"/>
      <c r="F47" s="369"/>
      <c r="G47" s="369"/>
      <c r="H47" s="369"/>
      <c r="I47" s="370"/>
      <c r="J47" s="65" t="str">
        <f>IF(AND('Mapa final'!$AD$12="Baja",'Mapa final'!$AF$12="Leve"),CONCATENATE("R2C",'Mapa final'!$S$12),"")</f>
        <v/>
      </c>
      <c r="K47" s="189" t="str">
        <f>IF(AND('Mapa final'!$AD$14="Baja",'Mapa final'!$AF$14="Leve"),CONCATENATE("R2C",'Mapa final'!$S$14),"")</f>
        <v/>
      </c>
      <c r="L47" s="189" t="str">
        <f>IF(AND('Mapa final'!$AD$12="Baja",'Mapa final'!$AF$12="Leve"),CONCATENATE("R2C",'Mapa final'!$S$12),"")</f>
        <v/>
      </c>
      <c r="M47" s="189" t="str">
        <f>IF(AND('Mapa final'!$AD$14="Baja",'Mapa final'!$AF$14="Leve"),CONCATENATE("R2C",'Mapa final'!$S$14),"")</f>
        <v/>
      </c>
      <c r="N47" s="189" t="str">
        <f>IF(AND('Mapa final'!$AD$12="Baja",'Mapa final'!$AF$12="Leve"),CONCATENATE("R2C",'Mapa final'!$S$12),"")</f>
        <v/>
      </c>
      <c r="O47" s="66" t="str">
        <f>IF(AND('Mapa final'!$AD$14="Baja",'Mapa final'!$AF$14="Leve"),CONCATENATE("R2C",'Mapa final'!$S$14),"")</f>
        <v/>
      </c>
      <c r="P47" s="65" t="str">
        <f>IF(AND('Mapa final'!$AD$12="Baja",'Mapa final'!$AF$12="Leve"),CONCATENATE("R2C",'Mapa final'!$S$12),"")</f>
        <v/>
      </c>
      <c r="Q47" s="189" t="str">
        <f>IF(AND('Mapa final'!$AD$14="Baja",'Mapa final'!$AF$14="Leve"),CONCATENATE("R2C",'Mapa final'!$S$14),"")</f>
        <v/>
      </c>
      <c r="R47" s="189" t="str">
        <f>IF(AND('Mapa final'!$AD$12="Baja",'Mapa final'!$AF$12="Leve"),CONCATENATE("R2C",'Mapa final'!$S$12),"")</f>
        <v/>
      </c>
      <c r="S47" s="189" t="str">
        <f>IF(AND('Mapa final'!$AD$14="Baja",'Mapa final'!$AF$14="Leve"),CONCATENATE("R2C",'Mapa final'!$S$14),"")</f>
        <v/>
      </c>
      <c r="T47" s="189" t="str">
        <f>IF(AND('Mapa final'!$AD$12="Baja",'Mapa final'!$AF$12="Leve"),CONCATENATE("R2C",'Mapa final'!$S$12),"")</f>
        <v/>
      </c>
      <c r="U47" s="66" t="str">
        <f>IF(AND('Mapa final'!$AD$14="Baja",'Mapa final'!$AF$14="Leve"),CONCATENATE("R2C",'Mapa final'!$S$14),"")</f>
        <v/>
      </c>
      <c r="V47" s="57" t="str">
        <f>IF(AND('Mapa final'!$AD$12="Alta",'Mapa final'!$AF$12="Leve"),CONCATENATE("R2C",'Mapa final'!$S$12),"")</f>
        <v/>
      </c>
      <c r="W47" s="188" t="str">
        <f>IF(AND('Mapa final'!$AD$12="Alta",'Mapa final'!$AF$12="Leve"),CONCATENATE("R2C",'Mapa final'!$S$12),"")</f>
        <v/>
      </c>
      <c r="X47" s="188" t="str">
        <f>IF(AND('Mapa final'!$AD$12="Alta",'Mapa final'!$AF$12="Leve"),CONCATENATE("R2C",'Mapa final'!$S$12),"")</f>
        <v/>
      </c>
      <c r="Y47" s="188" t="str">
        <f>IF(AND('Mapa final'!$AD$12="Alta",'Mapa final'!$AF$12="Leve"),CONCATENATE("R2C",'Mapa final'!$S$12),"")</f>
        <v/>
      </c>
      <c r="Z47" s="188" t="str">
        <f>IF(AND('Mapa final'!$AD$12="Alta",'Mapa final'!$AF$12="Leve"),CONCATENATE("R2C",'Mapa final'!$S$12),"")</f>
        <v/>
      </c>
      <c r="AA47" s="58" t="str">
        <f>IF(AND('Mapa final'!$AD$12="Alta",'Mapa final'!$AF$12="Leve"),CONCATENATE("R2C",'Mapa final'!$S$12),"")</f>
        <v/>
      </c>
      <c r="AB47" s="44" t="str">
        <f>IF(AND('Mapa final'!$AD$12="Muy Alta",'Mapa final'!$AF$12="Leve"),CONCATENATE("R2C",'Mapa final'!$S$12),"")</f>
        <v/>
      </c>
      <c r="AC47" s="187" t="str">
        <f>IF(AND('Mapa final'!$AD$12="Muy Alta",'Mapa final'!$AF$12="Leve"),CONCATENATE("R2C",'Mapa final'!$S$12),"")</f>
        <v/>
      </c>
      <c r="AD47" s="187" t="str">
        <f>IF(AND('Mapa final'!$AD$12="Muy Alta",'Mapa final'!$AF$12="Leve"),CONCATENATE("R2C",'Mapa final'!$S$12),"")</f>
        <v/>
      </c>
      <c r="AE47" s="187" t="str">
        <f>IF(AND('Mapa final'!$AD$12="Muy Alta",'Mapa final'!$AF$12="Leve"),CONCATENATE("R2C",'Mapa final'!$S$12),"")</f>
        <v/>
      </c>
      <c r="AF47" s="187" t="str">
        <f>IF(AND('Mapa final'!$AD$12="Muy Alta",'Mapa final'!$AF$12="Leve"),CONCATENATE("R2C",'Mapa final'!$S$12),"")</f>
        <v/>
      </c>
      <c r="AG47" s="45" t="str">
        <f>IF(AND('Mapa final'!$AD$12="Muy Alta",'Mapa final'!$AF$12="Leve"),CONCATENATE("R2C",'Mapa final'!$S$12),"")</f>
        <v/>
      </c>
      <c r="AH47" s="46" t="str">
        <f>IF(AND('Mapa final'!$AD$12="Muy Alta",'Mapa final'!$AF$12="Catastrófico"),CONCATENATE("R2C",'Mapa final'!$S$12),"")</f>
        <v/>
      </c>
      <c r="AI47" s="190" t="str">
        <f>IF(AND('Mapa final'!$AD$14="Muy Alta",'Mapa final'!$AF$14="Catastrófico"),CONCATENATE("R2C",'Mapa final'!$S$14),"")</f>
        <v/>
      </c>
      <c r="AJ47" s="190" t="str">
        <f>IF(AND('Mapa final'!$AD$12="Muy Alta",'Mapa final'!$AF$12="Catastrófico"),CONCATENATE("R2C",'Mapa final'!$S$12),"")</f>
        <v/>
      </c>
      <c r="AK47" s="190" t="str">
        <f>IF(AND('Mapa final'!$AD$14="Muy Alta",'Mapa final'!$AF$14="Catastrófico"),CONCATENATE("R2C",'Mapa final'!$S$14),"")</f>
        <v/>
      </c>
      <c r="AL47" s="190" t="str">
        <f>IF(AND('Mapa final'!$AD$12="Muy Alta",'Mapa final'!$AF$12="Catastrófico"),CONCATENATE("R2C",'Mapa final'!$S$12),"")</f>
        <v/>
      </c>
      <c r="AM47" s="47" t="str">
        <f>IF(AND('Mapa final'!$AD$14="Muy Alta",'Mapa final'!$AF$14="Catastrófico"),CONCATENATE("R2C",'Mapa final'!$S$14),"")</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326"/>
      <c r="C48" s="326"/>
      <c r="D48" s="327"/>
      <c r="E48" s="384"/>
      <c r="F48" s="369"/>
      <c r="G48" s="369"/>
      <c r="H48" s="369"/>
      <c r="I48" s="370"/>
      <c r="J48" s="65" t="str">
        <f>IF(AND('Mapa final'!$AD$12="Baja",'Mapa final'!$AF$12="Leve"),CONCATENATE("R2C",'Mapa final'!$S$12),"")</f>
        <v/>
      </c>
      <c r="K48" s="189" t="str">
        <f>IF(AND('Mapa final'!$AD$14="Baja",'Mapa final'!$AF$14="Leve"),CONCATENATE("R2C",'Mapa final'!$S$14),"")</f>
        <v/>
      </c>
      <c r="L48" s="189" t="str">
        <f>IF(AND('Mapa final'!$AD$12="Baja",'Mapa final'!$AF$12="Leve"),CONCATENATE("R2C",'Mapa final'!$S$12),"")</f>
        <v/>
      </c>
      <c r="M48" s="189" t="str">
        <f>IF(AND('Mapa final'!$AD$14="Baja",'Mapa final'!$AF$14="Leve"),CONCATENATE("R2C",'Mapa final'!$S$14),"")</f>
        <v/>
      </c>
      <c r="N48" s="189" t="str">
        <f>IF(AND('Mapa final'!$AD$12="Baja",'Mapa final'!$AF$12="Leve"),CONCATENATE("R2C",'Mapa final'!$S$12),"")</f>
        <v/>
      </c>
      <c r="O48" s="66" t="str">
        <f>IF(AND('Mapa final'!$AD$14="Baja",'Mapa final'!$AF$14="Leve"),CONCATENATE("R2C",'Mapa final'!$S$14),"")</f>
        <v/>
      </c>
      <c r="P48" s="65" t="str">
        <f>IF(AND('Mapa final'!$AD$12="Baja",'Mapa final'!$AF$12="Leve"),CONCATENATE("R2C",'Mapa final'!$S$12),"")</f>
        <v/>
      </c>
      <c r="Q48" s="189" t="str">
        <f>IF(AND('Mapa final'!$AD$14="Baja",'Mapa final'!$AF$14="Leve"),CONCATENATE("R2C",'Mapa final'!$S$14),"")</f>
        <v/>
      </c>
      <c r="R48" s="189" t="str">
        <f>IF(AND('Mapa final'!$AD$12="Baja",'Mapa final'!$AF$12="Leve"),CONCATENATE("R2C",'Mapa final'!$S$12),"")</f>
        <v/>
      </c>
      <c r="S48" s="189" t="str">
        <f>IF(AND('Mapa final'!$AD$14="Baja",'Mapa final'!$AF$14="Leve"),CONCATENATE("R2C",'Mapa final'!$S$14),"")</f>
        <v/>
      </c>
      <c r="T48" s="189" t="str">
        <f>IF(AND('Mapa final'!$AD$12="Baja",'Mapa final'!$AF$12="Leve"),CONCATENATE("R2C",'Mapa final'!$S$12),"")</f>
        <v/>
      </c>
      <c r="U48" s="66" t="str">
        <f>IF(AND('Mapa final'!$AD$14="Baja",'Mapa final'!$AF$14="Leve"),CONCATENATE("R2C",'Mapa final'!$S$14),"")</f>
        <v/>
      </c>
      <c r="V48" s="57" t="str">
        <f>IF(AND('Mapa final'!$AD$12="Alta",'Mapa final'!$AF$12="Leve"),CONCATENATE("R2C",'Mapa final'!$S$12),"")</f>
        <v/>
      </c>
      <c r="W48" s="188" t="str">
        <f>IF(AND('Mapa final'!$AD$12="Alta",'Mapa final'!$AF$12="Leve"),CONCATENATE("R2C",'Mapa final'!$S$12),"")</f>
        <v/>
      </c>
      <c r="X48" s="188" t="str">
        <f>IF(AND('Mapa final'!$AD$12="Alta",'Mapa final'!$AF$12="Leve"),CONCATENATE("R2C",'Mapa final'!$S$12),"")</f>
        <v/>
      </c>
      <c r="Y48" s="188" t="str">
        <f>IF(AND('Mapa final'!$AD$12="Alta",'Mapa final'!$AF$12="Leve"),CONCATENATE("R2C",'Mapa final'!$S$12),"")</f>
        <v/>
      </c>
      <c r="Z48" s="188" t="str">
        <f>IF(AND('Mapa final'!$AD$12="Alta",'Mapa final'!$AF$12="Leve"),CONCATENATE("R2C",'Mapa final'!$S$12),"")</f>
        <v/>
      </c>
      <c r="AA48" s="58" t="str">
        <f>IF(AND('Mapa final'!$AD$12="Alta",'Mapa final'!$AF$12="Leve"),CONCATENATE("R2C",'Mapa final'!$S$12),"")</f>
        <v/>
      </c>
      <c r="AB48" s="44" t="str">
        <f>IF(AND('Mapa final'!$AD$12="Muy Alta",'Mapa final'!$AF$12="Leve"),CONCATENATE("R2C",'Mapa final'!$S$12),"")</f>
        <v/>
      </c>
      <c r="AC48" s="187" t="str">
        <f>IF(AND('Mapa final'!$AD$12="Muy Alta",'Mapa final'!$AF$12="Leve"),CONCATENATE("R2C",'Mapa final'!$S$12),"")</f>
        <v/>
      </c>
      <c r="AD48" s="187" t="str">
        <f>IF(AND('Mapa final'!$AD$12="Muy Alta",'Mapa final'!$AF$12="Leve"),CONCATENATE("R2C",'Mapa final'!$S$12),"")</f>
        <v/>
      </c>
      <c r="AE48" s="187" t="str">
        <f>IF(AND('Mapa final'!$AD$12="Muy Alta",'Mapa final'!$AF$12="Leve"),CONCATENATE("R2C",'Mapa final'!$S$12),"")</f>
        <v/>
      </c>
      <c r="AF48" s="187" t="str">
        <f>IF(AND('Mapa final'!$AD$12="Muy Alta",'Mapa final'!$AF$12="Leve"),CONCATENATE("R2C",'Mapa final'!$S$12),"")</f>
        <v/>
      </c>
      <c r="AG48" s="45" t="str">
        <f>IF(AND('Mapa final'!$AD$12="Muy Alta",'Mapa final'!$AF$12="Leve"),CONCATENATE("R2C",'Mapa final'!$S$12),"")</f>
        <v/>
      </c>
      <c r="AH48" s="46" t="str">
        <f>IF(AND('Mapa final'!$AD$12="Muy Alta",'Mapa final'!$AF$12="Catastrófico"),CONCATENATE("R2C",'Mapa final'!$S$12),"")</f>
        <v/>
      </c>
      <c r="AI48" s="190" t="str">
        <f>IF(AND('Mapa final'!$AD$14="Muy Alta",'Mapa final'!$AF$14="Catastrófico"),CONCATENATE("R2C",'Mapa final'!$S$14),"")</f>
        <v/>
      </c>
      <c r="AJ48" s="190" t="str">
        <f>IF(AND('Mapa final'!$AD$12="Muy Alta",'Mapa final'!$AF$12="Catastrófico"),CONCATENATE("R2C",'Mapa final'!$S$12),"")</f>
        <v/>
      </c>
      <c r="AK48" s="190" t="str">
        <f>IF(AND('Mapa final'!$AD$14="Muy Alta",'Mapa final'!$AF$14="Catastrófico"),CONCATENATE("R2C",'Mapa final'!$S$14),"")</f>
        <v/>
      </c>
      <c r="AL48" s="190" t="str">
        <f>IF(AND('Mapa final'!$AD$12="Muy Alta",'Mapa final'!$AF$12="Catastrófico"),CONCATENATE("R2C",'Mapa final'!$S$12),"")</f>
        <v/>
      </c>
      <c r="AM48" s="47" t="str">
        <f>IF(AND('Mapa final'!$AD$14="Muy Alta",'Mapa final'!$AF$14="Catastrófico"),CONCATENATE("R2C",'Mapa final'!$S$14),"")</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326"/>
      <c r="C49" s="326"/>
      <c r="D49" s="327"/>
      <c r="E49" s="368"/>
      <c r="F49" s="369"/>
      <c r="G49" s="369"/>
      <c r="H49" s="369"/>
      <c r="I49" s="370"/>
      <c r="J49" s="65" t="str">
        <f>IF(AND('Mapa final'!$AD$12="Baja",'Mapa final'!$AF$12="Leve"),CONCATENATE("R2C",'Mapa final'!$S$12),"")</f>
        <v/>
      </c>
      <c r="K49" s="189" t="str">
        <f>IF(AND('Mapa final'!$AD$14="Baja",'Mapa final'!$AF$14="Leve"),CONCATENATE("R2C",'Mapa final'!$S$14),"")</f>
        <v/>
      </c>
      <c r="L49" s="189" t="str">
        <f>IF(AND('Mapa final'!$AD$12="Baja",'Mapa final'!$AF$12="Leve"),CONCATENATE("R2C",'Mapa final'!$S$12),"")</f>
        <v/>
      </c>
      <c r="M49" s="189" t="str">
        <f>IF(AND('Mapa final'!$AD$14="Baja",'Mapa final'!$AF$14="Leve"),CONCATENATE("R2C",'Mapa final'!$S$14),"")</f>
        <v/>
      </c>
      <c r="N49" s="189" t="str">
        <f>IF(AND('Mapa final'!$AD$12="Baja",'Mapa final'!$AF$12="Leve"),CONCATENATE("R2C",'Mapa final'!$S$12),"")</f>
        <v/>
      </c>
      <c r="O49" s="66" t="str">
        <f>IF(AND('Mapa final'!$AD$14="Baja",'Mapa final'!$AF$14="Leve"),CONCATENATE("R2C",'Mapa final'!$S$14),"")</f>
        <v/>
      </c>
      <c r="P49" s="65" t="str">
        <f>IF(AND('Mapa final'!$AD$12="Baja",'Mapa final'!$AF$12="Leve"),CONCATENATE("R2C",'Mapa final'!$S$12),"")</f>
        <v/>
      </c>
      <c r="Q49" s="189" t="str">
        <f>IF(AND('Mapa final'!$AD$14="Baja",'Mapa final'!$AF$14="Leve"),CONCATENATE("R2C",'Mapa final'!$S$14),"")</f>
        <v/>
      </c>
      <c r="R49" s="189" t="str">
        <f>IF(AND('Mapa final'!$AD$12="Baja",'Mapa final'!$AF$12="Leve"),CONCATENATE("R2C",'Mapa final'!$S$12),"")</f>
        <v/>
      </c>
      <c r="S49" s="189" t="str">
        <f>IF(AND('Mapa final'!$AD$14="Baja",'Mapa final'!$AF$14="Leve"),CONCATENATE("R2C",'Mapa final'!$S$14),"")</f>
        <v/>
      </c>
      <c r="T49" s="189" t="str">
        <f>IF(AND('Mapa final'!$AD$12="Baja",'Mapa final'!$AF$12="Leve"),CONCATENATE("R2C",'Mapa final'!$S$12),"")</f>
        <v/>
      </c>
      <c r="U49" s="66" t="str">
        <f>IF(AND('Mapa final'!$AD$14="Baja",'Mapa final'!$AF$14="Leve"),CONCATENATE("R2C",'Mapa final'!$S$14),"")</f>
        <v/>
      </c>
      <c r="V49" s="57" t="str">
        <f>IF(AND('Mapa final'!$AD$12="Alta",'Mapa final'!$AF$12="Leve"),CONCATENATE("R2C",'Mapa final'!$S$12),"")</f>
        <v/>
      </c>
      <c r="W49" s="188" t="str">
        <f>IF(AND('Mapa final'!$AD$12="Alta",'Mapa final'!$AF$12="Leve"),CONCATENATE("R2C",'Mapa final'!$S$12),"")</f>
        <v/>
      </c>
      <c r="X49" s="188" t="str">
        <f>IF(AND('Mapa final'!$AD$12="Alta",'Mapa final'!$AF$12="Leve"),CONCATENATE("R2C",'Mapa final'!$S$12),"")</f>
        <v/>
      </c>
      <c r="Y49" s="188" t="str">
        <f>IF(AND('Mapa final'!$AD$12="Alta",'Mapa final'!$AF$12="Leve"),CONCATENATE("R2C",'Mapa final'!$S$12),"")</f>
        <v/>
      </c>
      <c r="Z49" s="188" t="str">
        <f>IF(AND('Mapa final'!$AD$12="Alta",'Mapa final'!$AF$12="Leve"),CONCATENATE("R2C",'Mapa final'!$S$12),"")</f>
        <v/>
      </c>
      <c r="AA49" s="58" t="str">
        <f>IF(AND('Mapa final'!$AD$12="Alta",'Mapa final'!$AF$12="Leve"),CONCATENATE("R2C",'Mapa final'!$S$12),"")</f>
        <v/>
      </c>
      <c r="AB49" s="44" t="str">
        <f>IF(AND('Mapa final'!$AD$12="Muy Alta",'Mapa final'!$AF$12="Leve"),CONCATENATE("R2C",'Mapa final'!$S$12),"")</f>
        <v/>
      </c>
      <c r="AC49" s="187" t="str">
        <f>IF(AND('Mapa final'!$AD$12="Muy Alta",'Mapa final'!$AF$12="Leve"),CONCATENATE("R2C",'Mapa final'!$S$12),"")</f>
        <v/>
      </c>
      <c r="AD49" s="187" t="str">
        <f>IF(AND('Mapa final'!$AD$12="Muy Alta",'Mapa final'!$AF$12="Leve"),CONCATENATE("R2C",'Mapa final'!$S$12),"")</f>
        <v/>
      </c>
      <c r="AE49" s="187" t="str">
        <f>IF(AND('Mapa final'!$AD$12="Muy Alta",'Mapa final'!$AF$12="Leve"),CONCATENATE("R2C",'Mapa final'!$S$12),"")</f>
        <v/>
      </c>
      <c r="AF49" s="187" t="str">
        <f>IF(AND('Mapa final'!$AD$12="Muy Alta",'Mapa final'!$AF$12="Leve"),CONCATENATE("R2C",'Mapa final'!$S$12),"")</f>
        <v/>
      </c>
      <c r="AG49" s="45" t="str">
        <f>IF(AND('Mapa final'!$AD$12="Muy Alta",'Mapa final'!$AF$12="Leve"),CONCATENATE("R2C",'Mapa final'!$S$12),"")</f>
        <v/>
      </c>
      <c r="AH49" s="46" t="str">
        <f>IF(AND('Mapa final'!$AD$12="Muy Alta",'Mapa final'!$AF$12="Catastrófico"),CONCATENATE("R2C",'Mapa final'!$S$12),"")</f>
        <v/>
      </c>
      <c r="AI49" s="190" t="str">
        <f>IF(AND('Mapa final'!$AD$14="Muy Alta",'Mapa final'!$AF$14="Catastrófico"),CONCATENATE("R2C",'Mapa final'!$S$14),"")</f>
        <v/>
      </c>
      <c r="AJ49" s="190" t="str">
        <f>IF(AND('Mapa final'!$AD$12="Muy Alta",'Mapa final'!$AF$12="Catastrófico"),CONCATENATE("R2C",'Mapa final'!$S$12),"")</f>
        <v/>
      </c>
      <c r="AK49" s="190" t="str">
        <f>IF(AND('Mapa final'!$AD$14="Muy Alta",'Mapa final'!$AF$14="Catastrófico"),CONCATENATE("R2C",'Mapa final'!$S$14),"")</f>
        <v/>
      </c>
      <c r="AL49" s="190" t="str">
        <f>IF(AND('Mapa final'!$AD$12="Muy Alta",'Mapa final'!$AF$12="Catastrófico"),CONCATENATE("R2C",'Mapa final'!$S$12),"")</f>
        <v/>
      </c>
      <c r="AM49" s="47" t="str">
        <f>IF(AND('Mapa final'!$AD$14="Muy Alta",'Mapa final'!$AF$14="Catastrófico"),CONCATENATE("R2C",'Mapa final'!$S$14),"")</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326"/>
      <c r="C50" s="326"/>
      <c r="D50" s="327"/>
      <c r="E50" s="368"/>
      <c r="F50" s="369"/>
      <c r="G50" s="369"/>
      <c r="H50" s="369"/>
      <c r="I50" s="370"/>
      <c r="J50" s="65" t="str">
        <f>IF(AND('Mapa final'!$AD$12="Baja",'Mapa final'!$AF$12="Leve"),CONCATENATE("R2C",'Mapa final'!$S$12),"")</f>
        <v/>
      </c>
      <c r="K50" s="189" t="str">
        <f>IF(AND('Mapa final'!$AD$14="Baja",'Mapa final'!$AF$14="Leve"),CONCATENATE("R2C",'Mapa final'!$S$14),"")</f>
        <v/>
      </c>
      <c r="L50" s="189" t="str">
        <f>IF(AND('Mapa final'!$AD$12="Baja",'Mapa final'!$AF$12="Leve"),CONCATENATE("R2C",'Mapa final'!$S$12),"")</f>
        <v/>
      </c>
      <c r="M50" s="189" t="str">
        <f>IF(AND('Mapa final'!$AD$14="Baja",'Mapa final'!$AF$14="Leve"),CONCATENATE("R2C",'Mapa final'!$S$14),"")</f>
        <v/>
      </c>
      <c r="N50" s="189" t="str">
        <f>IF(AND('Mapa final'!$AD$12="Baja",'Mapa final'!$AF$12="Leve"),CONCATENATE("R2C",'Mapa final'!$S$12),"")</f>
        <v/>
      </c>
      <c r="O50" s="66" t="str">
        <f>IF(AND('Mapa final'!$AD$14="Baja",'Mapa final'!$AF$14="Leve"),CONCATENATE("R2C",'Mapa final'!$S$14),"")</f>
        <v/>
      </c>
      <c r="P50" s="65" t="str">
        <f>IF(AND('Mapa final'!$AD$12="Baja",'Mapa final'!$AF$12="Leve"),CONCATENATE("R2C",'Mapa final'!$S$12),"")</f>
        <v/>
      </c>
      <c r="Q50" s="189" t="str">
        <f>IF(AND('Mapa final'!$AD$14="Baja",'Mapa final'!$AF$14="Leve"),CONCATENATE("R2C",'Mapa final'!$S$14),"")</f>
        <v/>
      </c>
      <c r="R50" s="189" t="str">
        <f>IF(AND('Mapa final'!$AD$12="Baja",'Mapa final'!$AF$12="Leve"),CONCATENATE("R2C",'Mapa final'!$S$12),"")</f>
        <v/>
      </c>
      <c r="S50" s="189" t="str">
        <f>IF(AND('Mapa final'!$AD$14="Baja",'Mapa final'!$AF$14="Leve"),CONCATENATE("R2C",'Mapa final'!$S$14),"")</f>
        <v/>
      </c>
      <c r="T50" s="189" t="str">
        <f>IF(AND('Mapa final'!$AD$12="Baja",'Mapa final'!$AF$12="Leve"),CONCATENATE("R2C",'Mapa final'!$S$12),"")</f>
        <v/>
      </c>
      <c r="U50" s="66" t="str">
        <f>IF(AND('Mapa final'!$AD$14="Baja",'Mapa final'!$AF$14="Leve"),CONCATENATE("R2C",'Mapa final'!$S$14),"")</f>
        <v/>
      </c>
      <c r="V50" s="57" t="str">
        <f>IF(AND('Mapa final'!$AD$12="Alta",'Mapa final'!$AF$12="Leve"),CONCATENATE("R2C",'Mapa final'!$S$12),"")</f>
        <v/>
      </c>
      <c r="W50" s="188" t="str">
        <f>IF(AND('Mapa final'!$AD$12="Alta",'Mapa final'!$AF$12="Leve"),CONCATENATE("R2C",'Mapa final'!$S$12),"")</f>
        <v/>
      </c>
      <c r="X50" s="188" t="str">
        <f>IF(AND('Mapa final'!$AD$12="Alta",'Mapa final'!$AF$12="Leve"),CONCATENATE("R2C",'Mapa final'!$S$12),"")</f>
        <v/>
      </c>
      <c r="Y50" s="188" t="str">
        <f>IF(AND('Mapa final'!$AD$12="Alta",'Mapa final'!$AF$12="Leve"),CONCATENATE("R2C",'Mapa final'!$S$12),"")</f>
        <v/>
      </c>
      <c r="Z50" s="188" t="str">
        <f>IF(AND('Mapa final'!$AD$12="Alta",'Mapa final'!$AF$12="Leve"),CONCATENATE("R2C",'Mapa final'!$S$12),"")</f>
        <v/>
      </c>
      <c r="AA50" s="58" t="str">
        <f>IF(AND('Mapa final'!$AD$12="Alta",'Mapa final'!$AF$12="Leve"),CONCATENATE("R2C",'Mapa final'!$S$12),"")</f>
        <v/>
      </c>
      <c r="AB50" s="44" t="str">
        <f>IF(AND('Mapa final'!$AD$12="Muy Alta",'Mapa final'!$AF$12="Leve"),CONCATENATE("R2C",'Mapa final'!$S$12),"")</f>
        <v/>
      </c>
      <c r="AC50" s="187" t="str">
        <f>IF(AND('Mapa final'!$AD$12="Muy Alta",'Mapa final'!$AF$12="Leve"),CONCATENATE("R2C",'Mapa final'!$S$12),"")</f>
        <v/>
      </c>
      <c r="AD50" s="187" t="str">
        <f>IF(AND('Mapa final'!$AD$12="Muy Alta",'Mapa final'!$AF$12="Leve"),CONCATENATE("R2C",'Mapa final'!$S$12),"")</f>
        <v/>
      </c>
      <c r="AE50" s="187" t="str">
        <f>IF(AND('Mapa final'!$AD$12="Muy Alta",'Mapa final'!$AF$12="Leve"),CONCATENATE("R2C",'Mapa final'!$S$12),"")</f>
        <v/>
      </c>
      <c r="AF50" s="187" t="str">
        <f>IF(AND('Mapa final'!$AD$12="Muy Alta",'Mapa final'!$AF$12="Leve"),CONCATENATE("R2C",'Mapa final'!$S$12),"")</f>
        <v/>
      </c>
      <c r="AG50" s="45" t="str">
        <f>IF(AND('Mapa final'!$AD$12="Muy Alta",'Mapa final'!$AF$12="Leve"),CONCATENATE("R2C",'Mapa final'!$S$12),"")</f>
        <v/>
      </c>
      <c r="AH50" s="46" t="str">
        <f>IF(AND('Mapa final'!$AD$12="Muy Alta",'Mapa final'!$AF$12="Catastrófico"),CONCATENATE("R2C",'Mapa final'!$S$12),"")</f>
        <v/>
      </c>
      <c r="AI50" s="190" t="str">
        <f>IF(AND('Mapa final'!$AD$14="Muy Alta",'Mapa final'!$AF$14="Catastrófico"),CONCATENATE("R2C",'Mapa final'!$S$14),"")</f>
        <v/>
      </c>
      <c r="AJ50" s="190" t="str">
        <f>IF(AND('Mapa final'!$AD$12="Muy Alta",'Mapa final'!$AF$12="Catastrófico"),CONCATENATE("R2C",'Mapa final'!$S$12),"")</f>
        <v/>
      </c>
      <c r="AK50" s="190" t="str">
        <f>IF(AND('Mapa final'!$AD$14="Muy Alta",'Mapa final'!$AF$14="Catastrófico"),CONCATENATE("R2C",'Mapa final'!$S$14),"")</f>
        <v/>
      </c>
      <c r="AL50" s="190" t="str">
        <f>IF(AND('Mapa final'!$AD$12="Muy Alta",'Mapa final'!$AF$12="Catastrófico"),CONCATENATE("R2C",'Mapa final'!$S$12),"")</f>
        <v/>
      </c>
      <c r="AM50" s="47" t="str">
        <f>IF(AND('Mapa final'!$AD$14="Muy Alta",'Mapa final'!$AF$14="Catastrófico"),CONCATENATE("R2C",'Mapa final'!$S$14),"")</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326"/>
      <c r="C51" s="326"/>
      <c r="D51" s="327"/>
      <c r="E51" s="368"/>
      <c r="F51" s="369"/>
      <c r="G51" s="369"/>
      <c r="H51" s="369"/>
      <c r="I51" s="370"/>
      <c r="J51" s="65" t="str">
        <f>IF(AND('Mapa final'!$AD$12="Baja",'Mapa final'!$AF$12="Leve"),CONCATENATE("R2C",'Mapa final'!$S$12),"")</f>
        <v/>
      </c>
      <c r="K51" s="189" t="str">
        <f>IF(AND('Mapa final'!$AD$14="Baja",'Mapa final'!$AF$14="Leve"),CONCATENATE("R2C",'Mapa final'!$S$14),"")</f>
        <v/>
      </c>
      <c r="L51" s="189" t="str">
        <f>IF(AND('Mapa final'!$AD$12="Baja",'Mapa final'!$AF$12="Leve"),CONCATENATE("R2C",'Mapa final'!$S$12),"")</f>
        <v/>
      </c>
      <c r="M51" s="189" t="str">
        <f>IF(AND('Mapa final'!$AD$14="Baja",'Mapa final'!$AF$14="Leve"),CONCATENATE("R2C",'Mapa final'!$S$14),"")</f>
        <v/>
      </c>
      <c r="N51" s="189" t="str">
        <f>IF(AND('Mapa final'!$AD$12="Baja",'Mapa final'!$AF$12="Leve"),CONCATENATE("R2C",'Mapa final'!$S$12),"")</f>
        <v/>
      </c>
      <c r="O51" s="66" t="str">
        <f>IF(AND('Mapa final'!$AD$14="Baja",'Mapa final'!$AF$14="Leve"),CONCATENATE("R2C",'Mapa final'!$S$14),"")</f>
        <v/>
      </c>
      <c r="P51" s="65" t="str">
        <f>IF(AND('Mapa final'!$AD$12="Baja",'Mapa final'!$AF$12="Leve"),CONCATENATE("R2C",'Mapa final'!$S$12),"")</f>
        <v/>
      </c>
      <c r="Q51" s="189" t="str">
        <f>IF(AND('Mapa final'!$AD$14="Baja",'Mapa final'!$AF$14="Leve"),CONCATENATE("R2C",'Mapa final'!$S$14),"")</f>
        <v/>
      </c>
      <c r="R51" s="189" t="str">
        <f>IF(AND('Mapa final'!$AD$12="Baja",'Mapa final'!$AF$12="Leve"),CONCATENATE("R2C",'Mapa final'!$S$12),"")</f>
        <v/>
      </c>
      <c r="S51" s="189" t="str">
        <f>IF(AND('Mapa final'!$AD$14="Baja",'Mapa final'!$AF$14="Leve"),CONCATENATE("R2C",'Mapa final'!$S$14),"")</f>
        <v/>
      </c>
      <c r="T51" s="189" t="str">
        <f>IF(AND('Mapa final'!$AD$12="Baja",'Mapa final'!$AF$12="Leve"),CONCATENATE("R2C",'Mapa final'!$S$12),"")</f>
        <v/>
      </c>
      <c r="U51" s="66" t="str">
        <f>IF(AND('Mapa final'!$AD$14="Baja",'Mapa final'!$AF$14="Leve"),CONCATENATE("R2C",'Mapa final'!$S$14),"")</f>
        <v/>
      </c>
      <c r="V51" s="57" t="str">
        <f>IF(AND('Mapa final'!$AD$12="Alta",'Mapa final'!$AF$12="Leve"),CONCATENATE("R2C",'Mapa final'!$S$12),"")</f>
        <v/>
      </c>
      <c r="W51" s="188" t="str">
        <f>IF(AND('Mapa final'!$AD$12="Alta",'Mapa final'!$AF$12="Leve"),CONCATENATE("R2C",'Mapa final'!$S$12),"")</f>
        <v/>
      </c>
      <c r="X51" s="188" t="str">
        <f>IF(AND('Mapa final'!$AD$12="Alta",'Mapa final'!$AF$12="Leve"),CONCATENATE("R2C",'Mapa final'!$S$12),"")</f>
        <v/>
      </c>
      <c r="Y51" s="188" t="str">
        <f>IF(AND('Mapa final'!$AD$12="Alta",'Mapa final'!$AF$12="Leve"),CONCATENATE("R2C",'Mapa final'!$S$12),"")</f>
        <v/>
      </c>
      <c r="Z51" s="188" t="str">
        <f>IF(AND('Mapa final'!$AD$12="Alta",'Mapa final'!$AF$12="Leve"),CONCATENATE("R2C",'Mapa final'!$S$12),"")</f>
        <v/>
      </c>
      <c r="AA51" s="58" t="str">
        <f>IF(AND('Mapa final'!$AD$12="Alta",'Mapa final'!$AF$12="Leve"),CONCATENATE("R2C",'Mapa final'!$S$12),"")</f>
        <v/>
      </c>
      <c r="AB51" s="44" t="str">
        <f>IF(AND('Mapa final'!$AD$12="Muy Alta",'Mapa final'!$AF$12="Leve"),CONCATENATE("R2C",'Mapa final'!$S$12),"")</f>
        <v/>
      </c>
      <c r="AC51" s="187" t="str">
        <f>IF(AND('Mapa final'!$AD$12="Muy Alta",'Mapa final'!$AF$12="Leve"),CONCATENATE("R2C",'Mapa final'!$S$12),"")</f>
        <v/>
      </c>
      <c r="AD51" s="187" t="str">
        <f>IF(AND('Mapa final'!$AD$12="Muy Alta",'Mapa final'!$AF$12="Leve"),CONCATENATE("R2C",'Mapa final'!$S$12),"")</f>
        <v/>
      </c>
      <c r="AE51" s="187" t="str">
        <f>IF(AND('Mapa final'!$AD$12="Muy Alta",'Mapa final'!$AF$12="Leve"),CONCATENATE("R2C",'Mapa final'!$S$12),"")</f>
        <v/>
      </c>
      <c r="AF51" s="187" t="str">
        <f>IF(AND('Mapa final'!$AD$12="Muy Alta",'Mapa final'!$AF$12="Leve"),CONCATENATE("R2C",'Mapa final'!$S$12),"")</f>
        <v/>
      </c>
      <c r="AG51" s="45" t="str">
        <f>IF(AND('Mapa final'!$AD$12="Muy Alta",'Mapa final'!$AF$12="Leve"),CONCATENATE("R2C",'Mapa final'!$S$12),"")</f>
        <v/>
      </c>
      <c r="AH51" s="46" t="str">
        <f>IF(AND('Mapa final'!$AD$12="Muy Alta",'Mapa final'!$AF$12="Catastrófico"),CONCATENATE("R2C",'Mapa final'!$S$12),"")</f>
        <v/>
      </c>
      <c r="AI51" s="190" t="str">
        <f>IF(AND('Mapa final'!$AD$14="Muy Alta",'Mapa final'!$AF$14="Catastrófico"),CONCATENATE("R2C",'Mapa final'!$S$14),"")</f>
        <v/>
      </c>
      <c r="AJ51" s="190" t="str">
        <f>IF(AND('Mapa final'!$AD$12="Muy Alta",'Mapa final'!$AF$12="Catastrófico"),CONCATENATE("R2C",'Mapa final'!$S$12),"")</f>
        <v/>
      </c>
      <c r="AK51" s="190" t="str">
        <f>IF(AND('Mapa final'!$AD$14="Muy Alta",'Mapa final'!$AF$14="Catastrófico"),CONCATENATE("R2C",'Mapa final'!$S$14),"")</f>
        <v/>
      </c>
      <c r="AL51" s="190" t="str">
        <f>IF(AND('Mapa final'!$AD$12="Muy Alta",'Mapa final'!$AF$12="Catastrófico"),CONCATENATE("R2C",'Mapa final'!$S$12),"")</f>
        <v/>
      </c>
      <c r="AM51" s="47" t="str">
        <f>IF(AND('Mapa final'!$AD$14="Muy Alta",'Mapa final'!$AF$14="Catastrófico"),CONCATENATE("R2C",'Mapa final'!$S$14),"")</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326"/>
      <c r="C52" s="326"/>
      <c r="D52" s="327"/>
      <c r="E52" s="368"/>
      <c r="F52" s="369"/>
      <c r="G52" s="369"/>
      <c r="H52" s="369"/>
      <c r="I52" s="370"/>
      <c r="J52" s="65" t="str">
        <f>IF(AND('Mapa final'!$AD$12="Baja",'Mapa final'!$AF$12="Leve"),CONCATENATE("R2C",'Mapa final'!$S$12),"")</f>
        <v/>
      </c>
      <c r="K52" s="189" t="str">
        <f>IF(AND('Mapa final'!$AD$14="Baja",'Mapa final'!$AF$14="Leve"),CONCATENATE("R2C",'Mapa final'!$S$14),"")</f>
        <v/>
      </c>
      <c r="L52" s="189" t="str">
        <f>IF(AND('Mapa final'!$AD$12="Baja",'Mapa final'!$AF$12="Leve"),CONCATENATE("R2C",'Mapa final'!$S$12),"")</f>
        <v/>
      </c>
      <c r="M52" s="189" t="str">
        <f>IF(AND('Mapa final'!$AD$14="Baja",'Mapa final'!$AF$14="Leve"),CONCATENATE("R2C",'Mapa final'!$S$14),"")</f>
        <v/>
      </c>
      <c r="N52" s="189" t="str">
        <f>IF(AND('Mapa final'!$AD$12="Baja",'Mapa final'!$AF$12="Leve"),CONCATENATE("R2C",'Mapa final'!$S$12),"")</f>
        <v/>
      </c>
      <c r="O52" s="66" t="str">
        <f>IF(AND('Mapa final'!$AD$14="Baja",'Mapa final'!$AF$14="Leve"),CONCATENATE("R2C",'Mapa final'!$S$14),"")</f>
        <v/>
      </c>
      <c r="P52" s="65" t="str">
        <f>IF(AND('Mapa final'!$AD$12="Baja",'Mapa final'!$AF$12="Leve"),CONCATENATE("R2C",'Mapa final'!$S$12),"")</f>
        <v/>
      </c>
      <c r="Q52" s="189" t="str">
        <f>IF(AND('Mapa final'!$AD$14="Baja",'Mapa final'!$AF$14="Leve"),CONCATENATE("R2C",'Mapa final'!$S$14),"")</f>
        <v/>
      </c>
      <c r="R52" s="189" t="str">
        <f>IF(AND('Mapa final'!$AD$12="Baja",'Mapa final'!$AF$12="Leve"),CONCATENATE("R2C",'Mapa final'!$S$12),"")</f>
        <v/>
      </c>
      <c r="S52" s="189" t="str">
        <f>IF(AND('Mapa final'!$AD$14="Baja",'Mapa final'!$AF$14="Leve"),CONCATENATE("R2C",'Mapa final'!$S$14),"")</f>
        <v/>
      </c>
      <c r="T52" s="189" t="str">
        <f>IF(AND('Mapa final'!$AD$12="Baja",'Mapa final'!$AF$12="Leve"),CONCATENATE("R2C",'Mapa final'!$S$12),"")</f>
        <v/>
      </c>
      <c r="U52" s="66" t="str">
        <f>IF(AND('Mapa final'!$AD$14="Baja",'Mapa final'!$AF$14="Leve"),CONCATENATE("R2C",'Mapa final'!$S$14),"")</f>
        <v/>
      </c>
      <c r="V52" s="57" t="str">
        <f>IF(AND('Mapa final'!$AD$12="Alta",'Mapa final'!$AF$12="Leve"),CONCATENATE("R2C",'Mapa final'!$S$12),"")</f>
        <v/>
      </c>
      <c r="W52" s="188" t="str">
        <f>IF(AND('Mapa final'!$AD$12="Alta",'Mapa final'!$AF$12="Leve"),CONCATENATE("R2C",'Mapa final'!$S$12),"")</f>
        <v/>
      </c>
      <c r="X52" s="188" t="str">
        <f>IF(AND('Mapa final'!$AD$12="Alta",'Mapa final'!$AF$12="Leve"),CONCATENATE("R2C",'Mapa final'!$S$12),"")</f>
        <v/>
      </c>
      <c r="Y52" s="188" t="str">
        <f>IF(AND('Mapa final'!$AD$12="Alta",'Mapa final'!$AF$12="Leve"),CONCATENATE("R2C",'Mapa final'!$S$12),"")</f>
        <v/>
      </c>
      <c r="Z52" s="188" t="str">
        <f>IF(AND('Mapa final'!$AD$12="Alta",'Mapa final'!$AF$12="Leve"),CONCATENATE("R2C",'Mapa final'!$S$12),"")</f>
        <v/>
      </c>
      <c r="AA52" s="58" t="str">
        <f>IF(AND('Mapa final'!$AD$12="Alta",'Mapa final'!$AF$12="Leve"),CONCATENATE("R2C",'Mapa final'!$S$12),"")</f>
        <v/>
      </c>
      <c r="AB52" s="44" t="str">
        <f>IF(AND('Mapa final'!$AD$12="Muy Alta",'Mapa final'!$AF$12="Leve"),CONCATENATE("R2C",'Mapa final'!$S$12),"")</f>
        <v/>
      </c>
      <c r="AC52" s="187" t="str">
        <f>IF(AND('Mapa final'!$AD$12="Muy Alta",'Mapa final'!$AF$12="Leve"),CONCATENATE("R2C",'Mapa final'!$S$12),"")</f>
        <v/>
      </c>
      <c r="AD52" s="187" t="str">
        <f>IF(AND('Mapa final'!$AD$12="Muy Alta",'Mapa final'!$AF$12="Leve"),CONCATENATE("R2C",'Mapa final'!$S$12),"")</f>
        <v/>
      </c>
      <c r="AE52" s="187" t="str">
        <f>IF(AND('Mapa final'!$AD$12="Muy Alta",'Mapa final'!$AF$12="Leve"),CONCATENATE("R2C",'Mapa final'!$S$12),"")</f>
        <v/>
      </c>
      <c r="AF52" s="187" t="str">
        <f>IF(AND('Mapa final'!$AD$12="Muy Alta",'Mapa final'!$AF$12="Leve"),CONCATENATE("R2C",'Mapa final'!$S$12),"")</f>
        <v/>
      </c>
      <c r="AG52" s="45" t="str">
        <f>IF(AND('Mapa final'!$AD$12="Muy Alta",'Mapa final'!$AF$12="Leve"),CONCATENATE("R2C",'Mapa final'!$S$12),"")</f>
        <v/>
      </c>
      <c r="AH52" s="46" t="str">
        <f>IF(AND('Mapa final'!$AD$12="Muy Alta",'Mapa final'!$AF$12="Catastrófico"),CONCATENATE("R2C",'Mapa final'!$S$12),"")</f>
        <v/>
      </c>
      <c r="AI52" s="190" t="str">
        <f>IF(AND('Mapa final'!$AD$14="Muy Alta",'Mapa final'!$AF$14="Catastrófico"),CONCATENATE("R2C",'Mapa final'!$S$14),"")</f>
        <v/>
      </c>
      <c r="AJ52" s="190" t="str">
        <f>IF(AND('Mapa final'!$AD$12="Muy Alta",'Mapa final'!$AF$12="Catastrófico"),CONCATENATE("R2C",'Mapa final'!$S$12),"")</f>
        <v/>
      </c>
      <c r="AK52" s="190" t="str">
        <f>IF(AND('Mapa final'!$AD$14="Muy Alta",'Mapa final'!$AF$14="Catastrófico"),CONCATENATE("R2C",'Mapa final'!$S$14),"")</f>
        <v/>
      </c>
      <c r="AL52" s="190" t="str">
        <f>IF(AND('Mapa final'!$AD$12="Muy Alta",'Mapa final'!$AF$12="Catastrófico"),CONCATENATE("R2C",'Mapa final'!$S$12),"")</f>
        <v/>
      </c>
      <c r="AM52" s="47" t="str">
        <f>IF(AND('Mapa final'!$AD$14="Muy Alta",'Mapa final'!$AF$14="Catastrófico"),CONCATENATE("R2C",'Mapa final'!$S$14),"")</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326"/>
      <c r="C53" s="326"/>
      <c r="D53" s="327"/>
      <c r="E53" s="368"/>
      <c r="F53" s="369"/>
      <c r="G53" s="369"/>
      <c r="H53" s="369"/>
      <c r="I53" s="370"/>
      <c r="J53" s="65" t="str">
        <f>IF(AND('Mapa final'!$AD$12="Baja",'Mapa final'!$AF$12="Leve"),CONCATENATE("R2C",'Mapa final'!$S$12),"")</f>
        <v/>
      </c>
      <c r="K53" s="189" t="str">
        <f>IF(AND('Mapa final'!$AD$14="Baja",'Mapa final'!$AF$14="Leve"),CONCATENATE("R2C",'Mapa final'!$S$14),"")</f>
        <v/>
      </c>
      <c r="L53" s="189" t="str">
        <f>IF(AND('Mapa final'!$AD$12="Baja",'Mapa final'!$AF$12="Leve"),CONCATENATE("R2C",'Mapa final'!$S$12),"")</f>
        <v/>
      </c>
      <c r="M53" s="189" t="str">
        <f>IF(AND('Mapa final'!$AD$14="Baja",'Mapa final'!$AF$14="Leve"),CONCATENATE("R2C",'Mapa final'!$S$14),"")</f>
        <v/>
      </c>
      <c r="N53" s="189" t="str">
        <f>IF(AND('Mapa final'!$AD$12="Baja",'Mapa final'!$AF$12="Leve"),CONCATENATE("R2C",'Mapa final'!$S$12),"")</f>
        <v/>
      </c>
      <c r="O53" s="66" t="str">
        <f>IF(AND('Mapa final'!$AD$14="Baja",'Mapa final'!$AF$14="Leve"),CONCATENATE("R2C",'Mapa final'!$S$14),"")</f>
        <v/>
      </c>
      <c r="P53" s="65" t="str">
        <f>IF(AND('Mapa final'!$AD$12="Baja",'Mapa final'!$AF$12="Leve"),CONCATENATE("R2C",'Mapa final'!$S$12),"")</f>
        <v/>
      </c>
      <c r="Q53" s="189" t="str">
        <f>IF(AND('Mapa final'!$AD$14="Baja",'Mapa final'!$AF$14="Leve"),CONCATENATE("R2C",'Mapa final'!$S$14),"")</f>
        <v/>
      </c>
      <c r="R53" s="189" t="str">
        <f>IF(AND('Mapa final'!$AD$12="Baja",'Mapa final'!$AF$12="Leve"),CONCATENATE("R2C",'Mapa final'!$S$12),"")</f>
        <v/>
      </c>
      <c r="S53" s="189" t="str">
        <f>IF(AND('Mapa final'!$AD$14="Baja",'Mapa final'!$AF$14="Leve"),CONCATENATE("R2C",'Mapa final'!$S$14),"")</f>
        <v/>
      </c>
      <c r="T53" s="189" t="str">
        <f>IF(AND('Mapa final'!$AD$12="Baja",'Mapa final'!$AF$12="Leve"),CONCATENATE("R2C",'Mapa final'!$S$12),"")</f>
        <v/>
      </c>
      <c r="U53" s="66" t="str">
        <f>IF(AND('Mapa final'!$AD$14="Baja",'Mapa final'!$AF$14="Leve"),CONCATENATE("R2C",'Mapa final'!$S$14),"")</f>
        <v/>
      </c>
      <c r="V53" s="57" t="str">
        <f>IF(AND('Mapa final'!$AD$12="Alta",'Mapa final'!$AF$12="Leve"),CONCATENATE("R2C",'Mapa final'!$S$12),"")</f>
        <v/>
      </c>
      <c r="W53" s="188" t="str">
        <f>IF(AND('Mapa final'!$AD$12="Alta",'Mapa final'!$AF$12="Leve"),CONCATENATE("R2C",'Mapa final'!$S$12),"")</f>
        <v/>
      </c>
      <c r="X53" s="188" t="str">
        <f>IF(AND('Mapa final'!$AD$12="Alta",'Mapa final'!$AF$12="Leve"),CONCATENATE("R2C",'Mapa final'!$S$12),"")</f>
        <v/>
      </c>
      <c r="Y53" s="188" t="str">
        <f>IF(AND('Mapa final'!$AD$12="Alta",'Mapa final'!$AF$12="Leve"),CONCATENATE("R2C",'Mapa final'!$S$12),"")</f>
        <v/>
      </c>
      <c r="Z53" s="188" t="str">
        <f>IF(AND('Mapa final'!$AD$12="Alta",'Mapa final'!$AF$12="Leve"),CONCATENATE("R2C",'Mapa final'!$S$12),"")</f>
        <v/>
      </c>
      <c r="AA53" s="58" t="str">
        <f>IF(AND('Mapa final'!$AD$12="Alta",'Mapa final'!$AF$12="Leve"),CONCATENATE("R2C",'Mapa final'!$S$12),"")</f>
        <v/>
      </c>
      <c r="AB53" s="44" t="str">
        <f>IF(AND('Mapa final'!$AD$12="Muy Alta",'Mapa final'!$AF$12="Leve"),CONCATENATE("R2C",'Mapa final'!$S$12),"")</f>
        <v/>
      </c>
      <c r="AC53" s="187" t="str">
        <f>IF(AND('Mapa final'!$AD$12="Muy Alta",'Mapa final'!$AF$12="Leve"),CONCATENATE("R2C",'Mapa final'!$S$12),"")</f>
        <v/>
      </c>
      <c r="AD53" s="187" t="str">
        <f>IF(AND('Mapa final'!$AD$12="Muy Alta",'Mapa final'!$AF$12="Leve"),CONCATENATE("R2C",'Mapa final'!$S$12),"")</f>
        <v/>
      </c>
      <c r="AE53" s="187" t="str">
        <f>IF(AND('Mapa final'!$AD$12="Muy Alta",'Mapa final'!$AF$12="Leve"),CONCATENATE("R2C",'Mapa final'!$S$12),"")</f>
        <v/>
      </c>
      <c r="AF53" s="187" t="str">
        <f>IF(AND('Mapa final'!$AD$12="Muy Alta",'Mapa final'!$AF$12="Leve"),CONCATENATE("R2C",'Mapa final'!$S$12),"")</f>
        <v/>
      </c>
      <c r="AG53" s="45" t="str">
        <f>IF(AND('Mapa final'!$AD$12="Muy Alta",'Mapa final'!$AF$12="Leve"),CONCATENATE("R2C",'Mapa final'!$S$12),"")</f>
        <v/>
      </c>
      <c r="AH53" s="46" t="str">
        <f>IF(AND('Mapa final'!$AD$12="Muy Alta",'Mapa final'!$AF$12="Catastrófico"),CONCATENATE("R2C",'Mapa final'!$S$12),"")</f>
        <v/>
      </c>
      <c r="AI53" s="190" t="str">
        <f>IF(AND('Mapa final'!$AD$14="Muy Alta",'Mapa final'!$AF$14="Catastrófico"),CONCATENATE("R2C",'Mapa final'!$S$14),"")</f>
        <v/>
      </c>
      <c r="AJ53" s="190" t="str">
        <f>IF(AND('Mapa final'!$AD$12="Muy Alta",'Mapa final'!$AF$12="Catastrófico"),CONCATENATE("R2C",'Mapa final'!$S$12),"")</f>
        <v/>
      </c>
      <c r="AK53" s="190" t="str">
        <f>IF(AND('Mapa final'!$AD$14="Muy Alta",'Mapa final'!$AF$14="Catastrófico"),CONCATENATE("R2C",'Mapa final'!$S$14),"")</f>
        <v/>
      </c>
      <c r="AL53" s="190" t="str">
        <f>IF(AND('Mapa final'!$AD$12="Muy Alta",'Mapa final'!$AF$12="Catastrófico"),CONCATENATE("R2C",'Mapa final'!$S$12),"")</f>
        <v/>
      </c>
      <c r="AM53" s="47" t="str">
        <f>IF(AND('Mapa final'!$AD$14="Muy Alta",'Mapa final'!$AF$14="Catastrófico"),CONCATENATE("R2C",'Mapa final'!$S$14),"")</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326"/>
      <c r="C54" s="326"/>
      <c r="D54" s="327"/>
      <c r="E54" s="368"/>
      <c r="F54" s="369"/>
      <c r="G54" s="369"/>
      <c r="H54" s="369"/>
      <c r="I54" s="370"/>
      <c r="J54" s="65" t="str">
        <f>IF(AND('Mapa final'!$AD$12="Baja",'Mapa final'!$AF$12="Leve"),CONCATENATE("R2C",'Mapa final'!$S$12),"")</f>
        <v/>
      </c>
      <c r="K54" s="189" t="str">
        <f>IF(AND('Mapa final'!$AD$14="Baja",'Mapa final'!$AF$14="Leve"),CONCATENATE("R2C",'Mapa final'!$S$14),"")</f>
        <v/>
      </c>
      <c r="L54" s="189" t="str">
        <f>IF(AND('Mapa final'!$AD$12="Baja",'Mapa final'!$AF$12="Leve"),CONCATENATE("R2C",'Mapa final'!$S$12),"")</f>
        <v/>
      </c>
      <c r="M54" s="189" t="str">
        <f>IF(AND('Mapa final'!$AD$14="Baja",'Mapa final'!$AF$14="Leve"),CONCATENATE("R2C",'Mapa final'!$S$14),"")</f>
        <v/>
      </c>
      <c r="N54" s="189" t="str">
        <f>IF(AND('Mapa final'!$AD$12="Baja",'Mapa final'!$AF$12="Leve"),CONCATENATE("R2C",'Mapa final'!$S$12),"")</f>
        <v/>
      </c>
      <c r="O54" s="66" t="str">
        <f>IF(AND('Mapa final'!$AD$14="Baja",'Mapa final'!$AF$14="Leve"),CONCATENATE("R2C",'Mapa final'!$S$14),"")</f>
        <v/>
      </c>
      <c r="P54" s="65" t="str">
        <f>IF(AND('Mapa final'!$AD$12="Baja",'Mapa final'!$AF$12="Leve"),CONCATENATE("R2C",'Mapa final'!$S$12),"")</f>
        <v/>
      </c>
      <c r="Q54" s="189" t="str">
        <f>IF(AND('Mapa final'!$AD$14="Baja",'Mapa final'!$AF$14="Leve"),CONCATENATE("R2C",'Mapa final'!$S$14),"")</f>
        <v/>
      </c>
      <c r="R54" s="189" t="str">
        <f>IF(AND('Mapa final'!$AD$12="Baja",'Mapa final'!$AF$12="Leve"),CONCATENATE("R2C",'Mapa final'!$S$12),"")</f>
        <v/>
      </c>
      <c r="S54" s="189" t="str">
        <f>IF(AND('Mapa final'!$AD$14="Baja",'Mapa final'!$AF$14="Leve"),CONCATENATE("R2C",'Mapa final'!$S$14),"")</f>
        <v/>
      </c>
      <c r="T54" s="189" t="str">
        <f>IF(AND('Mapa final'!$AD$12="Baja",'Mapa final'!$AF$12="Leve"),CONCATENATE("R2C",'Mapa final'!$S$12),"")</f>
        <v/>
      </c>
      <c r="U54" s="66" t="str">
        <f>IF(AND('Mapa final'!$AD$14="Baja",'Mapa final'!$AF$14="Leve"),CONCATENATE("R2C",'Mapa final'!$S$14),"")</f>
        <v/>
      </c>
      <c r="V54" s="57" t="str">
        <f>IF(AND('Mapa final'!$AD$12="Alta",'Mapa final'!$AF$12="Leve"),CONCATENATE("R2C",'Mapa final'!$S$12),"")</f>
        <v/>
      </c>
      <c r="W54" s="188" t="str">
        <f>IF(AND('Mapa final'!$AD$12="Alta",'Mapa final'!$AF$12="Leve"),CONCATENATE("R2C",'Mapa final'!$S$12),"")</f>
        <v/>
      </c>
      <c r="X54" s="188" t="str">
        <f>IF(AND('Mapa final'!$AD$12="Alta",'Mapa final'!$AF$12="Leve"),CONCATENATE("R2C",'Mapa final'!$S$12),"")</f>
        <v/>
      </c>
      <c r="Y54" s="188" t="str">
        <f>IF(AND('Mapa final'!$AD$12="Alta",'Mapa final'!$AF$12="Leve"),CONCATENATE("R2C",'Mapa final'!$S$12),"")</f>
        <v/>
      </c>
      <c r="Z54" s="188" t="str">
        <f>IF(AND('Mapa final'!$AD$12="Alta",'Mapa final'!$AF$12="Leve"),CONCATENATE("R2C",'Mapa final'!$S$12),"")</f>
        <v/>
      </c>
      <c r="AA54" s="58" t="str">
        <f>IF(AND('Mapa final'!$AD$12="Alta",'Mapa final'!$AF$12="Leve"),CONCATENATE("R2C",'Mapa final'!$S$12),"")</f>
        <v/>
      </c>
      <c r="AB54" s="44" t="str">
        <f>IF(AND('Mapa final'!$AD$12="Muy Alta",'Mapa final'!$AF$12="Leve"),CONCATENATE("R2C",'Mapa final'!$S$12),"")</f>
        <v/>
      </c>
      <c r="AC54" s="187" t="str">
        <f>IF(AND('Mapa final'!$AD$12="Muy Alta",'Mapa final'!$AF$12="Leve"),CONCATENATE("R2C",'Mapa final'!$S$12),"")</f>
        <v/>
      </c>
      <c r="AD54" s="187" t="str">
        <f>IF(AND('Mapa final'!$AD$12="Muy Alta",'Mapa final'!$AF$12="Leve"),CONCATENATE("R2C",'Mapa final'!$S$12),"")</f>
        <v/>
      </c>
      <c r="AE54" s="187" t="str">
        <f>IF(AND('Mapa final'!$AD$12="Muy Alta",'Mapa final'!$AF$12="Leve"),CONCATENATE("R2C",'Mapa final'!$S$12),"")</f>
        <v/>
      </c>
      <c r="AF54" s="187" t="str">
        <f>IF(AND('Mapa final'!$AD$12="Muy Alta",'Mapa final'!$AF$12="Leve"),CONCATENATE("R2C",'Mapa final'!$S$12),"")</f>
        <v/>
      </c>
      <c r="AG54" s="45" t="str">
        <f>IF(AND('Mapa final'!$AD$12="Muy Alta",'Mapa final'!$AF$12="Leve"),CONCATENATE("R2C",'Mapa final'!$S$12),"")</f>
        <v/>
      </c>
      <c r="AH54" s="46" t="str">
        <f>IF(AND('Mapa final'!$AD$12="Muy Alta",'Mapa final'!$AF$12="Catastrófico"),CONCATENATE("R2C",'Mapa final'!$S$12),"")</f>
        <v/>
      </c>
      <c r="AI54" s="190" t="str">
        <f>IF(AND('Mapa final'!$AD$14="Muy Alta",'Mapa final'!$AF$14="Catastrófico"),CONCATENATE("R2C",'Mapa final'!$S$14),"")</f>
        <v/>
      </c>
      <c r="AJ54" s="190" t="str">
        <f>IF(AND('Mapa final'!$AD$12="Muy Alta",'Mapa final'!$AF$12="Catastrófico"),CONCATENATE("R2C",'Mapa final'!$S$12),"")</f>
        <v/>
      </c>
      <c r="AK54" s="190" t="str">
        <f>IF(AND('Mapa final'!$AD$14="Muy Alta",'Mapa final'!$AF$14="Catastrófico"),CONCATENATE("R2C",'Mapa final'!$S$14),"")</f>
        <v/>
      </c>
      <c r="AL54" s="190" t="str">
        <f>IF(AND('Mapa final'!$AD$12="Muy Alta",'Mapa final'!$AF$12="Catastrófico"),CONCATENATE("R2C",'Mapa final'!$S$12),"")</f>
        <v/>
      </c>
      <c r="AM54" s="47" t="str">
        <f>IF(AND('Mapa final'!$AD$14="Muy Alta",'Mapa final'!$AF$14="Catastrófico"),CONCATENATE("R2C",'Mapa final'!$S$14),"")</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326"/>
      <c r="C55" s="326"/>
      <c r="D55" s="327"/>
      <c r="E55" s="371"/>
      <c r="F55" s="372"/>
      <c r="G55" s="372"/>
      <c r="H55" s="372"/>
      <c r="I55" s="373"/>
      <c r="J55" s="67" t="str">
        <f>IF(AND('Mapa final'!$AD$12="Baja",'Mapa final'!$AF$12="Leve"),CONCATENATE("R2C",'Mapa final'!$S$12),"")</f>
        <v/>
      </c>
      <c r="K55" s="68" t="str">
        <f>IF(AND('Mapa final'!$AD$14="Baja",'Mapa final'!$AF$14="Leve"),CONCATENATE("R2C",'Mapa final'!$S$14),"")</f>
        <v/>
      </c>
      <c r="L55" s="68" t="str">
        <f>IF(AND('Mapa final'!$AD$12="Baja",'Mapa final'!$AF$12="Leve"),CONCATENATE("R2C",'Mapa final'!$S$12),"")</f>
        <v/>
      </c>
      <c r="M55" s="68" t="str">
        <f>IF(AND('Mapa final'!$AD$14="Baja",'Mapa final'!$AF$14="Leve"),CONCATENATE("R2C",'Mapa final'!$S$14),"")</f>
        <v/>
      </c>
      <c r="N55" s="68" t="str">
        <f>IF(AND('Mapa final'!$AD$12="Baja",'Mapa final'!$AF$12="Leve"),CONCATENATE("R2C",'Mapa final'!$S$12),"")</f>
        <v/>
      </c>
      <c r="O55" s="69" t="str">
        <f>IF(AND('Mapa final'!$AD$14="Baja",'Mapa final'!$AF$14="Leve"),CONCATENATE("R2C",'Mapa final'!$S$14),"")</f>
        <v/>
      </c>
      <c r="P55" s="67" t="str">
        <f>IF(AND('Mapa final'!$AD$12="Baja",'Mapa final'!$AF$12="Leve"),CONCATENATE("R2C",'Mapa final'!$S$12),"")</f>
        <v/>
      </c>
      <c r="Q55" s="68" t="str">
        <f>IF(AND('Mapa final'!$AD$14="Baja",'Mapa final'!$AF$14="Leve"),CONCATENATE("R2C",'Mapa final'!$S$14),"")</f>
        <v/>
      </c>
      <c r="R55" s="68" t="str">
        <f>IF(AND('Mapa final'!$AD$12="Baja",'Mapa final'!$AF$12="Leve"),CONCATENATE("R2C",'Mapa final'!$S$12),"")</f>
        <v/>
      </c>
      <c r="S55" s="68" t="str">
        <f>IF(AND('Mapa final'!$AD$14="Baja",'Mapa final'!$AF$14="Leve"),CONCATENATE("R2C",'Mapa final'!$S$14),"")</f>
        <v/>
      </c>
      <c r="T55" s="68" t="str">
        <f>IF(AND('Mapa final'!$AD$12="Baja",'Mapa final'!$AF$12="Leve"),CONCATENATE("R2C",'Mapa final'!$S$12),"")</f>
        <v/>
      </c>
      <c r="U55" s="69" t="str">
        <f>IF(AND('Mapa final'!$AD$14="Baja",'Mapa final'!$AF$14="Leve"),CONCATENATE("R2C",'Mapa final'!$S$14),"")</f>
        <v/>
      </c>
      <c r="V55" s="59" t="str">
        <f>IF(AND('Mapa final'!$AD$12="Alta",'Mapa final'!$AF$12="Leve"),CONCATENATE("R2C",'Mapa final'!$S$12),"")</f>
        <v/>
      </c>
      <c r="W55" s="60" t="str">
        <f>IF(AND('Mapa final'!$AD$12="Alta",'Mapa final'!$AF$12="Leve"),CONCATENATE("R2C",'Mapa final'!$S$12),"")</f>
        <v/>
      </c>
      <c r="X55" s="60" t="str">
        <f>IF(AND('Mapa final'!$AD$12="Alta",'Mapa final'!$AF$12="Leve"),CONCATENATE("R2C",'Mapa final'!$S$12),"")</f>
        <v/>
      </c>
      <c r="Y55" s="60" t="str">
        <f>IF(AND('Mapa final'!$AD$12="Alta",'Mapa final'!$AF$12="Leve"),CONCATENATE("R2C",'Mapa final'!$S$12),"")</f>
        <v/>
      </c>
      <c r="Z55" s="60" t="str">
        <f>IF(AND('Mapa final'!$AD$12="Alta",'Mapa final'!$AF$12="Leve"),CONCATENATE("R2C",'Mapa final'!$S$12),"")</f>
        <v/>
      </c>
      <c r="AA55" s="61" t="str">
        <f>IF(AND('Mapa final'!$AD$12="Alta",'Mapa final'!$AF$12="Leve"),CONCATENATE("R2C",'Mapa final'!$S$12),"")</f>
        <v/>
      </c>
      <c r="AB55" s="48" t="str">
        <f>IF(AND('Mapa final'!$AD$12="Muy Alta",'Mapa final'!$AF$12="Leve"),CONCATENATE("R2C",'Mapa final'!$S$12),"")</f>
        <v/>
      </c>
      <c r="AC55" s="49" t="str">
        <f>IF(AND('Mapa final'!$AD$12="Muy Alta",'Mapa final'!$AF$12="Leve"),CONCATENATE("R2C",'Mapa final'!$S$12),"")</f>
        <v/>
      </c>
      <c r="AD55" s="49" t="str">
        <f>IF(AND('Mapa final'!$AD$12="Muy Alta",'Mapa final'!$AF$12="Leve"),CONCATENATE("R2C",'Mapa final'!$S$12),"")</f>
        <v/>
      </c>
      <c r="AE55" s="49" t="str">
        <f>IF(AND('Mapa final'!$AD$12="Muy Alta",'Mapa final'!$AF$12="Leve"),CONCATENATE("R2C",'Mapa final'!$S$12),"")</f>
        <v/>
      </c>
      <c r="AF55" s="49" t="str">
        <f>IF(AND('Mapa final'!$AD$12="Muy Alta",'Mapa final'!$AF$12="Leve"),CONCATENATE("R2C",'Mapa final'!$S$12),"")</f>
        <v/>
      </c>
      <c r="AG55" s="50" t="str">
        <f>IF(AND('Mapa final'!$AD$12="Muy Alta",'Mapa final'!$AF$12="Leve"),CONCATENATE("R2C",'Mapa final'!$S$12),"")</f>
        <v/>
      </c>
      <c r="AH55" s="51" t="str">
        <f>IF(AND('Mapa final'!$AD$12="Muy Alta",'Mapa final'!$AF$12="Catastrófico"),CONCATENATE("R2C",'Mapa final'!$S$12),"")</f>
        <v/>
      </c>
      <c r="AI55" s="52" t="str">
        <f>IF(AND('Mapa final'!$AD$14="Muy Alta",'Mapa final'!$AF$14="Catastrófico"),CONCATENATE("R2C",'Mapa final'!$S$14),"")</f>
        <v/>
      </c>
      <c r="AJ55" s="52" t="str">
        <f>IF(AND('Mapa final'!$AD$12="Muy Alta",'Mapa final'!$AF$12="Catastrófico"),CONCATENATE("R2C",'Mapa final'!$S$12),"")</f>
        <v/>
      </c>
      <c r="AK55" s="52" t="str">
        <f>IF(AND('Mapa final'!$AD$14="Muy Alta",'Mapa final'!$AF$14="Catastrófico"),CONCATENATE("R2C",'Mapa final'!$S$14),"")</f>
        <v/>
      </c>
      <c r="AL55" s="52" t="str">
        <f>IF(AND('Mapa final'!$AD$12="Muy Alta",'Mapa final'!$AF$12="Catastrófico"),CONCATENATE("R2C",'Mapa final'!$S$12),"")</f>
        <v/>
      </c>
      <c r="AM55" s="53" t="str">
        <f>IF(AND('Mapa final'!$AD$14="Muy Alta",'Mapa final'!$AF$14="Catastrófico"),CONCATENATE("R2C",'Mapa final'!$S$14),"")</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65" t="s">
        <v>111</v>
      </c>
      <c r="K56" s="366"/>
      <c r="L56" s="366"/>
      <c r="M56" s="366"/>
      <c r="N56" s="366"/>
      <c r="O56" s="367"/>
      <c r="P56" s="365" t="s">
        <v>110</v>
      </c>
      <c r="Q56" s="366"/>
      <c r="R56" s="366"/>
      <c r="S56" s="366"/>
      <c r="T56" s="366"/>
      <c r="U56" s="367"/>
      <c r="V56" s="365" t="s">
        <v>109</v>
      </c>
      <c r="W56" s="366"/>
      <c r="X56" s="366"/>
      <c r="Y56" s="366"/>
      <c r="Z56" s="366"/>
      <c r="AA56" s="367"/>
      <c r="AB56" s="365" t="s">
        <v>108</v>
      </c>
      <c r="AC56" s="374"/>
      <c r="AD56" s="366"/>
      <c r="AE56" s="366"/>
      <c r="AF56" s="366"/>
      <c r="AG56" s="367"/>
      <c r="AH56" s="365" t="s">
        <v>107</v>
      </c>
      <c r="AI56" s="366"/>
      <c r="AJ56" s="366"/>
      <c r="AK56" s="366"/>
      <c r="AL56" s="366"/>
      <c r="AM56" s="367"/>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68"/>
      <c r="K57" s="369"/>
      <c r="L57" s="369"/>
      <c r="M57" s="369"/>
      <c r="N57" s="369"/>
      <c r="O57" s="370"/>
      <c r="P57" s="368"/>
      <c r="Q57" s="369"/>
      <c r="R57" s="369"/>
      <c r="S57" s="369"/>
      <c r="T57" s="369"/>
      <c r="U57" s="370"/>
      <c r="V57" s="368"/>
      <c r="W57" s="369"/>
      <c r="X57" s="369"/>
      <c r="Y57" s="369"/>
      <c r="Z57" s="369"/>
      <c r="AA57" s="370"/>
      <c r="AB57" s="368"/>
      <c r="AC57" s="369"/>
      <c r="AD57" s="369"/>
      <c r="AE57" s="369"/>
      <c r="AF57" s="369"/>
      <c r="AG57" s="370"/>
      <c r="AH57" s="368"/>
      <c r="AI57" s="369"/>
      <c r="AJ57" s="369"/>
      <c r="AK57" s="369"/>
      <c r="AL57" s="369"/>
      <c r="AM57" s="3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68"/>
      <c r="K58" s="369"/>
      <c r="L58" s="369"/>
      <c r="M58" s="369"/>
      <c r="N58" s="369"/>
      <c r="O58" s="370"/>
      <c r="P58" s="368"/>
      <c r="Q58" s="369"/>
      <c r="R58" s="369"/>
      <c r="S58" s="369"/>
      <c r="T58" s="369"/>
      <c r="U58" s="370"/>
      <c r="V58" s="368"/>
      <c r="W58" s="369"/>
      <c r="X58" s="369"/>
      <c r="Y58" s="369"/>
      <c r="Z58" s="369"/>
      <c r="AA58" s="370"/>
      <c r="AB58" s="368"/>
      <c r="AC58" s="369"/>
      <c r="AD58" s="369"/>
      <c r="AE58" s="369"/>
      <c r="AF58" s="369"/>
      <c r="AG58" s="370"/>
      <c r="AH58" s="368"/>
      <c r="AI58" s="369"/>
      <c r="AJ58" s="369"/>
      <c r="AK58" s="369"/>
      <c r="AL58" s="369"/>
      <c r="AM58" s="3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68"/>
      <c r="K59" s="369"/>
      <c r="L59" s="369"/>
      <c r="M59" s="369"/>
      <c r="N59" s="369"/>
      <c r="O59" s="370"/>
      <c r="P59" s="368"/>
      <c r="Q59" s="369"/>
      <c r="R59" s="369"/>
      <c r="S59" s="369"/>
      <c r="T59" s="369"/>
      <c r="U59" s="370"/>
      <c r="V59" s="368"/>
      <c r="W59" s="369"/>
      <c r="X59" s="369"/>
      <c r="Y59" s="369"/>
      <c r="Z59" s="369"/>
      <c r="AA59" s="370"/>
      <c r="AB59" s="368"/>
      <c r="AC59" s="369"/>
      <c r="AD59" s="369"/>
      <c r="AE59" s="369"/>
      <c r="AF59" s="369"/>
      <c r="AG59" s="370"/>
      <c r="AH59" s="368"/>
      <c r="AI59" s="369"/>
      <c r="AJ59" s="369"/>
      <c r="AK59" s="369"/>
      <c r="AL59" s="369"/>
      <c r="AM59" s="3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68"/>
      <c r="K60" s="369"/>
      <c r="L60" s="369"/>
      <c r="M60" s="369"/>
      <c r="N60" s="369"/>
      <c r="O60" s="370"/>
      <c r="P60" s="368"/>
      <c r="Q60" s="369"/>
      <c r="R60" s="369"/>
      <c r="S60" s="369"/>
      <c r="T60" s="369"/>
      <c r="U60" s="370"/>
      <c r="V60" s="368"/>
      <c r="W60" s="369"/>
      <c r="X60" s="369"/>
      <c r="Y60" s="369"/>
      <c r="Z60" s="369"/>
      <c r="AA60" s="370"/>
      <c r="AB60" s="368"/>
      <c r="AC60" s="369"/>
      <c r="AD60" s="369"/>
      <c r="AE60" s="369"/>
      <c r="AF60" s="369"/>
      <c r="AG60" s="370"/>
      <c r="AH60" s="368"/>
      <c r="AI60" s="369"/>
      <c r="AJ60" s="369"/>
      <c r="AK60" s="369"/>
      <c r="AL60" s="369"/>
      <c r="AM60" s="3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71"/>
      <c r="K61" s="372"/>
      <c r="L61" s="372"/>
      <c r="M61" s="372"/>
      <c r="N61" s="372"/>
      <c r="O61" s="373"/>
      <c r="P61" s="371"/>
      <c r="Q61" s="372"/>
      <c r="R61" s="372"/>
      <c r="S61" s="372"/>
      <c r="T61" s="372"/>
      <c r="U61" s="373"/>
      <c r="V61" s="371"/>
      <c r="W61" s="372"/>
      <c r="X61" s="372"/>
      <c r="Y61" s="372"/>
      <c r="Z61" s="372"/>
      <c r="AA61" s="373"/>
      <c r="AB61" s="371"/>
      <c r="AC61" s="372"/>
      <c r="AD61" s="372"/>
      <c r="AE61" s="372"/>
      <c r="AF61" s="372"/>
      <c r="AG61" s="373"/>
      <c r="AH61" s="371"/>
      <c r="AI61" s="372"/>
      <c r="AJ61" s="372"/>
      <c r="AK61" s="372"/>
      <c r="AL61" s="372"/>
      <c r="AM61" s="373"/>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11" sqref="C11"/>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0"/>
      <c r="B1" s="414" t="s">
        <v>54</v>
      </c>
      <c r="C1" s="414"/>
      <c r="D1" s="414"/>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51</v>
      </c>
      <c r="D3" s="9"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50</v>
      </c>
      <c r="C4" s="11" t="s">
        <v>101</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52</v>
      </c>
      <c r="C5" s="14" t="s">
        <v>102</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106</v>
      </c>
      <c r="C6" s="14" t="s">
        <v>103</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6</v>
      </c>
      <c r="C7" s="14" t="s">
        <v>104</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53</v>
      </c>
      <c r="C8" s="14" t="s">
        <v>105</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415" t="s">
        <v>62</v>
      </c>
      <c r="C1" s="415"/>
      <c r="D1" s="415"/>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30" x14ac:dyDescent="0.25">
      <c r="A3" s="70"/>
      <c r="B3" s="91"/>
      <c r="C3" s="28" t="s">
        <v>55</v>
      </c>
      <c r="D3" s="28" t="s">
        <v>56</v>
      </c>
      <c r="E3" s="70"/>
      <c r="F3" s="70"/>
      <c r="G3" s="70"/>
      <c r="H3" s="70"/>
      <c r="I3" s="70"/>
      <c r="J3" s="70"/>
      <c r="K3" s="70"/>
      <c r="L3" s="70"/>
      <c r="M3" s="70"/>
      <c r="N3" s="70"/>
      <c r="O3" s="70"/>
      <c r="P3" s="70"/>
      <c r="Q3" s="70"/>
      <c r="R3" s="70"/>
      <c r="S3" s="70"/>
      <c r="T3" s="70"/>
      <c r="U3" s="70"/>
    </row>
    <row r="4" spans="1:21" ht="33.75" x14ac:dyDescent="0.25">
      <c r="A4" s="90" t="s">
        <v>82</v>
      </c>
      <c r="B4" s="31" t="s">
        <v>100</v>
      </c>
      <c r="C4" s="36" t="s">
        <v>155</v>
      </c>
      <c r="D4" s="29" t="s">
        <v>96</v>
      </c>
      <c r="E4" s="70"/>
      <c r="F4" s="70"/>
      <c r="G4" s="70"/>
      <c r="H4" s="70"/>
      <c r="I4" s="70"/>
      <c r="J4" s="70"/>
      <c r="K4" s="70"/>
      <c r="L4" s="70"/>
      <c r="M4" s="70"/>
      <c r="N4" s="70"/>
      <c r="O4" s="70"/>
      <c r="P4" s="70"/>
      <c r="Q4" s="70"/>
      <c r="R4" s="70"/>
      <c r="S4" s="70"/>
      <c r="T4" s="70"/>
      <c r="U4" s="70"/>
    </row>
    <row r="5" spans="1:21" ht="67.5" x14ac:dyDescent="0.25">
      <c r="A5" s="90" t="s">
        <v>83</v>
      </c>
      <c r="B5" s="32" t="s">
        <v>58</v>
      </c>
      <c r="C5" s="37" t="s">
        <v>92</v>
      </c>
      <c r="D5" s="30" t="s">
        <v>97</v>
      </c>
      <c r="E5" s="70"/>
      <c r="F5" s="70"/>
      <c r="G5" s="70"/>
      <c r="H5" s="70"/>
      <c r="I5" s="70"/>
      <c r="J5" s="70"/>
      <c r="K5" s="70"/>
      <c r="L5" s="70"/>
      <c r="M5" s="70"/>
      <c r="N5" s="70"/>
      <c r="O5" s="70"/>
      <c r="P5" s="70"/>
      <c r="Q5" s="70"/>
      <c r="R5" s="70"/>
      <c r="S5" s="70"/>
      <c r="T5" s="70"/>
      <c r="U5" s="70"/>
    </row>
    <row r="6" spans="1:21" ht="67.5" x14ac:dyDescent="0.25">
      <c r="A6" s="90" t="s">
        <v>80</v>
      </c>
      <c r="B6" s="33" t="s">
        <v>59</v>
      </c>
      <c r="C6" s="37" t="s">
        <v>93</v>
      </c>
      <c r="D6" s="30" t="s">
        <v>99</v>
      </c>
      <c r="E6" s="70"/>
      <c r="F6" s="70"/>
      <c r="G6" s="70"/>
      <c r="H6" s="70"/>
      <c r="I6" s="70"/>
      <c r="J6" s="70"/>
      <c r="K6" s="70"/>
      <c r="L6" s="70"/>
      <c r="M6" s="70"/>
      <c r="N6" s="70"/>
      <c r="O6" s="70"/>
      <c r="P6" s="70"/>
      <c r="Q6" s="70"/>
      <c r="R6" s="70"/>
      <c r="S6" s="70"/>
      <c r="T6" s="70"/>
      <c r="U6" s="70"/>
    </row>
    <row r="7" spans="1:21" ht="101.25" x14ac:dyDescent="0.25">
      <c r="A7" s="90" t="s">
        <v>7</v>
      </c>
      <c r="B7" s="34" t="s">
        <v>60</v>
      </c>
      <c r="C7" s="37" t="s">
        <v>94</v>
      </c>
      <c r="D7" s="30" t="s">
        <v>211</v>
      </c>
      <c r="E7" s="70"/>
      <c r="F7" s="70"/>
      <c r="G7" s="70"/>
      <c r="H7" s="70"/>
      <c r="I7" s="70"/>
      <c r="J7" s="70"/>
      <c r="K7" s="70"/>
      <c r="L7" s="70"/>
      <c r="M7" s="70"/>
      <c r="N7" s="70"/>
      <c r="O7" s="70"/>
      <c r="P7" s="70"/>
      <c r="Q7" s="70"/>
      <c r="R7" s="70"/>
      <c r="S7" s="70"/>
      <c r="T7" s="70"/>
      <c r="U7" s="70"/>
    </row>
    <row r="8" spans="1:21" ht="67.5" x14ac:dyDescent="0.25">
      <c r="A8" s="90" t="s">
        <v>84</v>
      </c>
      <c r="B8" s="35" t="s">
        <v>61</v>
      </c>
      <c r="C8" s="37" t="s">
        <v>95</v>
      </c>
      <c r="D8" s="30" t="s">
        <v>117</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90</v>
      </c>
      <c r="C11" s="90" t="s">
        <v>143</v>
      </c>
      <c r="D11" s="90" t="s">
        <v>150</v>
      </c>
      <c r="E11" s="70"/>
      <c r="F11" s="70"/>
      <c r="G11" s="70"/>
      <c r="H11" s="70"/>
      <c r="I11" s="70"/>
      <c r="J11" s="70"/>
      <c r="K11" s="70"/>
      <c r="L11" s="70"/>
      <c r="M11" s="70"/>
      <c r="N11" s="70"/>
      <c r="O11" s="70"/>
      <c r="P11" s="70"/>
      <c r="Q11" s="70"/>
      <c r="R11" s="70"/>
      <c r="S11" s="70"/>
      <c r="T11" s="70"/>
      <c r="U11" s="70"/>
    </row>
    <row r="12" spans="1:21" x14ac:dyDescent="0.25">
      <c r="A12" s="90"/>
      <c r="B12" s="90" t="s">
        <v>88</v>
      </c>
      <c r="C12" s="90" t="s">
        <v>147</v>
      </c>
      <c r="D12" s="90" t="s">
        <v>151</v>
      </c>
      <c r="E12" s="70"/>
      <c r="F12" s="70"/>
      <c r="G12" s="70"/>
      <c r="H12" s="70"/>
      <c r="I12" s="70"/>
      <c r="J12" s="70"/>
      <c r="K12" s="70"/>
      <c r="L12" s="70"/>
      <c r="M12" s="70"/>
      <c r="N12" s="70"/>
      <c r="O12" s="70"/>
      <c r="P12" s="70"/>
      <c r="Q12" s="70"/>
      <c r="R12" s="70"/>
      <c r="S12" s="70"/>
      <c r="T12" s="70"/>
      <c r="U12" s="70"/>
    </row>
    <row r="13" spans="1:21" x14ac:dyDescent="0.25">
      <c r="A13" s="90"/>
      <c r="B13" s="90"/>
      <c r="C13" s="90" t="s">
        <v>146</v>
      </c>
      <c r="D13" s="90" t="s">
        <v>152</v>
      </c>
      <c r="E13" s="70"/>
      <c r="F13" s="70"/>
      <c r="G13" s="70"/>
      <c r="H13" s="70"/>
      <c r="I13" s="70"/>
      <c r="J13" s="70"/>
      <c r="K13" s="70"/>
      <c r="L13" s="70"/>
      <c r="M13" s="70"/>
      <c r="N13" s="70"/>
      <c r="O13" s="70"/>
      <c r="P13" s="70"/>
      <c r="Q13" s="70"/>
      <c r="R13" s="70"/>
      <c r="S13" s="70"/>
      <c r="T13" s="70"/>
      <c r="U13" s="70"/>
    </row>
    <row r="14" spans="1:21" x14ac:dyDescent="0.25">
      <c r="A14" s="90"/>
      <c r="B14" s="90"/>
      <c r="C14" s="90" t="s">
        <v>148</v>
      </c>
      <c r="D14" s="90" t="s">
        <v>153</v>
      </c>
      <c r="E14" s="70"/>
      <c r="F14" s="70"/>
      <c r="G14" s="70"/>
      <c r="H14" s="70"/>
      <c r="I14" s="70"/>
      <c r="J14" s="70"/>
      <c r="K14" s="70"/>
      <c r="L14" s="70"/>
      <c r="M14" s="70"/>
      <c r="N14" s="70"/>
      <c r="O14" s="70"/>
      <c r="P14" s="70"/>
      <c r="Q14" s="70"/>
      <c r="R14" s="70"/>
      <c r="S14" s="70"/>
      <c r="T14" s="70"/>
      <c r="U14" s="70"/>
    </row>
    <row r="15" spans="1:21" x14ac:dyDescent="0.25">
      <c r="A15" s="90"/>
      <c r="B15" s="90"/>
      <c r="C15" s="90" t="s">
        <v>149</v>
      </c>
      <c r="D15" s="90" t="s">
        <v>154</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87</v>
      </c>
      <c r="C209" s="22" t="s">
        <v>142</v>
      </c>
      <c r="D209" s="25" t="s">
        <v>87</v>
      </c>
      <c r="E209" s="25" t="s">
        <v>142</v>
      </c>
    </row>
    <row r="210" spans="1:8" ht="21" x14ac:dyDescent="0.35">
      <c r="A210" s="70"/>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0"/>
      <c r="B211" s="23" t="s">
        <v>89</v>
      </c>
      <c r="C211" s="23" t="s">
        <v>92</v>
      </c>
      <c r="E211" t="s">
        <v>57</v>
      </c>
      <c r="F211" t="str">
        <f t="shared" ref="F211:F221" si="0">IF(NOT(ISBLANK(D211)),D211,IF(NOT(ISBLANK(E211)),"     "&amp;E211,FALSE))</f>
        <v xml:space="preserve">     Afectación menor a 10 SMLMV .</v>
      </c>
    </row>
    <row r="212" spans="1:8" ht="21" x14ac:dyDescent="0.35">
      <c r="A212" s="70"/>
      <c r="B212" s="23" t="s">
        <v>89</v>
      </c>
      <c r="C212" s="23" t="s">
        <v>93</v>
      </c>
      <c r="E212" t="s">
        <v>92</v>
      </c>
      <c r="F212" t="str">
        <f t="shared" si="0"/>
        <v xml:space="preserve">     Entre 10 y 50 SMLMV </v>
      </c>
    </row>
    <row r="213" spans="1:8" ht="21" x14ac:dyDescent="0.35">
      <c r="A213" s="70"/>
      <c r="B213" s="23" t="s">
        <v>89</v>
      </c>
      <c r="C213" s="23" t="s">
        <v>94</v>
      </c>
      <c r="E213" t="s">
        <v>93</v>
      </c>
      <c r="F213" t="str">
        <f t="shared" si="0"/>
        <v xml:space="preserve">     Entre 50 y 100 SMLMV </v>
      </c>
    </row>
    <row r="214" spans="1:8" ht="21" x14ac:dyDescent="0.35">
      <c r="A214" s="70"/>
      <c r="B214" s="23" t="s">
        <v>89</v>
      </c>
      <c r="C214" s="23" t="s">
        <v>95</v>
      </c>
      <c r="E214" t="s">
        <v>94</v>
      </c>
      <c r="F214" t="str">
        <f t="shared" si="0"/>
        <v xml:space="preserve">     Entre 100 y 500 SMLMV </v>
      </c>
    </row>
    <row r="215" spans="1:8" ht="21" x14ac:dyDescent="0.35">
      <c r="A215" s="70"/>
      <c r="B215" s="23" t="s">
        <v>56</v>
      </c>
      <c r="C215" s="23" t="s">
        <v>96</v>
      </c>
      <c r="E215" t="s">
        <v>95</v>
      </c>
      <c r="F215" t="str">
        <f t="shared" si="0"/>
        <v xml:space="preserve">     Mayor a 500 SMLMV </v>
      </c>
    </row>
    <row r="216" spans="1:8" ht="21" x14ac:dyDescent="0.35">
      <c r="A216" s="70"/>
      <c r="B216" s="23" t="s">
        <v>56</v>
      </c>
      <c r="C216" s="23" t="s">
        <v>97</v>
      </c>
      <c r="D216" t="s">
        <v>56</v>
      </c>
      <c r="F216" t="str">
        <f t="shared" si="0"/>
        <v>Pérdida Reputacional</v>
      </c>
    </row>
    <row r="217" spans="1:8" ht="21" x14ac:dyDescent="0.35">
      <c r="A217" s="70"/>
      <c r="B217" s="23" t="s">
        <v>56</v>
      </c>
      <c r="C217" s="23" t="s">
        <v>99</v>
      </c>
      <c r="E217" t="s">
        <v>96</v>
      </c>
      <c r="F217" t="str">
        <f t="shared" si="0"/>
        <v xml:space="preserve">     El riesgo afecta la imagen de alguna área de la organización</v>
      </c>
    </row>
    <row r="218" spans="1:8" ht="21" x14ac:dyDescent="0.35">
      <c r="A218" s="70"/>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0"/>
      <c r="B219" s="23" t="s">
        <v>56</v>
      </c>
      <c r="C219" s="23" t="s">
        <v>117</v>
      </c>
      <c r="E219" t="s">
        <v>99</v>
      </c>
      <c r="F219" t="str">
        <f t="shared" si="0"/>
        <v xml:space="preserve">     El riesgo afecta la imagen de la entidad con algunos usuarios de relevancia frente al logro de los objetivos</v>
      </c>
    </row>
    <row r="220" spans="1:8" x14ac:dyDescent="0.25">
      <c r="A220" s="70"/>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416" t="s">
        <v>77</v>
      </c>
      <c r="C1" s="417"/>
      <c r="D1" s="417"/>
      <c r="E1" s="417"/>
      <c r="F1" s="418"/>
    </row>
    <row r="2" spans="2:6" ht="16.5" thickBot="1" x14ac:dyDescent="0.3">
      <c r="B2" s="76"/>
      <c r="C2" s="76"/>
      <c r="D2" s="76"/>
      <c r="E2" s="76"/>
      <c r="F2" s="76"/>
    </row>
    <row r="3" spans="2:6" ht="16.5" thickBot="1" x14ac:dyDescent="0.25">
      <c r="B3" s="420" t="s">
        <v>63</v>
      </c>
      <c r="C3" s="421"/>
      <c r="D3" s="421"/>
      <c r="E3" s="88" t="s">
        <v>64</v>
      </c>
      <c r="F3" s="89" t="s">
        <v>65</v>
      </c>
    </row>
    <row r="4" spans="2:6" ht="31.5" x14ac:dyDescent="0.2">
      <c r="B4" s="422" t="s">
        <v>66</v>
      </c>
      <c r="C4" s="424" t="s">
        <v>13</v>
      </c>
      <c r="D4" s="77" t="s">
        <v>14</v>
      </c>
      <c r="E4" s="78" t="s">
        <v>67</v>
      </c>
      <c r="F4" s="79">
        <v>0.25</v>
      </c>
    </row>
    <row r="5" spans="2:6" ht="47.25" x14ac:dyDescent="0.2">
      <c r="B5" s="423"/>
      <c r="C5" s="425"/>
      <c r="D5" s="80" t="s">
        <v>15</v>
      </c>
      <c r="E5" s="81" t="s">
        <v>68</v>
      </c>
      <c r="F5" s="82">
        <v>0.15</v>
      </c>
    </row>
    <row r="6" spans="2:6" ht="47.25" x14ac:dyDescent="0.2">
      <c r="B6" s="423"/>
      <c r="C6" s="425"/>
      <c r="D6" s="80" t="s">
        <v>16</v>
      </c>
      <c r="E6" s="81" t="s">
        <v>69</v>
      </c>
      <c r="F6" s="82">
        <v>0.1</v>
      </c>
    </row>
    <row r="7" spans="2:6" ht="63" x14ac:dyDescent="0.2">
      <c r="B7" s="423"/>
      <c r="C7" s="425" t="s">
        <v>17</v>
      </c>
      <c r="D7" s="80" t="s">
        <v>10</v>
      </c>
      <c r="E7" s="81" t="s">
        <v>70</v>
      </c>
      <c r="F7" s="82">
        <v>0.25</v>
      </c>
    </row>
    <row r="8" spans="2:6" ht="31.5" x14ac:dyDescent="0.2">
      <c r="B8" s="423"/>
      <c r="C8" s="425"/>
      <c r="D8" s="80" t="s">
        <v>9</v>
      </c>
      <c r="E8" s="81" t="s">
        <v>71</v>
      </c>
      <c r="F8" s="82">
        <v>0.15</v>
      </c>
    </row>
    <row r="9" spans="2:6" ht="47.25" x14ac:dyDescent="0.2">
      <c r="B9" s="423" t="s">
        <v>159</v>
      </c>
      <c r="C9" s="425" t="s">
        <v>18</v>
      </c>
      <c r="D9" s="80" t="s">
        <v>19</v>
      </c>
      <c r="E9" s="81" t="s">
        <v>72</v>
      </c>
      <c r="F9" s="83" t="s">
        <v>73</v>
      </c>
    </row>
    <row r="10" spans="2:6" ht="63" x14ac:dyDescent="0.2">
      <c r="B10" s="423"/>
      <c r="C10" s="425"/>
      <c r="D10" s="80" t="s">
        <v>20</v>
      </c>
      <c r="E10" s="81" t="s">
        <v>74</v>
      </c>
      <c r="F10" s="83" t="s">
        <v>73</v>
      </c>
    </row>
    <row r="11" spans="2:6" ht="47.25" x14ac:dyDescent="0.2">
      <c r="B11" s="423"/>
      <c r="C11" s="425" t="s">
        <v>21</v>
      </c>
      <c r="D11" s="80" t="s">
        <v>22</v>
      </c>
      <c r="E11" s="81" t="s">
        <v>75</v>
      </c>
      <c r="F11" s="83" t="s">
        <v>73</v>
      </c>
    </row>
    <row r="12" spans="2:6" ht="47.25" x14ac:dyDescent="0.2">
      <c r="B12" s="423"/>
      <c r="C12" s="425"/>
      <c r="D12" s="80" t="s">
        <v>23</v>
      </c>
      <c r="E12" s="81" t="s">
        <v>76</v>
      </c>
      <c r="F12" s="83" t="s">
        <v>73</v>
      </c>
    </row>
    <row r="13" spans="2:6" ht="31.5" x14ac:dyDescent="0.2">
      <c r="B13" s="423"/>
      <c r="C13" s="425" t="s">
        <v>24</v>
      </c>
      <c r="D13" s="80" t="s">
        <v>118</v>
      </c>
      <c r="E13" s="81" t="s">
        <v>121</v>
      </c>
      <c r="F13" s="83" t="s">
        <v>73</v>
      </c>
    </row>
    <row r="14" spans="2:6" ht="32.25" thickBot="1" x14ac:dyDescent="0.25">
      <c r="B14" s="426"/>
      <c r="C14" s="427"/>
      <c r="D14" s="84" t="s">
        <v>119</v>
      </c>
      <c r="E14" s="85" t="s">
        <v>120</v>
      </c>
      <c r="F14" s="86" t="s">
        <v>73</v>
      </c>
    </row>
    <row r="15" spans="2:6" ht="49.5" customHeight="1" x14ac:dyDescent="0.2">
      <c r="B15" s="419" t="s">
        <v>156</v>
      </c>
      <c r="C15" s="419"/>
      <c r="D15" s="419"/>
      <c r="E15" s="419"/>
      <c r="F15" s="419"/>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Córdoba Vargas</cp:lastModifiedBy>
  <cp:lastPrinted>2020-05-13T01:12:22Z</cp:lastPrinted>
  <dcterms:created xsi:type="dcterms:W3CDTF">2020-03-24T23:12:47Z</dcterms:created>
  <dcterms:modified xsi:type="dcterms:W3CDTF">2023-12-06T22:06:11Z</dcterms:modified>
</cp:coreProperties>
</file>