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0" yWindow="0" windowWidth="20490" windowHeight="723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6" i="1" l="1"/>
  <c r="Y17" i="1"/>
  <c r="L17" i="1"/>
  <c r="Y16" i="1"/>
  <c r="Y14" i="1"/>
  <c r="O17" i="1"/>
  <c r="O15" i="1"/>
  <c r="P17" i="1" l="1"/>
  <c r="Q17" i="1" s="1"/>
  <c r="AG17" i="1" s="1"/>
  <c r="AF17" i="1" s="1"/>
  <c r="AE16" i="1"/>
  <c r="AC17" i="1"/>
  <c r="M17" i="1"/>
  <c r="L22" i="1"/>
  <c r="R17" i="1" l="1"/>
  <c r="AD16" i="1"/>
  <c r="AE17" i="1"/>
  <c r="AD17" i="1"/>
  <c r="AH17" i="1" s="1"/>
  <c r="Y13" i="1"/>
  <c r="Y15" i="1"/>
  <c r="L15" i="1"/>
  <c r="M15" i="1" s="1"/>
  <c r="AC15" i="1" l="1"/>
  <c r="AD15" i="1" l="1"/>
  <c r="AE15" i="1"/>
  <c r="F221" i="13" l="1"/>
  <c r="F211" i="13"/>
  <c r="F212" i="13"/>
  <c r="F213" i="13"/>
  <c r="F214" i="13"/>
  <c r="F215" i="13"/>
  <c r="F216" i="13"/>
  <c r="F217" i="13"/>
  <c r="F218" i="13"/>
  <c r="F219" i="13"/>
  <c r="F220" i="13"/>
  <c r="F210" i="13"/>
  <c r="B221" i="13" a="1"/>
  <c r="P15" i="1" l="1"/>
  <c r="B221" i="13"/>
  <c r="Q15" i="1" l="1"/>
  <c r="AG15" i="1" s="1"/>
  <c r="R15"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F15" i="1" l="1"/>
  <c r="AH15" i="1" s="1"/>
  <c r="AG16" i="1"/>
  <c r="AF16" i="1" s="1"/>
  <c r="AH16" i="1" s="1"/>
  <c r="L13" i="1"/>
  <c r="M13" i="1" l="1"/>
  <c r="AC13" i="1" s="1"/>
  <c r="AD13" i="1" l="1"/>
  <c r="AE13" i="1"/>
  <c r="AC14" i="1" s="1"/>
  <c r="AD14" i="1" l="1"/>
  <c r="AE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3" i="1" l="1"/>
  <c r="P13"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3" i="1"/>
  <c r="R38" i="18"/>
  <c r="AJ38" i="18"/>
  <c r="L38" i="18"/>
  <c r="AD6" i="18"/>
  <c r="R6" i="18"/>
  <c r="AJ30" i="18"/>
  <c r="R30" i="18"/>
  <c r="AD22" i="18"/>
  <c r="AJ14" i="18"/>
  <c r="AJ22" i="18"/>
  <c r="AD14" i="18"/>
  <c r="X38" i="18"/>
  <c r="X14" i="18"/>
  <c r="R22" i="18"/>
  <c r="X22" i="18"/>
  <c r="Q13"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3" i="1" l="1"/>
  <c r="AF13" i="1" l="1"/>
  <c r="AG14" i="1"/>
  <c r="AF14" i="1" s="1"/>
  <c r="AH14"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3"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<sst xmlns="http://schemas.openxmlformats.org/spreadsheetml/2006/main" count="476" uniqueCount="300">
  <si>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</si>
  <si>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</si>
  <si>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</si>
  <si>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</si>
  <si>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</si>
  <si>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</si>
  <si>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</si>
  <si>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</si>
  <si>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</si>
  <si>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</si>
  <si>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</si>
  <si>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</si>
  <si>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</si>
  <si>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</si>
  <si>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</si>
  <si>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</si>
  <si>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</si>
  <si>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</si>
  <si>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</si>
  <si>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</si>
  <si>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</si>
  <si>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</si>
  <si>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</si>
  <si>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</si>
  <si>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</si>
  <si>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</si>
  <si>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</si>
  <si>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</si>
  <si>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</si>
  <si>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</si>
  <si>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</si>
  <si>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</si>
  <si>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</si>
  <si>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</si>
  <si>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</si>
  <si>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</si>
  <si>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</si>
  <si>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</si>
  <si>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</si>
  <si>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</si>
  <si>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</si>
  <si>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</si>
  <si>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</si>
  <si>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</si>
  <si>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</si>
  <si>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</si>
  <si>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</si>
  <si>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</si>
  <si>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</si>
  <si>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</si>
  <si>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</si>
  <si>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</si>
  <si>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</si>
  <si>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</si>
  <si>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</si>
  <si>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</si>
  <si>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</si>
  <si>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</si>
  <si>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</si>
  <si>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</si>
  <si>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</si>
  <si>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</si>
  <si>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</si>
  <si>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</si>
  <si>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</si>
  <si>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</si>
  <si>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</si>
  <si>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</si>
  <si>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</si>
  <si>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</si>
  <si>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</si>
  <si>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</si>
  <si>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</si>
  <si>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</si>
  <si>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</si>
  <si>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</si>
  <si>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</si>
  <si>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</si>
  <si>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</si>
  <si>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</si>
  <si>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</si>
  <si>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</si>
  <si>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</si>
  <si>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</si>
  <si>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</si>
  <si>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</si>
  <si>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</si>
  <si>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</si>
  <si>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</si>
  <si>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</si>
  <si>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</si>
  <si>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</si>
  <si>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</si>
  <si>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</si>
  <si>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</si>
  <si>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</si>
  <si>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</si>
  <si>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</si>
  <si>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</si>
  <si>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</si>
  <si>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</si>
  <si>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</si>
  <si>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</si>
  <si>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</si>
  <si>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</si>
  <si>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</si>
  <si>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</si>
  <si>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</si>
  <si>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</si>
  <si>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</si>
  <si>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</si>
  <si>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</si>
  <si>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</si>
  <si>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</si>
  <si>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</si>
  <si>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</si>
  <si>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</si>
  <si>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</si>
  <si>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</si>
  <si>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</si>
  <si>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</si>
  <si>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</si>
  <si>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</si>
  <si>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</si>
  <si>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</si>
  <si>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</si>
  <si>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</si>
  <si>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</si>
  <si>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</si>
  <si>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</si>
  <si>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</si>
  <si>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</si>
  <si>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</si>
  <si>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</si>
  <si>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</si>
  <si>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</si>
  <si>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</si>
  <si>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</si>
  <si>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</si>
  <si>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</si>
  <si>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</si>
  <si>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</si>
  <si>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</si>
  <si>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</si>
  <si>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</si>
  <si>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</si>
  <si>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</si>
  <si>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</si>
  <si>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</si>
  <si>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</si>
  <si>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</si>
  <si>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</si>
  <si>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</si>
  <si>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</si>
  <si>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</si>
  <si>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</si>
  <si>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</si>
  <si>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</si>
  <si>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</si>
  <si>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</si>
  <si>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</si>
  <si>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</si>
  <si>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</si>
  <si>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</si>
  <si>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</si>
  <si>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</si>
  <si>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</si>
  <si>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</si>
  <si>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</si>
  <si>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</si>
  <si>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</si>
  <si>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</si>
  <si>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</si>
  <si>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</si>
  <si>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</si>
  <si>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</si>
  <si>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</si>
  <si>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</si>
  <si>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</si>
  <si>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</si>
  <si>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</si>
  <si>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</si>
  <si>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</si>
  <si>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</si>
  <si>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</si>
  <si>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</si>
  <si>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</si>
  <si>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</si>
  <si>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</si>
  <si>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</si>
  <si>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</si>
  <si>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</si>
  <si>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</si>
  <si>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</si>
  <si>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</si>
  <si>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</si>
  <si>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</si>
  <si>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</si>
  <si>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</si>
  <si>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</si>
  <si>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</si>
  <si>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</si>
  <si>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</si>
  <si>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</si>
  <si>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</si>
  <si>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</si>
  <si>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</si>
  <si>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</si>
  <si>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</si>
  <si>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</si>
  <si>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</si>
  <si>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</si>
  <si>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</si>
  <si>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</si>
  <si>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</si>
  <si>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</si>
  <si>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</si>
  <si>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</si>
  <si>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</si>
  <si>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</si>
  <si>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</si>
  <si>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r>
      <rPr>
        <b/>
        <sz val="14"/>
        <rFont val="Arial Narrow"/>
        <family val="2"/>
      </rPr>
      <t>LIDER DEL PROCESO:</t>
    </r>
    <r>
      <rPr>
        <sz val="14"/>
        <rFont val="Arial Narrow"/>
        <family val="2"/>
      </rPr>
      <t xml:space="preserve"> </t>
    </r>
  </si>
  <si>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</si>
  <si>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</si>
  <si>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</si>
  <si>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</si>
  <si>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</si>
  <si>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</si>
  <si>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</si>
  <si>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</si>
  <si>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</si>
  <si>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</si>
  <si>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</si>
  <si>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</si>
  <si>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</si>
  <si>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</si>
  <si>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</si>
  <si>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</si>
  <si>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</si>
  <si>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</si>
  <si>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</si>
  <si>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</si>
  <si>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</si>
  <si>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</si>
  <si>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</si>
  <si>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</si>
  <si>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</si>
  <si>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</si>
  <si>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</si>
  <si>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</si>
  <si>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</si>
  <si>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</si>
  <si>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</si>
  <si>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</si>
  <si>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BIENESTAR UNIVERSITARIO</t>
  </si>
  <si>
    <t>Mejorar la calidad de vida de la comunidad universitaria, mediante la planeación, ejecución y evaluación de proyectos, programas y estrategias que fortalezcan las condiciones de bienestar</t>
  </si>
  <si>
    <t>Desde el diagnóstico de necesidades de la comunidad universitaria, hasta el informe de gestión donde se evidencie la ejecución de los proyectos, programas y estrategias en pro del mejoramiento de la calidad de vida.</t>
  </si>
  <si>
    <t>No ejecución de los programas proyectos y actividades planeados por la dependecia</t>
  </si>
  <si>
    <t>No contar con el talento humano y recursos físicos necesarios la correcta ejecución</t>
  </si>
  <si>
    <t>Seguimiento trimestral al Plan de acción</t>
  </si>
  <si>
    <t>Reportar al proceso de recursos físicos a través de la mesa de ayuda los problemas que se presenten en la infraestructura.</t>
  </si>
  <si>
    <t>Reportes, correos enviados</t>
  </si>
  <si>
    <t xml:space="preserve">Estudio Previo elaborado y entregado al área de contratación
</t>
  </si>
  <si>
    <t xml:space="preserve">Reporte a mesa de ayuda
</t>
  </si>
  <si>
    <t>Coordinador Bienestar
Universitario</t>
  </si>
  <si>
    <t>13 de mayo de 2022</t>
  </si>
  <si>
    <t>Se ha construido una carpeta con estudios previos preelaborados para tenerlos disponibles en noviembre 2021 para ejecutar en el 2022
 https://n9.cl/wlpkr</t>
  </si>
  <si>
    <t>Se crea carpeta con los estudios previos para la contrataciòn durante el segundo semestre 2022
Acorde al cronograma desarrollado de manera mensual, se verifica las actividades ejecutadas. Por cada una de las actividades se desarrolla fichas técnicas para verifcar sus efectividad.  
El lunes 11 de julio por parte de la OAP se realizo el seguimiento al Plan de Acción Institucional, en esta actividad convergen las distintas áreas que integran la dependencia. 
Riesgo no materializado a la fecha</t>
  </si>
  <si>
    <t xml:space="preserve">Auxiliar del área </t>
  </si>
  <si>
    <t>se reporta por la plataforma mantum y se encvia correo al àre de mantenimiento 
 https://n9.cl/wlpkr</t>
  </si>
  <si>
    <t xml:space="preserve">Desde el área se han realizado 2 solicitudes a mesa de ayuda (trampa de grasa y adecuación de ventanas del área) y 5 al área de Planta Física a través de la plataforma MANTUN. Se presenta como evidencia las respectivas solicitudes. 
Riesgo no materializado a la fecha. 
</t>
  </si>
  <si>
    <t>disminución en participación de la Comunidad Educativa en las actividades  de Bienestar Universitario</t>
  </si>
  <si>
    <t>1. Cierre de programas de bienestar universitario.
2. Incumplimiento con la oferta de formación integral.</t>
  </si>
  <si>
    <t>Posibilidad de afectación reputacional por disminución en participación de la Comunidad Educativa en las actividades  de Bienestar Universitario, debido al cierre de programas o incumplimiento con la oferta de formación integral.</t>
  </si>
  <si>
    <t>Realizar actividades a través del uso de las tecnologías y redes sociales para acercar a la comunidad académica a las actividades de Bienestar.</t>
  </si>
  <si>
    <t>Soportes de actividades y registro de participación</t>
  </si>
  <si>
    <t>Desarrollar las actividades del àrea acorde a los planificado por cada una de las áreas</t>
  </si>
  <si>
    <t xml:space="preserve">Información acerca de la gestión adelantadas por la dependecia </t>
  </si>
  <si>
    <t>Formato de solicitud al área de comunicaciones y manejo de las plataformas a nivel institucional.</t>
  </si>
  <si>
    <t>Se realizan las solicitudes de publicidad con el formato DIE-FO-05
 https://n9.cl/wlpkr</t>
  </si>
  <si>
    <t xml:space="preserve">Planificación de las actividades de Bienestar Universitario 
Desarrollo de las actividades de Bienestar Universitario </t>
  </si>
  <si>
    <t xml:space="preserve">Acorde a lo planeado se han realizado las actividades de cara área </t>
  </si>
  <si>
    <t>Desde las diferentes áreas de Bienestar Universitario, se han realizado alrededor de 69 solicitudes al área de Comunicaciones en el marco de las diferentes estrategias para captar la atención de la comunidad educativa a participar en las actividades. 
Riesgo no materializado a la fecha.</t>
  </si>
  <si>
    <t xml:space="preserve">Las actividades del área se han desarrollado acorde a las directrices institucionales y lo planificado en los diferentes Planes Programas y proyectos, evidencia de esto son los informes de gestión enviados a la OAP, área que consolido la información como el Informe de Gestión 2022-1. 
Riesgo no materializado a la fecha. </t>
  </si>
  <si>
    <t>Deterioro en la preservación de la confidencialidad, integridad y disponibilidad de la información.</t>
  </si>
  <si>
    <t>Falta de capacitaciones para el personal de Bienestar Universitario en temas de herramientas ofimáticas y de seguridad digital.</t>
  </si>
  <si>
    <t xml:space="preserve">Posibilidad de afectación económica por el deterioro en la preservación de la confidencialidad, integridad y disponibilidad de la información por la falta de capacitaciones para el personal de Bienestar Universitario en temas de herramientas ofimáticas y de seguridad digital. </t>
  </si>
  <si>
    <t xml:space="preserve">Solicitar capacitación al área de seguridad de la información.
Actividades </t>
  </si>
  <si>
    <t>Correo enviado de solicitud de capacitación
Actividades desarrolladas en el marco del conocimiento adquirido en la capacitación solicitado</t>
  </si>
  <si>
    <t xml:space="preserve">Solicitud realizada para recibir la capacitación.
Control de asistencia a las capacitaciones  que se realicen desde el área de seguridad de la información. </t>
  </si>
  <si>
    <t>Se realiza capacitaciòn de seguridad de la informaciòn dentro del cronograma para recupera tiempo en semana santa y no se solicita de solicita desde el àrea de Bienestar Universitario porque hay otra programada el 3 de junio.</t>
  </si>
  <si>
    <t xml:space="preserve">Desde la dependencia se solicitó al área de Seguridad Digital, una capacitación con el fin de integrar conocimiento propio para la adecuada integración, resguardo y protección de la información institucional, se muestra como evidencia el correo de solicitud (actividad a desarrollar el 18 de agosto).
Riesgo no materializado a la fecha. 
</t>
  </si>
  <si>
    <t xml:space="preserve">Seguimiento y monitoreo a las actividades planteadas en el plan de acción anual.
</t>
  </si>
  <si>
    <t>Se evidencian los registros de participaciòn en las actividades programadas por cada una de las areas deportes con 12 actividades, psicologia 2 actividades, salud (1) y trabajo social (5), realizadas por redes sociales como Faceboock, carteleras digitales y correos institucionales masivos a los estudiantes. actividad que contribuye con la mitigacion del riesgo identificado.</t>
  </si>
  <si>
    <t>Arte y cultura: Clases grupales y actividad de intervencion cultural masiva con los estudiantes en el mes de nviembre.
Pastoral: programa de subsidio de alimentaciòn y el acompañamiento espiritual a los estudiantes. 
Salud: campaña de habitos de vida saludable, nutriciòn y habitos de vida suludable en actividad fisica, valoraciones fisicas en actividades fisicas, prestacion de servicio de enfermeria en todas las sedes calle 13, carvajal y tintal.
Trabajo Social: Open Date de Tintal, vileta para la prevenciòn en violencias basadas en genero. 
Psicologia: Curso de empleabilidad y emprendimiento, taller de educacion financiera. 
Deportes: Taller desensibilizaciòn en baloncento en sillas de ruedas (17 personas), entrenamiento de futsal partido amistoso de baloncesto con la manuela beltran, torneo interuniversidades copa bogota, torneo amistad futsal, entrenamiento de tenis de mesa, prestamo de material deportivo.</t>
  </si>
  <si>
    <t>Fecha de actualización   16/11/2022</t>
  </si>
  <si>
    <t xml:space="preserve">Mediante el seguimiento efectuado se evidenciaron actividades desarrolladas de acuerdo al plan de acción en el que se cuenta con la atención a 208 estudiantes, con 456 apoyos con el centro de refuerzo especializado de acompañamiento, así mismo, se cuenta con el inicio del entrenamiento cognitivo con 103 estudiantes caracterizados, y el torneo de habilidades lógicas con 25 participantes, 5 talleres de atención desarrollados  con 129 participantes, prevención al suicidio con participación 277 estudiantes, se realizó en el mes de septiembre la encuesta con percepción de estudiantes con 277 participantes. se encuentran en ejecución 5 diplomados (lectura y escritura creativa, novela y periodismo, innovación social 130) aprobada la catedra institucional la cual se llevará a cabo en el 2023, del mismo modo, se cuenta con las electivas de artes aprobadas. Al finalizar el mes de septiembre fue aplicado el instrumento de caracterización con 2732 masculinos y 520 femeninos (estudiantes), a través del que se identificaron 1657 alertas tempranas asociadas a los estudiantes de PES y 3250 estudiantes con alertas académicas en riesgo por desempeño.  de igual modo, se desarrollaron actividades en CAMPETITC: Torneos SUE: Torneos SUE, Torneos externos, carreras atléticas caminatas. Por lo que las actividades realizadas contribuyen con la mitigación del riesgo. </t>
  </si>
  <si>
    <t>Por medio de la plataforma Mantum se cuenta con los reportes realizados, el 29/08/2022 para la solicitud de mantenimiento de la puerta del gimnasio, filtración de agua por ventanas el 29 de septiembre, cambio de chapas de salón de danzas el 5 de octubre, 8 de agosto desinstalación TV del Gym, actividad que contribuye con la mitigación del riesgo identificado.</t>
  </si>
  <si>
    <t>Mediante el seguimiento efectuado se evidencio el cumplimiento y desarrollo de la capacitación brindada el día 18 de agosto de 2022, con la participación de 18 personas de manera presencial y 7 personas virtual por medio de la plataforma Teams, brindada desde el área de seguridad de la información en sensibilización con todo lo relacionado en seguridad digital, así mismo al indagar acerca de la apropiación de los conocimientos se describen actividades de desarrollo en seguridad en el manejo de los equipos portátiles en cuanto a la política de escritorio y pantalla limpia, cambio de contraseñas permanentes a alfanuméricas, actividad que contribuye con la mitigación del riesgo identificado.</t>
  </si>
  <si>
    <t>Probabilidad de afectación reputacional por la no ejecución de los programas proyectos y actividades planeados por la dependecia, debido a no contar con el talento humano y recursos físicos necesarios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</si>
</sst>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42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Fill="1" applyAlignment="1">
      <alignment vertical="center"/>
    </xf>
    <xf numFmtId="0" fontId="27" fillId="0" borderId="0" xfId="0" applyFont="1" applyFill="1"/>
    <xf numFmtId="0" fontId="25" fillId="0" borderId="0" xfId="0" applyFont="1"/>
    <xf numFmtId="0" fontId="0" fillId="0" borderId="0" xfId="0" pivotButton="1"/>
    <xf numFmtId="0" fontId="11" fillId="0" borderId="0" xfId="0" applyFont="1" applyBorder="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applyProtection="1"/>
    <xf numFmtId="0" fontId="47" fillId="3" borderId="40" xfId="2" applyFont="1" applyFill="1" applyBorder="1" applyProtection="1"/>
    <xf numFmtId="0" fontId="47" fillId="3" borderId="41" xfId="2" applyFont="1" applyFill="1" applyBorder="1" applyProtection="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Border="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applyProtection="1"/>
    <xf numFmtId="0" fontId="52" fillId="3" borderId="0" xfId="0" applyFont="1" applyFill="1" applyBorder="1" applyAlignment="1" applyProtection="1">
      <alignment horizontal="left" vertical="center" wrapText="1"/>
    </xf>
    <xf numFmtId="0" fontId="53" fillId="3" borderId="0" xfId="0" applyFont="1" applyFill="1" applyBorder="1" applyAlignment="1" applyProtection="1">
      <alignment horizontal="left" vertical="top" wrapText="1"/>
    </xf>
    <xf numFmtId="0" fontId="47" fillId="3" borderId="0" xfId="2" applyFont="1" applyFill="1" applyBorder="1" applyProtection="1"/>
    <xf numFmtId="0" fontId="47" fillId="3" borderId="8" xfId="2" applyFont="1" applyFill="1" applyBorder="1" applyProtection="1"/>
    <xf numFmtId="0" fontId="47" fillId="3" borderId="9" xfId="2" applyFont="1" applyFill="1" applyBorder="1" applyProtection="1"/>
    <xf numFmtId="0" fontId="47" fillId="3" borderId="11" xfId="2" applyFont="1" applyFill="1" applyBorder="1" applyProtection="1"/>
    <xf numFmtId="0" fontId="47" fillId="3" borderId="10" xfId="2" applyFont="1" applyFill="1" applyBorder="1" applyProtection="1"/>
    <xf numFmtId="0" fontId="51" fillId="3" borderId="0" xfId="2" applyFont="1" applyFill="1" applyBorder="1" applyAlignment="1" applyProtection="1">
      <alignment horizontal="left" vertical="center" wrapText="1"/>
    </xf>
    <xf numFmtId="0" fontId="47" fillId="3" borderId="0" xfId="2" applyFont="1" applyFill="1" applyBorder="1" applyAlignment="1" applyProtection="1">
      <alignment horizontal="left" vertical="center" wrapText="1"/>
    </xf>
    <xf numFmtId="0" fontId="47" fillId="3" borderId="0" xfId="2" quotePrefix="1" applyFont="1" applyFill="1" applyBorder="1" applyAlignment="1" applyProtection="1">
      <alignment horizontal="left" vertical="center" wrapText="1"/>
    </xf>
    <xf numFmtId="0" fontId="47" fillId="3" borderId="8" xfId="2" applyFont="1" applyFill="1" applyBorder="1" applyAlignment="1" applyProtection="1"/>
    <xf numFmtId="0" fontId="49" fillId="3" borderId="7" xfId="2" quotePrefix="1" applyFont="1" applyFill="1" applyBorder="1" applyAlignment="1" applyProtection="1">
      <alignment horizontal="left" vertical="top" wrapText="1"/>
    </xf>
    <xf numFmtId="0" fontId="50" fillId="3" borderId="0" xfId="2" quotePrefix="1" applyFont="1" applyFill="1" applyBorder="1" applyAlignment="1" applyProtection="1">
      <alignment horizontal="left" vertical="top" wrapText="1"/>
    </xf>
    <xf numFmtId="0" fontId="50" fillId="3" borderId="8" xfId="2" quotePrefix="1" applyFont="1" applyFill="1" applyBorder="1" applyAlignment="1" applyProtection="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Fill="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Border="1" applyAlignment="1">
      <alignment horizontal="center" vertical="center" wrapText="1"/>
    </xf>
    <xf numFmtId="0" fontId="45" fillId="0" borderId="0" xfId="0" applyFont="1" applyBorder="1" applyAlignment="1">
      <alignment vertical="center" wrapText="1"/>
    </xf>
    <xf numFmtId="0" fontId="45" fillId="0" borderId="0" xfId="0" applyFont="1" applyBorder="1" applyAlignment="1">
      <alignment horizontal="center" vertical="center" wrapText="1"/>
    </xf>
    <xf numFmtId="0" fontId="45" fillId="0" borderId="0" xfId="0" applyFont="1" applyBorder="1" applyAlignment="1">
      <alignment horizontal="left" vertical="center" wrapText="1"/>
    </xf>
    <xf numFmtId="0" fontId="1" fillId="0" borderId="0" xfId="0" applyFont="1" applyBorder="1"/>
    <xf numFmtId="0" fontId="62" fillId="0" borderId="0" xfId="0" applyFont="1" applyBorder="1" applyAlignment="1">
      <alignment horizontal="center"/>
    </xf>
    <xf numFmtId="0" fontId="65" fillId="0" borderId="0" xfId="0"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vertical="center"/>
    </xf>
    <xf numFmtId="0" fontId="0" fillId="0" borderId="0" xfId="0" applyFont="1" applyBorder="1"/>
    <xf numFmtId="0" fontId="65" fillId="0" borderId="0" xfId="0" applyFont="1" applyBorder="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locked="0"/>
    </xf>
    <xf numFmtId="14" fontId="1" fillId="0" borderId="21" xfId="0" applyNumberFormat="1" applyFont="1" applyBorder="1" applyAlignment="1" applyProtection="1">
      <alignment horizontal="left" vertical="top"/>
      <protection locked="0"/>
    </xf>
    <xf numFmtId="14" fontId="1" fillId="0" borderId="21" xfId="0" applyNumberFormat="1"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14" fontId="1" fillId="3" borderId="21" xfId="0" applyNumberFormat="1" applyFont="1" applyFill="1" applyBorder="1" applyAlignment="1" applyProtection="1">
      <alignment horizontal="left" vertical="top"/>
      <protection locked="0"/>
    </xf>
    <xf numFmtId="9" fontId="1" fillId="0" borderId="21" xfId="0" applyNumberFormat="1" applyFont="1" applyBorder="1" applyAlignment="1" applyProtection="1">
      <alignment vertical="top" wrapText="1"/>
      <protection hidden="1"/>
    </xf>
    <xf numFmtId="9" fontId="1" fillId="0" borderId="71" xfId="0" applyNumberFormat="1" applyFont="1" applyBorder="1" applyAlignment="1" applyProtection="1">
      <alignment horizontal="center" vertical="center"/>
      <protection hidden="1"/>
    </xf>
    <xf numFmtId="0" fontId="60" fillId="7" borderId="21" xfId="0" applyFont="1" applyFill="1" applyBorder="1" applyAlignment="1">
      <alignment horizontal="center" vertical="center" textRotation="90" wrapText="1"/>
    </xf>
    <xf numFmtId="0" fontId="0" fillId="0" borderId="0" xfId="0" applyFont="1" applyBorder="1" applyAlignment="1">
      <alignment horizontal="center" vertical="center" wrapText="1"/>
    </xf>
    <xf numFmtId="0" fontId="56" fillId="0" borderId="57" xfId="0" applyFont="1" applyBorder="1" applyAlignment="1">
      <alignment horizontal="center" vertical="center"/>
    </xf>
    <xf numFmtId="0" fontId="56" fillId="0" borderId="63" xfId="0" applyFont="1" applyBorder="1" applyAlignment="1">
      <alignment horizontal="center" vertical="center"/>
    </xf>
    <xf numFmtId="0" fontId="1" fillId="3" borderId="0" xfId="0" applyFont="1" applyFill="1" applyAlignment="1">
      <alignment horizontal="left"/>
    </xf>
    <xf numFmtId="0" fontId="1" fillId="0" borderId="0" xfId="0" applyFont="1" applyAlignment="1">
      <alignment horizontal="left"/>
    </xf>
    <xf numFmtId="0" fontId="60" fillId="7" borderId="21" xfId="0" applyFont="1" applyFill="1" applyBorder="1" applyAlignment="1">
      <alignment horizontal="center" vertical="center" wrapText="1"/>
    </xf>
    <xf numFmtId="14" fontId="1" fillId="3" borderId="21" xfId="0" applyNumberFormat="1" applyFont="1" applyFill="1" applyBorder="1" applyAlignment="1" applyProtection="1">
      <alignment horizontal="center" vertical="center"/>
      <protection locked="0"/>
    </xf>
    <xf numFmtId="0" fontId="1" fillId="0" borderId="21" xfId="0" applyFont="1" applyBorder="1" applyAlignment="1" applyProtection="1">
      <alignment horizontal="center" vertical="center" wrapText="1"/>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textRotation="90"/>
      <protection locked="0"/>
    </xf>
    <xf numFmtId="164" fontId="1" fillId="0" borderId="21" xfId="1" applyNumberFormat="1" applyFont="1" applyBorder="1" applyAlignment="1">
      <alignment horizontal="center" vertical="center"/>
    </xf>
    <xf numFmtId="0" fontId="4" fillId="0" borderId="21" xfId="0" applyFont="1" applyFill="1" applyBorder="1" applyAlignment="1" applyProtection="1">
      <alignment horizontal="center" vertical="center" textRotation="90" wrapText="1"/>
      <protection hidden="1"/>
    </xf>
    <xf numFmtId="0" fontId="1" fillId="0" borderId="21" xfId="0" applyFont="1" applyBorder="1" applyAlignment="1" applyProtection="1">
      <alignment horizontal="center" vertical="center"/>
      <protection hidden="1"/>
    </xf>
    <xf numFmtId="0" fontId="4" fillId="0" borderId="71" xfId="0" applyFont="1" applyFill="1" applyBorder="1" applyAlignment="1" applyProtection="1">
      <alignment horizontal="center" vertical="center" textRotation="90" wrapText="1"/>
      <protection hidden="1"/>
    </xf>
    <xf numFmtId="0" fontId="4" fillId="0" borderId="71" xfId="0" applyFont="1" applyBorder="1" applyAlignment="1" applyProtection="1">
      <alignment horizontal="center" vertical="center" textRotation="90"/>
      <protection hidden="1"/>
    </xf>
    <xf numFmtId="9" fontId="1" fillId="0" borderId="21" xfId="1" applyNumberFormat="1" applyFont="1" applyBorder="1" applyAlignment="1">
      <alignment horizontal="center" vertical="center" wrapText="1"/>
    </xf>
    <xf numFmtId="0" fontId="67" fillId="0" borderId="21" xfId="0" applyFont="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textRotation="90"/>
      <protection hidden="1"/>
    </xf>
    <xf numFmtId="14" fontId="1" fillId="0" borderId="21" xfId="0" applyNumberFormat="1" applyFont="1" applyBorder="1" applyAlignment="1" applyProtection="1">
      <alignment horizontal="center" vertical="center" wrapText="1"/>
      <protection locked="0"/>
    </xf>
    <xf numFmtId="14" fontId="1" fillId="3" borderId="21" xfId="0" applyNumberFormat="1" applyFont="1" applyFill="1" applyBorder="1" applyAlignment="1" applyProtection="1">
      <alignment horizontal="center" vertical="center" wrapText="1"/>
      <protection locked="0"/>
    </xf>
    <xf numFmtId="14" fontId="1" fillId="0" borderId="21" xfId="0" applyNumberFormat="1" applyFont="1" applyBorder="1" applyAlignment="1" applyProtection="1">
      <alignment horizontal="left" vertical="center" wrapText="1"/>
      <protection locked="0"/>
    </xf>
    <xf numFmtId="0" fontId="1" fillId="0" borderId="21" xfId="0" applyFont="1" applyBorder="1" applyAlignment="1">
      <alignment horizontal="center" vertical="center"/>
    </xf>
    <xf numFmtId="14" fontId="1" fillId="3" borderId="21" xfId="0" applyNumberFormat="1" applyFont="1" applyFill="1" applyBorder="1" applyAlignment="1" applyProtection="1">
      <alignment horizontal="left" vertical="center" wrapText="1"/>
      <protection locked="0"/>
    </xf>
    <xf numFmtId="0" fontId="48" fillId="14" borderId="36" xfId="2" applyFont="1" applyFill="1" applyBorder="1" applyAlignment="1" applyProtection="1">
      <alignment horizontal="center" vertical="center" wrapText="1"/>
    </xf>
    <xf numFmtId="0" fontId="48" fillId="14" borderId="37" xfId="2" applyFont="1" applyFill="1" applyBorder="1" applyAlignment="1" applyProtection="1">
      <alignment horizontal="center" vertical="center" wrapText="1"/>
    </xf>
    <xf numFmtId="0" fontId="48" fillId="14" borderId="38" xfId="2" applyFont="1" applyFill="1" applyBorder="1" applyAlignment="1" applyProtection="1">
      <alignment horizontal="center" vertical="center" wrapText="1"/>
    </xf>
    <xf numFmtId="0" fontId="47" fillId="0" borderId="7" xfId="2" quotePrefix="1" applyFont="1" applyBorder="1" applyAlignment="1" applyProtection="1">
      <alignment horizontal="left" vertical="center" wrapText="1"/>
    </xf>
    <xf numFmtId="0" fontId="47" fillId="0" borderId="0" xfId="2" quotePrefix="1" applyFont="1" applyBorder="1" applyAlignment="1" applyProtection="1">
      <alignment horizontal="left" vertical="center" wrapText="1"/>
    </xf>
    <xf numFmtId="0" fontId="47" fillId="0" borderId="8" xfId="2" quotePrefix="1" applyFont="1" applyBorder="1" applyAlignment="1" applyProtection="1">
      <alignment horizontal="left" vertical="center" wrapText="1"/>
    </xf>
    <xf numFmtId="0" fontId="47" fillId="0" borderId="56" xfId="2" quotePrefix="1" applyFont="1" applyBorder="1" applyAlignment="1" applyProtection="1">
      <alignment horizontal="left" vertical="center" wrapText="1"/>
    </xf>
    <xf numFmtId="0" fontId="47" fillId="0" borderId="57" xfId="2" quotePrefix="1" applyFont="1" applyBorder="1" applyAlignment="1" applyProtection="1">
      <alignment horizontal="left" vertical="center" wrapText="1"/>
    </xf>
    <xf numFmtId="0" fontId="47" fillId="0" borderId="58" xfId="2" quotePrefix="1" applyFont="1" applyBorder="1" applyAlignment="1" applyProtection="1">
      <alignment horizontal="left" vertical="center" wrapText="1"/>
    </xf>
    <xf numFmtId="0" fontId="49" fillId="3" borderId="39" xfId="2" quotePrefix="1" applyFont="1" applyFill="1" applyBorder="1" applyAlignment="1" applyProtection="1">
      <alignment horizontal="left" vertical="top" wrapText="1"/>
    </xf>
    <xf numFmtId="0" fontId="50" fillId="3" borderId="40" xfId="2" quotePrefix="1" applyFont="1" applyFill="1" applyBorder="1" applyAlignment="1" applyProtection="1">
      <alignment horizontal="left" vertical="top" wrapText="1"/>
    </xf>
    <xf numFmtId="0" fontId="50" fillId="3" borderId="41" xfId="2" quotePrefix="1" applyFont="1" applyFill="1" applyBorder="1" applyAlignment="1" applyProtection="1">
      <alignment horizontal="left" vertical="top" wrapText="1"/>
    </xf>
    <xf numFmtId="0" fontId="47" fillId="0" borderId="7" xfId="2" quotePrefix="1" applyFont="1" applyBorder="1" applyAlignment="1" applyProtection="1">
      <alignment horizontal="left" vertical="top" wrapText="1"/>
    </xf>
    <xf numFmtId="0" fontId="47" fillId="0" borderId="0" xfId="2" quotePrefix="1" applyFont="1" applyBorder="1" applyAlignment="1" applyProtection="1">
      <alignment horizontal="left" vertical="top" wrapText="1"/>
    </xf>
    <xf numFmtId="0" fontId="47" fillId="0" borderId="8" xfId="2" quotePrefix="1" applyFont="1" applyBorder="1" applyAlignment="1" applyProtection="1">
      <alignment horizontal="left" vertical="top" wrapText="1"/>
    </xf>
    <xf numFmtId="0" fontId="52" fillId="14" borderId="42" xfId="3" applyFont="1" applyFill="1" applyBorder="1" applyAlignment="1" applyProtection="1">
      <alignment horizontal="center" vertical="center" wrapText="1"/>
    </xf>
    <xf numFmtId="0" fontId="52" fillId="14" borderId="43" xfId="3" applyFont="1" applyFill="1" applyBorder="1" applyAlignment="1" applyProtection="1">
      <alignment horizontal="center" vertical="center" wrapText="1"/>
    </xf>
    <xf numFmtId="0" fontId="52" fillId="14" borderId="44" xfId="2" applyFont="1" applyFill="1" applyBorder="1" applyAlignment="1" applyProtection="1">
      <alignment horizontal="center" vertical="center"/>
    </xf>
    <xf numFmtId="0" fontId="52" fillId="14" borderId="45" xfId="2" applyFont="1" applyFill="1" applyBorder="1" applyAlignment="1" applyProtection="1">
      <alignment horizontal="center" vertical="center"/>
    </xf>
    <xf numFmtId="0" fontId="2" fillId="3" borderId="56" xfId="2" quotePrefix="1" applyFont="1" applyFill="1" applyBorder="1" applyAlignment="1" applyProtection="1">
      <alignment horizontal="justify" vertical="center" wrapText="1"/>
    </xf>
    <xf numFmtId="0" fontId="2" fillId="3" borderId="57" xfId="2" quotePrefix="1" applyFont="1" applyFill="1" applyBorder="1" applyAlignment="1" applyProtection="1">
      <alignment horizontal="justify" vertical="center" wrapText="1"/>
    </xf>
    <xf numFmtId="0" fontId="2" fillId="3" borderId="58" xfId="2" quotePrefix="1" applyFont="1" applyFill="1" applyBorder="1" applyAlignment="1" applyProtection="1">
      <alignment horizontal="justify" vertical="center" wrapText="1"/>
    </xf>
    <xf numFmtId="0" fontId="52" fillId="3" borderId="46" xfId="3" applyFont="1" applyFill="1" applyBorder="1" applyAlignment="1" applyProtection="1">
      <alignment horizontal="left" vertical="top" wrapText="1" readingOrder="1"/>
    </xf>
    <xf numFmtId="0" fontId="52" fillId="3" borderId="47" xfId="3" applyFont="1" applyFill="1" applyBorder="1" applyAlignment="1" applyProtection="1">
      <alignment horizontal="left" vertical="top" wrapText="1" readingOrder="1"/>
    </xf>
    <xf numFmtId="0" fontId="53" fillId="3" borderId="48" xfId="2" applyFont="1" applyFill="1" applyBorder="1" applyAlignment="1" applyProtection="1">
      <alignment horizontal="justify" vertical="center" wrapText="1"/>
    </xf>
    <xf numFmtId="0" fontId="53" fillId="3" borderId="49" xfId="2" applyFont="1" applyFill="1" applyBorder="1" applyAlignment="1" applyProtection="1">
      <alignment horizontal="justify" vertical="center" wrapText="1"/>
    </xf>
    <xf numFmtId="0" fontId="52" fillId="3" borderId="50" xfId="0" applyFont="1" applyFill="1" applyBorder="1" applyAlignment="1" applyProtection="1">
      <alignment horizontal="left" vertical="center" wrapText="1"/>
    </xf>
    <xf numFmtId="0" fontId="52" fillId="3" borderId="51" xfId="0" applyFont="1" applyFill="1" applyBorder="1" applyAlignment="1" applyProtection="1">
      <alignment horizontal="left" vertical="center" wrapText="1"/>
    </xf>
    <xf numFmtId="0" fontId="53" fillId="3" borderId="52" xfId="2" applyFont="1" applyFill="1" applyBorder="1" applyAlignment="1" applyProtection="1">
      <alignment horizontal="justify" vertical="center" wrapText="1"/>
    </xf>
    <xf numFmtId="0" fontId="53" fillId="3" borderId="53" xfId="2" applyFont="1" applyFill="1" applyBorder="1" applyAlignment="1" applyProtection="1">
      <alignment horizontal="justify" vertical="center" wrapText="1"/>
    </xf>
    <xf numFmtId="0" fontId="47" fillId="3" borderId="7" xfId="2" applyFont="1" applyFill="1" applyBorder="1" applyAlignment="1" applyProtection="1">
      <alignment horizontal="left" vertical="top" wrapText="1"/>
    </xf>
    <xf numFmtId="0" fontId="47" fillId="3" borderId="0" xfId="2" applyFont="1" applyFill="1" applyBorder="1" applyAlignment="1" applyProtection="1">
      <alignment horizontal="left" vertical="top" wrapText="1"/>
    </xf>
    <xf numFmtId="0" fontId="47" fillId="3" borderId="8" xfId="2" applyFont="1" applyFill="1" applyBorder="1" applyAlignment="1" applyProtection="1">
      <alignment horizontal="left" vertical="top" wrapText="1"/>
    </xf>
    <xf numFmtId="0" fontId="52" fillId="3" borderId="59" xfId="0" applyFont="1" applyFill="1" applyBorder="1" applyAlignment="1" applyProtection="1">
      <alignment horizontal="left" vertical="center" wrapText="1"/>
    </xf>
    <xf numFmtId="0" fontId="52" fillId="3" borderId="60" xfId="0" applyFont="1" applyFill="1" applyBorder="1" applyAlignment="1" applyProtection="1">
      <alignment horizontal="left" vertical="center" wrapText="1"/>
    </xf>
    <xf numFmtId="0" fontId="52" fillId="3" borderId="61" xfId="0" applyFont="1" applyFill="1" applyBorder="1" applyAlignment="1" applyProtection="1">
      <alignment horizontal="left" vertical="center" wrapText="1"/>
    </xf>
    <xf numFmtId="0" fontId="52" fillId="3" borderId="62" xfId="0" applyFont="1" applyFill="1" applyBorder="1" applyAlignment="1" applyProtection="1">
      <alignment horizontal="left" vertical="center" wrapText="1"/>
    </xf>
    <xf numFmtId="0" fontId="53" fillId="3" borderId="54" xfId="0" applyFont="1" applyFill="1" applyBorder="1" applyAlignment="1" applyProtection="1">
      <alignment horizontal="justify" vertical="center" wrapText="1"/>
    </xf>
    <xf numFmtId="0" fontId="53" fillId="3" borderId="55" xfId="0" applyFont="1" applyFill="1" applyBorder="1" applyAlignment="1" applyProtection="1">
      <alignment horizontal="justify" vertical="center" wrapText="1"/>
    </xf>
    <xf numFmtId="0" fontId="4" fillId="0" borderId="71" xfId="0" applyFont="1" applyFill="1" applyBorder="1" applyAlignment="1" applyProtection="1">
      <alignment horizontal="center" vertical="center" wrapText="1"/>
      <protection hidden="1"/>
    </xf>
    <xf numFmtId="0" fontId="4" fillId="0" borderId="22" xfId="0" applyFont="1" applyFill="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hidden="1"/>
    </xf>
    <xf numFmtId="9" fontId="1" fillId="0" borderId="72" xfId="0" applyNumberFormat="1" applyFont="1" applyBorder="1" applyAlignment="1" applyProtection="1">
      <alignment horizontal="center" vertical="center" wrapText="1"/>
      <protection hidden="1"/>
    </xf>
    <xf numFmtId="9" fontId="1" fillId="0" borderId="72" xfId="0" applyNumberFormat="1" applyFont="1" applyBorder="1" applyAlignment="1" applyProtection="1">
      <alignment horizontal="center" vertical="center" wrapText="1"/>
      <protection locked="0"/>
    </xf>
    <xf numFmtId="0" fontId="56" fillId="0" borderId="21" xfId="0" applyFont="1" applyBorder="1" applyAlignment="1">
      <alignment horizontal="center" vertical="center"/>
    </xf>
    <xf numFmtId="0" fontId="60" fillId="7" borderId="21" xfId="0" applyFont="1" applyFill="1" applyBorder="1" applyAlignment="1">
      <alignment horizontal="center" vertical="center" wrapText="1"/>
    </xf>
    <xf numFmtId="0" fontId="66" fillId="0" borderId="68" xfId="0" applyFont="1" applyFill="1" applyBorder="1" applyAlignment="1">
      <alignment horizontal="left" vertical="top"/>
    </xf>
    <xf numFmtId="0" fontId="66" fillId="0" borderId="67" xfId="0" applyFont="1" applyFill="1" applyBorder="1" applyAlignment="1">
      <alignment horizontal="left" vertical="top"/>
    </xf>
    <xf numFmtId="0" fontId="66" fillId="0" borderId="69" xfId="0" applyFont="1" applyFill="1" applyBorder="1" applyAlignment="1">
      <alignment horizontal="left" vertical="top"/>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59" fillId="7" borderId="68" xfId="0" applyFont="1" applyFill="1" applyBorder="1" applyAlignment="1">
      <alignment horizontal="left" vertical="center"/>
    </xf>
    <xf numFmtId="0" fontId="59" fillId="7" borderId="69" xfId="0" applyFont="1" applyFill="1" applyBorder="1" applyAlignment="1">
      <alignment horizontal="left" vertical="center"/>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7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9" fontId="1" fillId="0" borderId="71"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60" fillId="7" borderId="21" xfId="0" applyFont="1" applyFill="1" applyBorder="1" applyAlignment="1">
      <alignment horizontal="center" vertical="center"/>
    </xf>
    <xf numFmtId="0" fontId="4" fillId="0" borderId="72" xfId="0" applyFont="1" applyBorder="1" applyAlignment="1" applyProtection="1">
      <alignment horizontal="center" vertical="center"/>
      <protection hidden="1"/>
    </xf>
    <xf numFmtId="0" fontId="64" fillId="0" borderId="70" xfId="0" applyFont="1" applyBorder="1" applyAlignment="1">
      <alignment horizontal="center" vertical="center" wrapText="1"/>
    </xf>
    <xf numFmtId="0" fontId="65" fillId="0" borderId="70"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67" xfId="0" applyFont="1" applyBorder="1" applyAlignment="1">
      <alignment horizontal="center" vertical="center" wrapText="1"/>
    </xf>
    <xf numFmtId="0" fontId="48" fillId="0" borderId="69" xfId="0" applyFont="1" applyBorder="1" applyAlignment="1">
      <alignment horizontal="center" vertical="center" wrapText="1"/>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63" fillId="0" borderId="21" xfId="0" applyFont="1" applyBorder="1" applyAlignment="1">
      <alignment horizontal="left" vertical="center" wrapText="1"/>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1" fillId="0" borderId="0"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Border="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274759</xdr:colOff>
      <xdr:row>0</xdr:row>
      <xdr:rowOff>0</xdr:rowOff>
    </xdr:from>
    <xdr:to>
      <xdr:col>3</xdr:col>
      <xdr:colOff>256443</xdr:colOff>
      <xdr:row>4</xdr:row>
      <xdr:rowOff>54951</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759" y="0"/>
          <a:ext cx="1905001" cy="10990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deaccion/Downloads/mapaderiesgobienestaru22%20SEGUNDA%20LLIN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6" customWidth="1"/>
    <col min="2" max="3" width="24.7109375" style="76" customWidth="1"/>
    <col min="4" max="4" width="16" style="76" customWidth="1"/>
    <col min="5" max="5" width="24.7109375" style="76" customWidth="1"/>
    <col min="6" max="6" width="27.7109375" style="76" customWidth="1"/>
    <col min="7" max="8" width="24.7109375" style="76" customWidth="1"/>
    <col min="9" max="16384" width="11.42578125" style="76"/>
  </cols>
  <sheetData>
    <row r="1" spans="2:8" ht="15.75" thickBot="1" x14ac:dyDescent="0.3"/>
    <row r="2" spans="2:8" ht="18" x14ac:dyDescent="0.25">
      <c r="B2" s="187" t="s">
        <v>163</v>
      </c>
      <c r="C2" s="188"/>
      <c r="D2" s="188"/>
      <c r="E2" s="188"/>
      <c r="F2" s="188"/>
      <c r="G2" s="188"/>
      <c r="H2" s="189"/>
    </row>
    <row r="3" spans="2:8" x14ac:dyDescent="0.25">
      <c r="B3" s="77"/>
      <c r="C3" s="78"/>
      <c r="D3" s="78"/>
      <c r="E3" s="78"/>
      <c r="F3" s="78"/>
      <c r="G3" s="78"/>
      <c r="H3" s="79"/>
    </row>
    <row r="4" spans="2:8" ht="63" customHeight="1" x14ac:dyDescent="0.25">
      <c r="B4" s="190" t="s">
        <v>206</v>
      </c>
      <c r="C4" s="191"/>
      <c r="D4" s="191"/>
      <c r="E4" s="191"/>
      <c r="F4" s="191"/>
      <c r="G4" s="191"/>
      <c r="H4" s="192"/>
    </row>
    <row r="5" spans="2:8" ht="63" customHeight="1" x14ac:dyDescent="0.25">
      <c r="B5" s="193"/>
      <c r="C5" s="194"/>
      <c r="D5" s="194"/>
      <c r="E5" s="194"/>
      <c r="F5" s="194"/>
      <c r="G5" s="194"/>
      <c r="H5" s="195"/>
    </row>
    <row r="6" spans="2:8" ht="16.5" x14ac:dyDescent="0.25">
      <c r="B6" s="196" t="s">
        <v>161</v>
      </c>
      <c r="C6" s="197"/>
      <c r="D6" s="197"/>
      <c r="E6" s="197"/>
      <c r="F6" s="197"/>
      <c r="G6" s="197"/>
      <c r="H6" s="198"/>
    </row>
    <row r="7" spans="2:8" ht="95.25" customHeight="1" x14ac:dyDescent="0.25">
      <c r="B7" s="206" t="s">
        <v>166</v>
      </c>
      <c r="C7" s="207"/>
      <c r="D7" s="207"/>
      <c r="E7" s="207"/>
      <c r="F7" s="207"/>
      <c r="G7" s="207"/>
      <c r="H7" s="208"/>
    </row>
    <row r="8" spans="2:8" ht="16.5" x14ac:dyDescent="0.25">
      <c r="B8" s="114"/>
      <c r="C8" s="115"/>
      <c r="D8" s="115"/>
      <c r="E8" s="115"/>
      <c r="F8" s="115"/>
      <c r="G8" s="115"/>
      <c r="H8" s="116"/>
    </row>
    <row r="9" spans="2:8" ht="16.5" customHeight="1" x14ac:dyDescent="0.25">
      <c r="B9" s="199" t="s">
        <v>199</v>
      </c>
      <c r="C9" s="200"/>
      <c r="D9" s="200"/>
      <c r="E9" s="200"/>
      <c r="F9" s="200"/>
      <c r="G9" s="200"/>
      <c r="H9" s="201"/>
    </row>
    <row r="10" spans="2:8" ht="44.25" customHeight="1" x14ac:dyDescent="0.25">
      <c r="B10" s="199"/>
      <c r="C10" s="200"/>
      <c r="D10" s="200"/>
      <c r="E10" s="200"/>
      <c r="F10" s="200"/>
      <c r="G10" s="200"/>
      <c r="H10" s="201"/>
    </row>
    <row r="11" spans="2:8" ht="15.75" thickBot="1" x14ac:dyDescent="0.3">
      <c r="B11" s="102"/>
      <c r="C11" s="105"/>
      <c r="D11" s="110"/>
      <c r="E11" s="111"/>
      <c r="F11" s="111"/>
      <c r="G11" s="112"/>
      <c r="H11" s="113"/>
    </row>
    <row r="12" spans="2:8" ht="15.75" thickTop="1" x14ac:dyDescent="0.25">
      <c r="B12" s="102"/>
      <c r="C12" s="202" t="s">
        <v>162</v>
      </c>
      <c r="D12" s="203"/>
      <c r="E12" s="204" t="s">
        <v>200</v>
      </c>
      <c r="F12" s="205"/>
      <c r="G12" s="105"/>
      <c r="H12" s="106"/>
    </row>
    <row r="13" spans="2:8" ht="35.25" customHeight="1" x14ac:dyDescent="0.25">
      <c r="B13" s="102"/>
      <c r="C13" s="209" t="s">
        <v>193</v>
      </c>
      <c r="D13" s="210"/>
      <c r="E13" s="211" t="s">
        <v>198</v>
      </c>
      <c r="F13" s="212"/>
      <c r="G13" s="105"/>
      <c r="H13" s="106"/>
    </row>
    <row r="14" spans="2:8" ht="17.25" customHeight="1" x14ac:dyDescent="0.25">
      <c r="B14" s="102"/>
      <c r="C14" s="209" t="s">
        <v>194</v>
      </c>
      <c r="D14" s="210"/>
      <c r="E14" s="211" t="s">
        <v>196</v>
      </c>
      <c r="F14" s="212"/>
      <c r="G14" s="105"/>
      <c r="H14" s="106"/>
    </row>
    <row r="15" spans="2:8" ht="19.5" customHeight="1" x14ac:dyDescent="0.25">
      <c r="B15" s="102"/>
      <c r="C15" s="209" t="s">
        <v>195</v>
      </c>
      <c r="D15" s="210"/>
      <c r="E15" s="211" t="s">
        <v>197</v>
      </c>
      <c r="F15" s="212"/>
      <c r="G15" s="105"/>
      <c r="H15" s="106"/>
    </row>
    <row r="16" spans="2:8" ht="69.75" customHeight="1" x14ac:dyDescent="0.25">
      <c r="B16" s="102"/>
      <c r="C16" s="209" t="s">
        <v>164</v>
      </c>
      <c r="D16" s="210"/>
      <c r="E16" s="211" t="s">
        <v>165</v>
      </c>
      <c r="F16" s="212"/>
      <c r="G16" s="105"/>
      <c r="H16" s="106"/>
    </row>
    <row r="17" spans="2:8" ht="34.5" customHeight="1" x14ac:dyDescent="0.25">
      <c r="B17" s="102"/>
      <c r="C17" s="213" t="s">
        <v>2</v>
      </c>
      <c r="D17" s="214"/>
      <c r="E17" s="215" t="s">
        <v>207</v>
      </c>
      <c r="F17" s="216"/>
      <c r="G17" s="105"/>
      <c r="H17" s="106"/>
    </row>
    <row r="18" spans="2:8" ht="27.75" customHeight="1" x14ac:dyDescent="0.25">
      <c r="B18" s="102"/>
      <c r="C18" s="213" t="s">
        <v>3</v>
      </c>
      <c r="D18" s="214"/>
      <c r="E18" s="215" t="s">
        <v>208</v>
      </c>
      <c r="F18" s="216"/>
      <c r="G18" s="105"/>
      <c r="H18" s="106"/>
    </row>
    <row r="19" spans="2:8" ht="28.5" customHeight="1" x14ac:dyDescent="0.25">
      <c r="B19" s="102"/>
      <c r="C19" s="213" t="s">
        <v>41</v>
      </c>
      <c r="D19" s="214"/>
      <c r="E19" s="215" t="s">
        <v>209</v>
      </c>
      <c r="F19" s="216"/>
      <c r="G19" s="105"/>
      <c r="H19" s="106"/>
    </row>
    <row r="20" spans="2:8" ht="72.75" customHeight="1" x14ac:dyDescent="0.25">
      <c r="B20" s="102"/>
      <c r="C20" s="213" t="s">
        <v>1</v>
      </c>
      <c r="D20" s="214"/>
      <c r="E20" s="215" t="s">
        <v>210</v>
      </c>
      <c r="F20" s="216"/>
      <c r="G20" s="105"/>
      <c r="H20" s="106"/>
    </row>
    <row r="21" spans="2:8" ht="64.5" customHeight="1" x14ac:dyDescent="0.25">
      <c r="B21" s="102"/>
      <c r="C21" s="213" t="s">
        <v>49</v>
      </c>
      <c r="D21" s="214"/>
      <c r="E21" s="215" t="s">
        <v>168</v>
      </c>
      <c r="F21" s="216"/>
      <c r="G21" s="105"/>
      <c r="H21" s="106"/>
    </row>
    <row r="22" spans="2:8" ht="71.25" customHeight="1" x14ac:dyDescent="0.25">
      <c r="B22" s="102"/>
      <c r="C22" s="213" t="s">
        <v>167</v>
      </c>
      <c r="D22" s="214"/>
      <c r="E22" s="215" t="s">
        <v>169</v>
      </c>
      <c r="F22" s="216"/>
      <c r="G22" s="105"/>
      <c r="H22" s="106"/>
    </row>
    <row r="23" spans="2:8" ht="55.5" customHeight="1" x14ac:dyDescent="0.25">
      <c r="B23" s="102"/>
      <c r="C23" s="220" t="s">
        <v>170</v>
      </c>
      <c r="D23" s="221"/>
      <c r="E23" s="215" t="s">
        <v>171</v>
      </c>
      <c r="F23" s="216"/>
      <c r="G23" s="105"/>
      <c r="H23" s="106"/>
    </row>
    <row r="24" spans="2:8" ht="42" customHeight="1" x14ac:dyDescent="0.25">
      <c r="B24" s="102"/>
      <c r="C24" s="220" t="s">
        <v>47</v>
      </c>
      <c r="D24" s="221"/>
      <c r="E24" s="215" t="s">
        <v>172</v>
      </c>
      <c r="F24" s="216"/>
      <c r="G24" s="105"/>
      <c r="H24" s="106"/>
    </row>
    <row r="25" spans="2:8" ht="59.25" customHeight="1" x14ac:dyDescent="0.25">
      <c r="B25" s="102"/>
      <c r="C25" s="220" t="s">
        <v>160</v>
      </c>
      <c r="D25" s="221"/>
      <c r="E25" s="215" t="s">
        <v>173</v>
      </c>
      <c r="F25" s="216"/>
      <c r="G25" s="105"/>
      <c r="H25" s="106"/>
    </row>
    <row r="26" spans="2:8" ht="23.25" customHeight="1" x14ac:dyDescent="0.25">
      <c r="B26" s="102"/>
      <c r="C26" s="220" t="s">
        <v>12</v>
      </c>
      <c r="D26" s="221"/>
      <c r="E26" s="215" t="s">
        <v>174</v>
      </c>
      <c r="F26" s="216"/>
      <c r="G26" s="105"/>
      <c r="H26" s="106"/>
    </row>
    <row r="27" spans="2:8" ht="30.75" customHeight="1" x14ac:dyDescent="0.25">
      <c r="B27" s="102"/>
      <c r="C27" s="220" t="s">
        <v>178</v>
      </c>
      <c r="D27" s="221"/>
      <c r="E27" s="215" t="s">
        <v>175</v>
      </c>
      <c r="F27" s="216"/>
      <c r="G27" s="105"/>
      <c r="H27" s="106"/>
    </row>
    <row r="28" spans="2:8" ht="35.25" customHeight="1" x14ac:dyDescent="0.25">
      <c r="B28" s="102"/>
      <c r="C28" s="220" t="s">
        <v>179</v>
      </c>
      <c r="D28" s="221"/>
      <c r="E28" s="215" t="s">
        <v>176</v>
      </c>
      <c r="F28" s="216"/>
      <c r="G28" s="105"/>
      <c r="H28" s="106"/>
    </row>
    <row r="29" spans="2:8" ht="33" customHeight="1" x14ac:dyDescent="0.25">
      <c r="B29" s="102"/>
      <c r="C29" s="220" t="s">
        <v>179</v>
      </c>
      <c r="D29" s="221"/>
      <c r="E29" s="215" t="s">
        <v>176</v>
      </c>
      <c r="F29" s="216"/>
      <c r="G29" s="105"/>
      <c r="H29" s="106"/>
    </row>
    <row r="30" spans="2:8" ht="30" customHeight="1" x14ac:dyDescent="0.25">
      <c r="B30" s="102"/>
      <c r="C30" s="220" t="s">
        <v>180</v>
      </c>
      <c r="D30" s="221"/>
      <c r="E30" s="215" t="s">
        <v>177</v>
      </c>
      <c r="F30" s="216"/>
      <c r="G30" s="105"/>
      <c r="H30" s="106"/>
    </row>
    <row r="31" spans="2:8" ht="35.25" customHeight="1" x14ac:dyDescent="0.25">
      <c r="B31" s="102"/>
      <c r="C31" s="220" t="s">
        <v>181</v>
      </c>
      <c r="D31" s="221"/>
      <c r="E31" s="215" t="s">
        <v>182</v>
      </c>
      <c r="F31" s="216"/>
      <c r="G31" s="105"/>
      <c r="H31" s="106"/>
    </row>
    <row r="32" spans="2:8" ht="31.5" customHeight="1" x14ac:dyDescent="0.25">
      <c r="B32" s="102"/>
      <c r="C32" s="220" t="s">
        <v>183</v>
      </c>
      <c r="D32" s="221"/>
      <c r="E32" s="215" t="s">
        <v>184</v>
      </c>
      <c r="F32" s="216"/>
      <c r="G32" s="105"/>
      <c r="H32" s="106"/>
    </row>
    <row r="33" spans="2:8" ht="35.25" customHeight="1" x14ac:dyDescent="0.25">
      <c r="B33" s="102"/>
      <c r="C33" s="220" t="s">
        <v>185</v>
      </c>
      <c r="D33" s="221"/>
      <c r="E33" s="215" t="s">
        <v>186</v>
      </c>
      <c r="F33" s="216"/>
      <c r="G33" s="105"/>
      <c r="H33" s="106"/>
    </row>
    <row r="34" spans="2:8" ht="59.25" customHeight="1" x14ac:dyDescent="0.25">
      <c r="B34" s="102"/>
      <c r="C34" s="220" t="s">
        <v>187</v>
      </c>
      <c r="D34" s="221"/>
      <c r="E34" s="215" t="s">
        <v>188</v>
      </c>
      <c r="F34" s="216"/>
      <c r="G34" s="105"/>
      <c r="H34" s="106"/>
    </row>
    <row r="35" spans="2:8" ht="29.25" customHeight="1" x14ac:dyDescent="0.25">
      <c r="B35" s="102"/>
      <c r="C35" s="220" t="s">
        <v>29</v>
      </c>
      <c r="D35" s="221"/>
      <c r="E35" s="215" t="s">
        <v>189</v>
      </c>
      <c r="F35" s="216"/>
      <c r="G35" s="105"/>
      <c r="H35" s="106"/>
    </row>
    <row r="36" spans="2:8" ht="82.5" customHeight="1" x14ac:dyDescent="0.25">
      <c r="B36" s="102"/>
      <c r="C36" s="220" t="s">
        <v>191</v>
      </c>
      <c r="D36" s="221"/>
      <c r="E36" s="215" t="s">
        <v>190</v>
      </c>
      <c r="F36" s="216"/>
      <c r="G36" s="105"/>
      <c r="H36" s="106"/>
    </row>
    <row r="37" spans="2:8" ht="46.5" customHeight="1" x14ac:dyDescent="0.25">
      <c r="B37" s="102"/>
      <c r="C37" s="220" t="s">
        <v>38</v>
      </c>
      <c r="D37" s="221"/>
      <c r="E37" s="215" t="s">
        <v>192</v>
      </c>
      <c r="F37" s="216"/>
      <c r="G37" s="105"/>
      <c r="H37" s="106"/>
    </row>
    <row r="38" spans="2:8" ht="6.75" customHeight="1" thickBot="1" x14ac:dyDescent="0.3">
      <c r="B38" s="102"/>
      <c r="C38" s="222"/>
      <c r="D38" s="223"/>
      <c r="E38" s="224"/>
      <c r="F38" s="225"/>
      <c r="G38" s="105"/>
      <c r="H38" s="106"/>
    </row>
    <row r="39" spans="2:8" ht="15.75" thickTop="1" x14ac:dyDescent="0.25">
      <c r="B39" s="102"/>
      <c r="C39" s="103"/>
      <c r="D39" s="103"/>
      <c r="E39" s="104"/>
      <c r="F39" s="104"/>
      <c r="G39" s="105"/>
      <c r="H39" s="106"/>
    </row>
    <row r="40" spans="2:8" ht="21" customHeight="1" x14ac:dyDescent="0.25">
      <c r="B40" s="217" t="s">
        <v>201</v>
      </c>
      <c r="C40" s="218"/>
      <c r="D40" s="218"/>
      <c r="E40" s="218"/>
      <c r="F40" s="218"/>
      <c r="G40" s="218"/>
      <c r="H40" s="219"/>
    </row>
    <row r="41" spans="2:8" ht="20.25" customHeight="1" x14ac:dyDescent="0.25">
      <c r="B41" s="217" t="s">
        <v>202</v>
      </c>
      <c r="C41" s="218"/>
      <c r="D41" s="218"/>
      <c r="E41" s="218"/>
      <c r="F41" s="218"/>
      <c r="G41" s="218"/>
      <c r="H41" s="219"/>
    </row>
    <row r="42" spans="2:8" ht="20.25" customHeight="1" x14ac:dyDescent="0.25">
      <c r="B42" s="217" t="s">
        <v>203</v>
      </c>
      <c r="C42" s="218"/>
      <c r="D42" s="218"/>
      <c r="E42" s="218"/>
      <c r="F42" s="218"/>
      <c r="G42" s="218"/>
      <c r="H42" s="219"/>
    </row>
    <row r="43" spans="2:8" ht="20.25" customHeight="1" x14ac:dyDescent="0.25">
      <c r="B43" s="217" t="s">
        <v>204</v>
      </c>
      <c r="C43" s="218"/>
      <c r="D43" s="218"/>
      <c r="E43" s="218"/>
      <c r="F43" s="218"/>
      <c r="G43" s="218"/>
      <c r="H43" s="219"/>
    </row>
    <row r="44" spans="2:8" x14ac:dyDescent="0.25">
      <c r="B44" s="217" t="s">
        <v>205</v>
      </c>
      <c r="C44" s="218"/>
      <c r="D44" s="218"/>
      <c r="E44" s="218"/>
      <c r="F44" s="218"/>
      <c r="G44" s="218"/>
      <c r="H44" s="219"/>
    </row>
    <row r="45" spans="2:8" ht="15.75" thickBot="1" x14ac:dyDescent="0.3">
      <c r="B45" s="107"/>
      <c r="C45" s="108"/>
      <c r="D45" s="108"/>
      <c r="E45" s="108"/>
      <c r="F45" s="108"/>
      <c r="G45" s="108"/>
      <c r="H45" s="10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24"/>
  <sheetViews>
    <sheetView showGridLines="0" tabSelected="1" topLeftCell="A8" zoomScale="106" zoomScaleNormal="106" workbookViewId="0">
      <selection activeCell="B13" sqref="B13:B14"/>
    </sheetView>
  </sheetViews>
  <sheetFormatPr baseColWidth="10" defaultColWidth="11.42578125" defaultRowHeight="16.5" x14ac:dyDescent="0.3"/>
  <cols>
    <col min="1" max="1" width="4.7109375" style="2" customWidth="1"/>
    <col min="2" max="3" width="12" style="2" customWidth="1"/>
    <col min="4" max="4" width="14.140625" style="2" customWidth="1"/>
    <col min="5" max="5" width="25" style="2" customWidth="1"/>
    <col min="6" max="6" width="31" style="2" customWidth="1"/>
    <col min="7" max="7" width="34.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23.1406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9" style="1" customWidth="1"/>
    <col min="30" max="30" width="8.7109375" style="1" customWidth="1"/>
    <col min="31" max="31" width="10.42578125" style="4" customWidth="1"/>
    <col min="32" max="32" width="9.28515625" style="1" customWidth="1"/>
    <col min="33" max="33" width="9.140625" style="2"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35.140625" style="1" customWidth="1"/>
    <col min="41" max="41" width="21" style="1" customWidth="1"/>
    <col min="42" max="42" width="14.140625" style="2" customWidth="1"/>
    <col min="43" max="43" width="80.28515625" style="1" customWidth="1"/>
    <col min="44" max="44" width="20.7109375" style="1" customWidth="1"/>
    <col min="45" max="45" width="15.42578125" style="1" customWidth="1"/>
    <col min="46" max="46" width="113.42578125" style="1" customWidth="1"/>
    <col min="47" max="47" width="17.28515625" style="1" customWidth="1"/>
    <col min="48" max="16384" width="11.42578125" style="1"/>
  </cols>
  <sheetData>
    <row r="1" spans="1:73" ht="27.75" hidden="1" customHeight="1" x14ac:dyDescent="0.3">
      <c r="A1" s="241"/>
      <c r="B1" s="241"/>
      <c r="C1" s="241"/>
      <c r="D1" s="241"/>
      <c r="E1" s="244" t="s">
        <v>213</v>
      </c>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35" t="s">
        <v>214</v>
      </c>
      <c r="AU1" s="235"/>
    </row>
    <row r="2" spans="1:73" ht="27.75" customHeight="1" x14ac:dyDescent="0.3">
      <c r="A2" s="241"/>
      <c r="B2" s="241"/>
      <c r="C2" s="241"/>
      <c r="D2" s="241"/>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35" t="s">
        <v>222</v>
      </c>
      <c r="AU2" s="235"/>
    </row>
    <row r="3" spans="1:73" ht="27.75" customHeight="1" x14ac:dyDescent="0.3">
      <c r="A3" s="241"/>
      <c r="B3" s="241"/>
      <c r="C3" s="241"/>
      <c r="D3" s="241"/>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35" t="s">
        <v>223</v>
      </c>
      <c r="AU3" s="235"/>
    </row>
    <row r="4" spans="1:73" ht="27.75" customHeight="1" x14ac:dyDescent="0.3">
      <c r="A4" s="241"/>
      <c r="B4" s="241"/>
      <c r="C4" s="241"/>
      <c r="D4" s="241"/>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35" t="s">
        <v>215</v>
      </c>
      <c r="AU4" s="235"/>
    </row>
    <row r="5" spans="1:73" ht="13.9" customHeight="1" x14ac:dyDescent="0.3">
      <c r="A5" s="146"/>
      <c r="B5" s="147"/>
      <c r="C5" s="147"/>
      <c r="D5" s="147"/>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64"/>
      <c r="AU5" s="165"/>
    </row>
    <row r="6" spans="1:73" s="167" customFormat="1" ht="26.25" customHeight="1" x14ac:dyDescent="0.3">
      <c r="A6" s="248" t="s">
        <v>42</v>
      </c>
      <c r="B6" s="249"/>
      <c r="C6" s="237" t="s">
        <v>254</v>
      </c>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9"/>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row>
    <row r="7" spans="1:73" s="167" customFormat="1" ht="30" customHeight="1" x14ac:dyDescent="0.3">
      <c r="A7" s="248" t="s">
        <v>129</v>
      </c>
      <c r="B7" s="249"/>
      <c r="C7" s="237" t="s">
        <v>255</v>
      </c>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9"/>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row>
    <row r="8" spans="1:73" s="167" customFormat="1" ht="24" customHeight="1" x14ac:dyDescent="0.3">
      <c r="A8" s="248" t="s">
        <v>43</v>
      </c>
      <c r="B8" s="249"/>
      <c r="C8" s="237" t="s">
        <v>256</v>
      </c>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9"/>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row>
    <row r="9" spans="1:73" x14ac:dyDescent="0.3">
      <c r="A9" s="264" t="s">
        <v>138</v>
      </c>
      <c r="B9" s="264"/>
      <c r="C9" s="264"/>
      <c r="D9" s="264"/>
      <c r="E9" s="242"/>
      <c r="F9" s="242"/>
      <c r="G9" s="242"/>
      <c r="H9" s="242"/>
      <c r="I9" s="242"/>
      <c r="J9" s="242"/>
      <c r="K9" s="242"/>
      <c r="L9" s="242" t="s">
        <v>139</v>
      </c>
      <c r="M9" s="242"/>
      <c r="N9" s="242"/>
      <c r="O9" s="242"/>
      <c r="P9" s="242"/>
      <c r="Q9" s="242"/>
      <c r="R9" s="242"/>
      <c r="S9" s="242" t="s">
        <v>140</v>
      </c>
      <c r="T9" s="242"/>
      <c r="U9" s="242"/>
      <c r="V9" s="242"/>
      <c r="W9" s="242"/>
      <c r="X9" s="242"/>
      <c r="Y9" s="242"/>
      <c r="Z9" s="242"/>
      <c r="AA9" s="242"/>
      <c r="AB9" s="242"/>
      <c r="AC9" s="242" t="s">
        <v>141</v>
      </c>
      <c r="AD9" s="242"/>
      <c r="AE9" s="242"/>
      <c r="AF9" s="242"/>
      <c r="AG9" s="242"/>
      <c r="AH9" s="242"/>
      <c r="AI9" s="242"/>
      <c r="AJ9" s="271" t="s">
        <v>34</v>
      </c>
      <c r="AK9" s="272"/>
      <c r="AL9" s="272"/>
      <c r="AM9" s="272"/>
      <c r="AN9" s="272"/>
      <c r="AO9" s="272"/>
      <c r="AP9" s="272"/>
      <c r="AQ9" s="272"/>
      <c r="AR9" s="272"/>
      <c r="AS9" s="272"/>
      <c r="AT9" s="272"/>
      <c r="AU9" s="272"/>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43" t="s">
        <v>0</v>
      </c>
      <c r="B10" s="264" t="s">
        <v>13</v>
      </c>
      <c r="C10" s="264" t="s">
        <v>236</v>
      </c>
      <c r="D10" s="264" t="s">
        <v>2</v>
      </c>
      <c r="E10" s="236" t="s">
        <v>3</v>
      </c>
      <c r="F10" s="236" t="s">
        <v>41</v>
      </c>
      <c r="G10" s="264" t="s">
        <v>1</v>
      </c>
      <c r="H10" s="236" t="s">
        <v>49</v>
      </c>
      <c r="I10" s="236" t="s">
        <v>252</v>
      </c>
      <c r="J10" s="236" t="s">
        <v>253</v>
      </c>
      <c r="K10" s="236" t="s">
        <v>134</v>
      </c>
      <c r="L10" s="236" t="s">
        <v>33</v>
      </c>
      <c r="M10" s="264" t="s">
        <v>5</v>
      </c>
      <c r="N10" s="236" t="s">
        <v>86</v>
      </c>
      <c r="O10" s="236" t="s">
        <v>91</v>
      </c>
      <c r="P10" s="236" t="s">
        <v>44</v>
      </c>
      <c r="Q10" s="264" t="s">
        <v>5</v>
      </c>
      <c r="R10" s="236" t="s">
        <v>47</v>
      </c>
      <c r="S10" s="240" t="s">
        <v>11</v>
      </c>
      <c r="T10" s="236" t="s">
        <v>160</v>
      </c>
      <c r="U10" s="236" t="s">
        <v>212</v>
      </c>
      <c r="V10" s="236" t="s">
        <v>12</v>
      </c>
      <c r="W10" s="236" t="s">
        <v>8</v>
      </c>
      <c r="X10" s="236"/>
      <c r="Y10" s="236"/>
      <c r="Z10" s="236"/>
      <c r="AA10" s="236"/>
      <c r="AB10" s="236"/>
      <c r="AC10" s="240" t="s">
        <v>137</v>
      </c>
      <c r="AD10" s="240" t="s">
        <v>45</v>
      </c>
      <c r="AE10" s="240" t="s">
        <v>5</v>
      </c>
      <c r="AF10" s="240" t="s">
        <v>46</v>
      </c>
      <c r="AG10" s="240" t="s">
        <v>5</v>
      </c>
      <c r="AH10" s="240" t="s">
        <v>48</v>
      </c>
      <c r="AI10" s="240" t="s">
        <v>29</v>
      </c>
      <c r="AJ10" s="236" t="s">
        <v>34</v>
      </c>
      <c r="AK10" s="236" t="s">
        <v>35</v>
      </c>
      <c r="AL10" s="236" t="s">
        <v>36</v>
      </c>
      <c r="AM10" s="236" t="s">
        <v>37</v>
      </c>
      <c r="AN10" s="236" t="s">
        <v>224</v>
      </c>
      <c r="AO10" s="236" t="s">
        <v>38</v>
      </c>
      <c r="AP10" s="236" t="s">
        <v>37</v>
      </c>
      <c r="AQ10" s="236" t="s">
        <v>225</v>
      </c>
      <c r="AR10" s="236" t="s">
        <v>38</v>
      </c>
      <c r="AS10" s="236" t="s">
        <v>37</v>
      </c>
      <c r="AT10" s="236" t="s">
        <v>226</v>
      </c>
      <c r="AU10" s="236" t="s">
        <v>38</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31.5" customHeight="1" x14ac:dyDescent="0.25">
      <c r="A11" s="243"/>
      <c r="B11" s="264"/>
      <c r="C11" s="264"/>
      <c r="D11" s="264"/>
      <c r="E11" s="236"/>
      <c r="F11" s="236"/>
      <c r="G11" s="264"/>
      <c r="H11" s="236"/>
      <c r="I11" s="236"/>
      <c r="J11" s="236"/>
      <c r="K11" s="236"/>
      <c r="L11" s="236"/>
      <c r="M11" s="264"/>
      <c r="N11" s="236"/>
      <c r="O11" s="236"/>
      <c r="P11" s="264"/>
      <c r="Q11" s="264"/>
      <c r="R11" s="236"/>
      <c r="S11" s="240"/>
      <c r="T11" s="236"/>
      <c r="U11" s="236"/>
      <c r="V11" s="236"/>
      <c r="W11" s="127" t="s">
        <v>13</v>
      </c>
      <c r="X11" s="127" t="s">
        <v>17</v>
      </c>
      <c r="Y11" s="127" t="s">
        <v>28</v>
      </c>
      <c r="Z11" s="127" t="s">
        <v>18</v>
      </c>
      <c r="AA11" s="127" t="s">
        <v>21</v>
      </c>
      <c r="AB11" s="127" t="s">
        <v>24</v>
      </c>
      <c r="AC11" s="240"/>
      <c r="AD11" s="240"/>
      <c r="AE11" s="240"/>
      <c r="AF11" s="240"/>
      <c r="AG11" s="240"/>
      <c r="AH11" s="240"/>
      <c r="AI11" s="240"/>
      <c r="AJ11" s="236"/>
      <c r="AK11" s="236"/>
      <c r="AL11" s="236"/>
      <c r="AM11" s="236"/>
      <c r="AN11" s="236"/>
      <c r="AO11" s="236"/>
      <c r="AP11" s="236"/>
      <c r="AQ11" s="236"/>
      <c r="AR11" s="236"/>
      <c r="AS11" s="236"/>
      <c r="AT11" s="236"/>
      <c r="AU11" s="236"/>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3" customFormat="1" ht="8.25" customHeight="1" x14ac:dyDescent="0.25">
      <c r="A12" s="152"/>
      <c r="B12" s="151"/>
      <c r="C12" s="151"/>
      <c r="D12" s="151"/>
      <c r="E12" s="149"/>
      <c r="F12" s="149"/>
      <c r="G12" s="151"/>
      <c r="H12" s="149"/>
      <c r="I12" s="149"/>
      <c r="J12" s="149"/>
      <c r="K12" s="149"/>
      <c r="L12" s="149"/>
      <c r="M12" s="151"/>
      <c r="N12" s="149"/>
      <c r="O12" s="149"/>
      <c r="P12" s="151"/>
      <c r="Q12" s="151"/>
      <c r="R12" s="149"/>
      <c r="S12" s="150"/>
      <c r="T12" s="149"/>
      <c r="U12" s="149"/>
      <c r="V12" s="149"/>
      <c r="W12" s="152"/>
      <c r="X12" s="152"/>
      <c r="Y12" s="152"/>
      <c r="Z12" s="152"/>
      <c r="AA12" s="152"/>
      <c r="AB12" s="152"/>
      <c r="AC12" s="150"/>
      <c r="AD12" s="150"/>
      <c r="AE12" s="162"/>
      <c r="AF12" s="150"/>
      <c r="AG12" s="162"/>
      <c r="AH12" s="150"/>
      <c r="AI12" s="150"/>
      <c r="AJ12" s="149"/>
      <c r="AK12" s="149"/>
      <c r="AL12" s="149"/>
      <c r="AM12" s="149"/>
      <c r="AN12" s="149"/>
      <c r="AO12" s="149"/>
      <c r="AP12" s="168"/>
      <c r="AQ12" s="149"/>
      <c r="AR12" s="149"/>
      <c r="AS12" s="149"/>
      <c r="AT12" s="149"/>
      <c r="AU12" s="149"/>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220.5" customHeight="1" x14ac:dyDescent="0.3">
      <c r="A13" s="252">
        <v>1</v>
      </c>
      <c r="B13" s="252" t="s">
        <v>231</v>
      </c>
      <c r="C13" s="254" t="s">
        <v>239</v>
      </c>
      <c r="D13" s="256" t="s">
        <v>131</v>
      </c>
      <c r="E13" s="258" t="s">
        <v>257</v>
      </c>
      <c r="F13" s="258" t="s">
        <v>258</v>
      </c>
      <c r="G13" s="258" t="s">
        <v>299</v>
      </c>
      <c r="H13" s="258" t="s">
        <v>122</v>
      </c>
      <c r="I13" s="258" t="s">
        <v>245</v>
      </c>
      <c r="J13" s="256" t="s">
        <v>247</v>
      </c>
      <c r="K13" s="250">
        <v>300</v>
      </c>
      <c r="L13" s="226" t="str">
        <f>IF(K13&lt;=0,"",IF(K13&lt;=2,"Muy Baja",IF(K13&lt;=24,"Baja",IF(K13&lt;=500,"Media",IF(K13&lt;=5000,"Alta","Muy Alta")))))</f>
        <v>Media</v>
      </c>
      <c r="M13" s="228">
        <f>IF(L13="","",IF(L13="Muy Baja",0.2,IF(L13="Baja",0.4,IF(L13="Media",0.6,IF(L13="Alta",0.8,IF(L13="Muy Alta",1,))))))</f>
        <v>0.6</v>
      </c>
      <c r="N13" s="230" t="s">
        <v>152</v>
      </c>
      <c r="O13" s="228"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26" t="str">
        <f>IF(OR(O13='Tabla Impacto'!$C$11,O13='Tabla Impacto'!$D$11),"Leve",IF(OR(O13='Tabla Impacto'!$C$12,O13='Tabla Impacto'!$D$12),"Menor",IF(OR(O13='Tabla Impacto'!$C$13,O13='Tabla Impacto'!$D$13),"Moderado",IF(OR(O13='Tabla Impacto'!$C$14,O13='Tabla Impacto'!$D$14),"Mayor",IF(OR(O13='Tabla Impacto'!$C$15,O13='Tabla Impacto'!$D$15),"Catastrófico","")))))</f>
        <v>Moderado</v>
      </c>
      <c r="Q13" s="228">
        <f>IF(P13="","",IF(P13="Leve",0.2,IF(P13="Menor",0.4,IF(P13="Moderado",0.6,IF(P13="Mayor",0.8,IF(P13="Catastrófico",1,))))))</f>
        <v>0.6</v>
      </c>
      <c r="R13" s="260"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85">
        <v>1</v>
      </c>
      <c r="T13" s="119" t="s">
        <v>292</v>
      </c>
      <c r="U13" s="119" t="s">
        <v>259</v>
      </c>
      <c r="V13" s="175" t="s">
        <v>4</v>
      </c>
      <c r="W13" s="172" t="s">
        <v>14</v>
      </c>
      <c r="X13" s="172" t="s">
        <v>9</v>
      </c>
      <c r="Y13" s="125" t="str">
        <f>IF(AND(W13="Preventivo",X13="Automático"),"50%",IF(AND(W13="Preventivo",X13="Manual"),"40%",IF(AND(W13="Detectivo",X13="Automático"),"40%",IF(AND(W13="Detectivo",X13="Manual"),"30%",IF(AND(W13="Correctivo",X13="Automático"),"35%",IF(AND(W13="Correctivo",X13="Manual"),"25%",""))))))</f>
        <v>40%</v>
      </c>
      <c r="Z13" s="172" t="s">
        <v>19</v>
      </c>
      <c r="AA13" s="172" t="s">
        <v>22</v>
      </c>
      <c r="AB13" s="172" t="s">
        <v>118</v>
      </c>
      <c r="AC13" s="173">
        <f>IFERROR(IF(V13="Probabilidad",(M13-(+M13*Y13)),IF(V13="Impacto",M13,"")),"")</f>
        <v>0.36</v>
      </c>
      <c r="AD13" s="176" t="str">
        <f>IFERROR(IF(AC13="","",IF(AC13&lt;=0.2,"Muy Baja",IF(AC13&lt;=0.4,"Baja",IF(AC13&lt;=0.6,"Media",IF(AC13&lt;=0.8,"Alta","Muy Alta"))))),"")</f>
        <v>Baja</v>
      </c>
      <c r="AE13" s="161">
        <f>+AC13</f>
        <v>0.36</v>
      </c>
      <c r="AF13" s="176" t="str">
        <f>IFERROR(IF(AG13="","",IF(AG13&lt;=0.2,"Leve",IF(AG13&lt;=0.4,"Menor",IF(AG13&lt;=0.6,"Moderado",IF(AG13&lt;=0.8,"Mayor","Catastrófico"))))),"")</f>
        <v>Moderado</v>
      </c>
      <c r="AG13" s="161">
        <f>IFERROR(IF(V13="Impacto",(Q13-(+Q13*Y13)),IF(V13="Probabilidad",Q13,"")),"")</f>
        <v>0.6</v>
      </c>
      <c r="AH13" s="177"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72" t="s">
        <v>135</v>
      </c>
      <c r="AJ13" s="119" t="s">
        <v>262</v>
      </c>
      <c r="AK13" s="153" t="s">
        <v>264</v>
      </c>
      <c r="AL13" s="155">
        <v>44572</v>
      </c>
      <c r="AM13" s="182" t="s">
        <v>265</v>
      </c>
      <c r="AN13" s="119" t="s">
        <v>266</v>
      </c>
      <c r="AO13" s="120" t="s">
        <v>40</v>
      </c>
      <c r="AP13" s="126">
        <v>44789</v>
      </c>
      <c r="AQ13" s="184" t="s">
        <v>267</v>
      </c>
      <c r="AR13" s="120" t="s">
        <v>40</v>
      </c>
      <c r="AS13" s="126">
        <v>44881</v>
      </c>
      <c r="AT13" s="171" t="s">
        <v>296</v>
      </c>
      <c r="AU13" s="120" t="s">
        <v>40</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77.25" customHeight="1" x14ac:dyDescent="0.3">
      <c r="A14" s="253"/>
      <c r="B14" s="253"/>
      <c r="C14" s="255"/>
      <c r="D14" s="257"/>
      <c r="E14" s="259"/>
      <c r="F14" s="259"/>
      <c r="G14" s="259"/>
      <c r="H14" s="259"/>
      <c r="I14" s="259"/>
      <c r="J14" s="257"/>
      <c r="K14" s="251"/>
      <c r="L14" s="232"/>
      <c r="M14" s="233"/>
      <c r="N14" s="234"/>
      <c r="O14" s="229"/>
      <c r="P14" s="232"/>
      <c r="Q14" s="233"/>
      <c r="R14" s="265"/>
      <c r="S14" s="185">
        <v>2</v>
      </c>
      <c r="T14" s="119" t="s">
        <v>260</v>
      </c>
      <c r="U14" s="119" t="s">
        <v>261</v>
      </c>
      <c r="V14" s="175" t="s">
        <v>4</v>
      </c>
      <c r="W14" s="172" t="s">
        <v>14</v>
      </c>
      <c r="X14" s="172" t="s">
        <v>9</v>
      </c>
      <c r="Y14" s="125" t="str">
        <f>IF(AND(W14="Preventivo",X14="Automático"),"50%",IF(AND(W14="Preventivo",X14="Manual"),"40%",IF(AND(W14="Detectivo",X14="Automático"),"40%",IF(AND(W14="Detectivo",X14="Manual"),"30%",IF(AND(W14="Correctivo",X14="Automático"),"35%",IF(AND(W14="Correctivo",X14="Manual"),"25%",""))))))</f>
        <v>40%</v>
      </c>
      <c r="Z14" s="172" t="s">
        <v>19</v>
      </c>
      <c r="AA14" s="172" t="s">
        <v>22</v>
      </c>
      <c r="AB14" s="172" t="s">
        <v>118</v>
      </c>
      <c r="AC14" s="178">
        <f>IFERROR(IF(AND(V13="Probabilidad",V14="Probabilidad"),(AE13-(+AE13*Y14)),IF(V14="Probabilidad",(N13-(+N13*Y14)),IF(V14="Impacto",AE13,""))),"")</f>
        <v>0.216</v>
      </c>
      <c r="AD14" s="176" t="str">
        <f>IFERROR(IF(AC14="","",IF(AC14&lt;=0.2,"Muy Baja",IF(AC14&lt;=0.4,"Baja",IF(AC14&lt;=0.6,"Media",IF(AC14&lt;=0.8,"Alta","Muy Alta"))))),"")</f>
        <v>Baja</v>
      </c>
      <c r="AE14" s="161">
        <f>+AC14</f>
        <v>0.216</v>
      </c>
      <c r="AF14" s="176" t="str">
        <f>IFERROR(IF(AG14="","",IF(AG14&lt;=0.2,"Leve",IF(AG14&lt;=0.4,"Menor",IF(AG14&lt;=0.6,"Moderado",IF(AG14&lt;=0.8,"Mayor","Catastrófico"))))),"")</f>
        <v>Moderado</v>
      </c>
      <c r="AG14" s="125">
        <f>IFERROR(IF(AND(V13="Impacto",V14="Impacto"),(AG13-(+AG13*Y14)),IF(V14="Impacto",($M$10-(+$M$10*Y14)),IF(V14="Probabilidad",AG13,""))),"")</f>
        <v>0.6</v>
      </c>
      <c r="AH14" s="177"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72" t="s">
        <v>135</v>
      </c>
      <c r="AJ14" s="179" t="s">
        <v>263</v>
      </c>
      <c r="AK14" s="154" t="s">
        <v>268</v>
      </c>
      <c r="AL14" s="155">
        <v>44572</v>
      </c>
      <c r="AM14" s="182" t="s">
        <v>265</v>
      </c>
      <c r="AN14" s="119" t="s">
        <v>269</v>
      </c>
      <c r="AO14" s="120" t="s">
        <v>40</v>
      </c>
      <c r="AP14" s="126">
        <v>44789</v>
      </c>
      <c r="AQ14" s="156" t="s">
        <v>270</v>
      </c>
      <c r="AR14" s="120" t="s">
        <v>40</v>
      </c>
      <c r="AS14" s="126">
        <v>44881</v>
      </c>
      <c r="AT14" s="171" t="s">
        <v>297</v>
      </c>
      <c r="AU14" s="120" t="s">
        <v>39</v>
      </c>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10.25" customHeight="1" x14ac:dyDescent="0.3">
      <c r="A15" s="252">
        <v>2</v>
      </c>
      <c r="B15" s="252" t="s">
        <v>231</v>
      </c>
      <c r="C15" s="254" t="s">
        <v>239</v>
      </c>
      <c r="D15" s="256" t="s">
        <v>131</v>
      </c>
      <c r="E15" s="256" t="s">
        <v>271</v>
      </c>
      <c r="F15" s="256" t="s">
        <v>272</v>
      </c>
      <c r="G15" s="258" t="s">
        <v>273</v>
      </c>
      <c r="H15" s="256" t="s">
        <v>122</v>
      </c>
      <c r="I15" s="256" t="s">
        <v>245</v>
      </c>
      <c r="J15" s="256" t="s">
        <v>247</v>
      </c>
      <c r="K15" s="250">
        <v>250</v>
      </c>
      <c r="L15" s="226" t="str">
        <f>IF(K15&lt;=0,"",IF(K15&lt;=2,"Muy Baja",IF(K15&lt;=24,"Baja",IF(K15&lt;=500,"Media",IF(K15&lt;=5000,"Alta","Muy Alta")))))</f>
        <v>Media</v>
      </c>
      <c r="M15" s="228">
        <f>IF(L15="","",IF(L15="Muy Baja",0.2,IF(L15="Baja",0.4,IF(L15="Media",0.6,IF(L15="Alta",0.8,IF(L15="Muy Alta",1,))))))</f>
        <v>0.6</v>
      </c>
      <c r="N15" s="230" t="s">
        <v>152</v>
      </c>
      <c r="O15" s="262" t="str">
        <f ca="1">IF(NOT(ISERROR(MATCH(N15,_xlfn.ANCHORARRAY(#REF!),0))),#REF!&amp;"Por favor no seleccionar los criterios de impacto",N15)</f>
        <v xml:space="preserve">     El riesgo afecta la imagen de la entidad con algunos usuarios de relevancia frente al logro de los objetivos</v>
      </c>
      <c r="P15" s="226" t="str">
        <f ca="1">IF(OR(O15='Tabla Impacto'!$C$11,O15='Tabla Impacto'!$D$11),"Leve",IF(OR(O15='Tabla Impacto'!$C$12,O15='Tabla Impacto'!$D$12),"Menor",IF(OR(O15='Tabla Impacto'!$C$13,O15='Tabla Impacto'!$D$13),"Moderado",IF(OR(O15='Tabla Impacto'!$C$14,O15='Tabla Impacto'!$D$14),"Mayor",IF(OR(O15='Tabla Impacto'!$C$15,O15='Tabla Impacto'!$D$15),"Catastrófico","")))))</f>
        <v>Moderado</v>
      </c>
      <c r="Q15" s="228">
        <f ca="1">IF(P15="","",IF(P15="Leve",0.2,IF(P15="Menor",0.4,IF(P15="Moderado",0.6,IF(P15="Mayor",0.8,IF(P15="Catastrófico",1,))))))</f>
        <v>0.6</v>
      </c>
      <c r="R15" s="260" t="str">
        <f ca="1">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8">
        <v>1</v>
      </c>
      <c r="T15" s="119" t="s">
        <v>274</v>
      </c>
      <c r="U15" s="119" t="s">
        <v>275</v>
      </c>
      <c r="V15" s="175" t="s">
        <v>4</v>
      </c>
      <c r="W15" s="172" t="s">
        <v>14</v>
      </c>
      <c r="X15" s="172" t="s">
        <v>9</v>
      </c>
      <c r="Y15" s="125" t="str">
        <f>IF(AND(W15="Preventivo",X15="Automático"),"50%",IF(AND(W15="Preventivo",X15="Manual"),"40%",IF(AND(W15="Detectivo",X15="Automático"),"40%",IF(AND(W15="Detectivo",X15="Manual"),"30%",IF(AND(W15="Correctivo",X15="Automático"),"35%",IF(AND(W15="Correctivo",X15="Manual"),"25%",""))))))</f>
        <v>40%</v>
      </c>
      <c r="Z15" s="172" t="s">
        <v>19</v>
      </c>
      <c r="AA15" s="172" t="s">
        <v>22</v>
      </c>
      <c r="AB15" s="172" t="s">
        <v>118</v>
      </c>
      <c r="AC15" s="173">
        <f>IFERROR(IF(V15="Probabilidad",(M15-(+M15*Y15)),IF(V15="Impacto",M15,"")),"")</f>
        <v>0.36</v>
      </c>
      <c r="AD15" s="174" t="str">
        <f>IFERROR(IF(AC15="","",IF(AC15&lt;=0.2,"Muy Baja",IF(AC15&lt;=0.4,"Baja",IF(AC15&lt;=0.6,"Media",IF(AC15&lt;=0.8,"Alta","Muy Alta"))))),"")</f>
        <v>Baja</v>
      </c>
      <c r="AE15" s="125">
        <f>+AC15</f>
        <v>0.36</v>
      </c>
      <c r="AF15" s="176" t="str">
        <f ca="1">IFERROR(IF(AG15="","",IF(AG15&lt;=0.2,"Leve",IF(AG15&lt;=0.4,"Menor",IF(AG15&lt;=0.6,"Moderado",IF(AG15&lt;=0.8,"Mayor","Catastrófico"))))),"")</f>
        <v>Moderado</v>
      </c>
      <c r="AG15" s="161">
        <f ca="1">IFERROR(IF(V15="Impacto",(Q15-(+Q15*Y15)),IF(V15="Probabilidad",Q15,"")),"")</f>
        <v>0.6</v>
      </c>
      <c r="AH15" s="177" t="str">
        <f ca="1">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72" t="s">
        <v>135</v>
      </c>
      <c r="AJ15" s="119" t="s">
        <v>278</v>
      </c>
      <c r="AK15" s="153" t="s">
        <v>264</v>
      </c>
      <c r="AL15" s="155">
        <v>44572</v>
      </c>
      <c r="AM15" s="182" t="s">
        <v>265</v>
      </c>
      <c r="AN15" s="119" t="s">
        <v>279</v>
      </c>
      <c r="AO15" s="120" t="s">
        <v>40</v>
      </c>
      <c r="AP15" s="126">
        <v>44789</v>
      </c>
      <c r="AQ15" s="184" t="s">
        <v>282</v>
      </c>
      <c r="AR15" s="120" t="s">
        <v>40</v>
      </c>
      <c r="AS15" s="126">
        <v>44881</v>
      </c>
      <c r="AT15" s="171" t="s">
        <v>293</v>
      </c>
      <c r="AU15" s="120" t="s">
        <v>39</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9.25" customHeight="1" x14ac:dyDescent="0.3">
      <c r="A16" s="253"/>
      <c r="B16" s="253"/>
      <c r="C16" s="255"/>
      <c r="D16" s="257"/>
      <c r="E16" s="257"/>
      <c r="F16" s="257"/>
      <c r="G16" s="259"/>
      <c r="H16" s="257"/>
      <c r="I16" s="257"/>
      <c r="J16" s="257"/>
      <c r="K16" s="251"/>
      <c r="L16" s="227"/>
      <c r="M16" s="229"/>
      <c r="N16" s="231"/>
      <c r="O16" s="263"/>
      <c r="P16" s="227"/>
      <c r="Q16" s="229"/>
      <c r="R16" s="261"/>
      <c r="S16" s="118">
        <v>2</v>
      </c>
      <c r="T16" s="119" t="s">
        <v>276</v>
      </c>
      <c r="U16" s="119" t="s">
        <v>277</v>
      </c>
      <c r="V16" s="175" t="s">
        <v>4</v>
      </c>
      <c r="W16" s="172" t="s">
        <v>14</v>
      </c>
      <c r="X16" s="172" t="s">
        <v>9</v>
      </c>
      <c r="Y16" s="125" t="str">
        <f>IF(AND(W16="Preventivo",X16="Automático"),"50%",IF(AND(W16="Preventivo",X16="Manual"),"40%",IF(AND(W16="Detectivo",X16="Automático"),"40%",IF(AND(W16="Detectivo",X16="Manual"),"30%",IF(AND(W16="Correctivo",X16="Automático"),"35%",IF(AND(W16="Correctivo",X16="Manual"),"25%",""))))))</f>
        <v>40%</v>
      </c>
      <c r="Z16" s="172" t="s">
        <v>19</v>
      </c>
      <c r="AA16" s="172" t="s">
        <v>22</v>
      </c>
      <c r="AB16" s="172" t="s">
        <v>118</v>
      </c>
      <c r="AC16" s="178">
        <f>IFERROR(IF(AND(V15="Probabilidad",V16="Probabilidad"),(AE15-(+AE15*Y16)),IF(V16="Probabilidad",(N15-(+N15*Y16)),IF(V16="Impacto",AE15,""))),"")</f>
        <v>0.216</v>
      </c>
      <c r="AD16" s="174" t="str">
        <f>IFERROR(IF(AC16="","",IF(AC16&lt;=0.2,"Muy Baja",IF(AC16&lt;=0.4,"Baja",IF(AC16&lt;=0.6,"Media",IF(AC16&lt;=0.8,"Alta","Muy Alta"))))),"")</f>
        <v>Baja</v>
      </c>
      <c r="AE16" s="125">
        <f>+AC16</f>
        <v>0.216</v>
      </c>
      <c r="AF16" s="176" t="str">
        <f ca="1">IFERROR(IF(AG16="","",IF(AG16&lt;=0.2,"Leve",IF(AG16&lt;=0.4,"Menor",IF(AG16&lt;=0.6,"Moderado",IF(AG16&lt;=0.8,"Mayor","Catastrófico"))))),"")</f>
        <v>Moderado</v>
      </c>
      <c r="AG16" s="125">
        <f ca="1">IFERROR(IF(AND(V15="Impacto",V16="Impacto"),(AG15-(+AG15*Y16)),IF(V16="Impacto",($M$10-(+$M$10*Y16)),IF(V16="Probabilidad",AG15,""))),"")</f>
        <v>0.6</v>
      </c>
      <c r="AH16" s="177" t="str">
        <f ca="1">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72" t="s">
        <v>135</v>
      </c>
      <c r="AJ16" s="180" t="s">
        <v>280</v>
      </c>
      <c r="AK16" s="158" t="s">
        <v>264</v>
      </c>
      <c r="AL16" s="159">
        <v>44572</v>
      </c>
      <c r="AM16" s="183" t="s">
        <v>265</v>
      </c>
      <c r="AN16" s="180" t="s">
        <v>281</v>
      </c>
      <c r="AO16" s="120" t="s">
        <v>40</v>
      </c>
      <c r="AP16" s="169">
        <v>44789</v>
      </c>
      <c r="AQ16" s="186" t="s">
        <v>283</v>
      </c>
      <c r="AR16" s="120" t="s">
        <v>40</v>
      </c>
      <c r="AS16" s="126">
        <v>44881</v>
      </c>
      <c r="AT16" s="171" t="s">
        <v>294</v>
      </c>
      <c r="AU16" s="120" t="s">
        <v>39</v>
      </c>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38" customHeight="1" x14ac:dyDescent="0.3">
      <c r="A17" s="118">
        <v>3</v>
      </c>
      <c r="B17" s="170" t="s">
        <v>232</v>
      </c>
      <c r="C17" s="170" t="s">
        <v>240</v>
      </c>
      <c r="D17" s="119" t="s">
        <v>132</v>
      </c>
      <c r="E17" s="153" t="s">
        <v>284</v>
      </c>
      <c r="F17" s="153" t="s">
        <v>285</v>
      </c>
      <c r="G17" s="157" t="s">
        <v>286</v>
      </c>
      <c r="H17" s="119" t="s">
        <v>127</v>
      </c>
      <c r="I17" s="119" t="s">
        <v>244</v>
      </c>
      <c r="J17" s="119" t="s">
        <v>248</v>
      </c>
      <c r="K17" s="120">
        <v>350</v>
      </c>
      <c r="L17" s="121" t="str">
        <f>IF(K17&lt;=0,"",IF(K17&lt;=2,"Muy Baja",IF(K17&lt;=24,"Baja",IF(K17&lt;=500,"Media",IF(K17&lt;=5000,"Alta","Muy Alta")))))</f>
        <v>Media</v>
      </c>
      <c r="M17" s="122">
        <f>IF(L17="","",IF(L17="Muy Baja",0.2,IF(L17="Baja",0.4,IF(L17="Media",0.6,IF(L17="Alta",0.8,IF(L17="Muy Alta",1,))))))</f>
        <v>0.6</v>
      </c>
      <c r="N17" s="123" t="s">
        <v>147</v>
      </c>
      <c r="O17" s="160" t="str">
        <f ca="1">IF(NOT(ISERROR(MATCH(N17,_xlfn.ANCHORARRAY(#REF!),0))),#REF!&amp;"Por favor no seleccionar los criterios de impacto",N17)</f>
        <v xml:space="preserve">     Entre 10 y 50 SMLMV </v>
      </c>
      <c r="P17" s="121" t="str">
        <f ca="1">IF(OR(O17='Tabla Impacto'!$C$11,O17='Tabla Impacto'!$D$11),"Leve",IF(OR(O17='Tabla Impacto'!$C$12,O17='Tabla Impacto'!$D$12),"Menor",IF(OR(O17='Tabla Impacto'!$C$13,O17='Tabla Impacto'!$D$13),"Moderado",IF(OR(O17='Tabla Impacto'!$C$14,O17='Tabla Impacto'!$D$14),"Mayor",IF(OR(O17='Tabla Impacto'!$C$15,O17='Tabla Impacto'!$D$15),"Catastrófico","")))))</f>
        <v>Menor</v>
      </c>
      <c r="Q17" s="122">
        <f ca="1">IF(P17="","",IF(P17="Leve",0.2,IF(P17="Menor",0.4,IF(P17="Moderado",0.6,IF(P17="Mayor",0.8,IF(P17="Catastrófico",1,))))))</f>
        <v>0.4</v>
      </c>
      <c r="R17" s="124" t="str">
        <f ca="1">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18">
        <v>1</v>
      </c>
      <c r="T17" s="119" t="s">
        <v>287</v>
      </c>
      <c r="U17" s="119" t="s">
        <v>288</v>
      </c>
      <c r="V17" s="175" t="s">
        <v>4</v>
      </c>
      <c r="W17" s="172" t="s">
        <v>15</v>
      </c>
      <c r="X17" s="172" t="s">
        <v>9</v>
      </c>
      <c r="Y17" s="125" t="str">
        <f>IF(AND(W17="Preventivo",X17="Automático"),"50%",IF(AND(W17="Preventivo",X17="Manual"),"40%",IF(AND(W17="Detectivo",X17="Automático"),"40%",IF(AND(W17="Detectivo",X17="Manual"),"30%",IF(AND(W17="Correctivo",X17="Automático"),"35%",IF(AND(W17="Correctivo",X17="Manual"),"25%",""))))))</f>
        <v>30%</v>
      </c>
      <c r="Z17" s="172" t="s">
        <v>19</v>
      </c>
      <c r="AA17" s="172" t="s">
        <v>22</v>
      </c>
      <c r="AB17" s="172" t="s">
        <v>118</v>
      </c>
      <c r="AC17" s="173">
        <f>IFERROR(IF(V17="Probabilidad",(M17-(+M17*Y17)),IF(V17="Impacto",M17,"")),"")</f>
        <v>0.42</v>
      </c>
      <c r="AD17" s="174" t="str">
        <f>IFERROR(IF(AC17="","",IF(AC17&lt;=0.2,"Muy Baja",IF(AC17&lt;=0.4,"Baja",IF(AC17&lt;=0.6,"Media",IF(AC17&lt;=0.8,"Alta","Muy Alta"))))),"")</f>
        <v>Media</v>
      </c>
      <c r="AE17" s="125">
        <f>+AC17</f>
        <v>0.42</v>
      </c>
      <c r="AF17" s="174" t="str">
        <f ca="1">IFERROR(IF(AG17="","",IF(AG17&lt;=0.2,"Leve",IF(AG17&lt;=0.4,"Menor",IF(AG17&lt;=0.6,"Moderado",IF(AG17&lt;=0.8,"Mayor","Catastrófico"))))),"")</f>
        <v>Menor</v>
      </c>
      <c r="AG17" s="125">
        <f ca="1">IFERROR(IF(V17="Impacto",(Q17-(+Q17*Y17)),IF(V17="Probabilidad",Q17,"")),"")</f>
        <v>0.4</v>
      </c>
      <c r="AH17" s="181" t="str">
        <f ca="1">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Moderado</v>
      </c>
      <c r="AI17" s="172" t="s">
        <v>135</v>
      </c>
      <c r="AJ17" s="119" t="s">
        <v>289</v>
      </c>
      <c r="AK17" s="154" t="s">
        <v>268</v>
      </c>
      <c r="AL17" s="155">
        <v>44572</v>
      </c>
      <c r="AM17" s="182" t="s">
        <v>265</v>
      </c>
      <c r="AN17" s="119" t="s">
        <v>290</v>
      </c>
      <c r="AO17" s="120" t="s">
        <v>40</v>
      </c>
      <c r="AP17" s="126">
        <v>44789</v>
      </c>
      <c r="AQ17" s="184" t="s">
        <v>291</v>
      </c>
      <c r="AR17" s="120" t="s">
        <v>40</v>
      </c>
      <c r="AS17" s="126">
        <v>44881</v>
      </c>
      <c r="AT17" s="171" t="s">
        <v>298</v>
      </c>
      <c r="AU17" s="120" t="s">
        <v>39</v>
      </c>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49.5" customHeight="1" x14ac:dyDescent="0.3">
      <c r="A18" s="117"/>
      <c r="B18" s="145"/>
      <c r="C18" s="145"/>
      <c r="D18" s="245" t="s">
        <v>130</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7"/>
    </row>
    <row r="20" spans="1:73" x14ac:dyDescent="0.3">
      <c r="A20" s="128"/>
      <c r="B20" s="133"/>
      <c r="C20" s="133"/>
      <c r="D20" s="129"/>
      <c r="E20" s="129"/>
      <c r="F20" s="129"/>
      <c r="G20" s="129"/>
      <c r="H20" s="1"/>
      <c r="I20" s="1"/>
      <c r="J20" s="1"/>
      <c r="L20" s="132"/>
      <c r="M20" s="133"/>
      <c r="N20" s="133"/>
      <c r="O20" s="133"/>
      <c r="P20" s="133"/>
      <c r="Q20" s="133"/>
      <c r="R20" s="133"/>
      <c r="S20" s="133"/>
      <c r="T20" s="133"/>
      <c r="U20" s="133"/>
      <c r="V20" s="134"/>
      <c r="W20" s="134"/>
      <c r="X20" s="133"/>
      <c r="Y20" s="133"/>
      <c r="Z20" s="133"/>
      <c r="AA20" s="133"/>
      <c r="AB20" s="133"/>
      <c r="AC20" s="133"/>
      <c r="AD20" s="133"/>
      <c r="AE20" s="134"/>
      <c r="AF20" s="133"/>
      <c r="AG20" s="134"/>
      <c r="AH20" s="133"/>
      <c r="AI20" s="135"/>
      <c r="AJ20" s="135"/>
      <c r="AK20" s="133"/>
      <c r="AL20" s="133"/>
      <c r="AM20" s="133"/>
      <c r="AN20" s="133"/>
      <c r="AO20" s="133"/>
      <c r="AP20" s="134"/>
      <c r="AQ20" s="133"/>
      <c r="AR20" s="136"/>
      <c r="AS20" s="136"/>
      <c r="AT20" s="136"/>
      <c r="AU20" s="136"/>
      <c r="AV20" s="136"/>
      <c r="AW20" s="136"/>
      <c r="AX20" s="136"/>
    </row>
    <row r="21" spans="1:73" ht="54" customHeight="1" x14ac:dyDescent="0.3">
      <c r="A21" s="273" t="s">
        <v>221</v>
      </c>
      <c r="B21" s="273"/>
      <c r="C21" s="273"/>
      <c r="D21" s="273"/>
      <c r="E21" s="273"/>
      <c r="F21" s="273"/>
      <c r="G21" s="273"/>
      <c r="H21" s="1"/>
      <c r="I21" s="1"/>
      <c r="J21" s="1"/>
      <c r="K21" s="268" t="s">
        <v>295</v>
      </c>
      <c r="L21" s="269"/>
      <c r="M21" s="269"/>
      <c r="N21" s="270"/>
      <c r="O21" s="133"/>
      <c r="P21" s="133"/>
      <c r="Q21" s="133"/>
      <c r="R21" s="133"/>
      <c r="S21" s="133"/>
      <c r="T21" s="133"/>
      <c r="U21" s="135"/>
      <c r="V21" s="134"/>
      <c r="W21" s="134"/>
      <c r="X21" s="133"/>
      <c r="Y21" s="134"/>
      <c r="Z21" s="134"/>
      <c r="AA21" s="133"/>
      <c r="AB21" s="133"/>
      <c r="AC21" s="133"/>
      <c r="AD21" s="133"/>
      <c r="AE21" s="134"/>
      <c r="AF21" s="133"/>
      <c r="AG21" s="134"/>
      <c r="AH21" s="133"/>
      <c r="AI21" s="133"/>
      <c r="AJ21" s="133"/>
      <c r="AK21" s="133"/>
      <c r="AL21" s="133"/>
      <c r="AM21" s="133"/>
      <c r="AN21" s="133"/>
      <c r="AO21" s="133"/>
      <c r="AP21" s="134"/>
      <c r="AQ21" s="133"/>
      <c r="AR21" s="136"/>
      <c r="AS21" s="136"/>
      <c r="AT21" s="136"/>
      <c r="AU21" s="136"/>
      <c r="AV21" s="136"/>
      <c r="AW21" s="136"/>
      <c r="AX21" s="136"/>
    </row>
    <row r="22" spans="1:73" ht="17.25" thickBot="1" x14ac:dyDescent="0.35">
      <c r="A22"/>
      <c r="B22"/>
      <c r="C22"/>
      <c r="D22"/>
      <c r="E22"/>
      <c r="F22"/>
      <c r="G22"/>
      <c r="H22" s="1"/>
      <c r="I22" s="1"/>
      <c r="J22" s="1"/>
      <c r="L22" s="130" t="str">
        <f>+IFERROR(VLOOKUP(H22,$H$177:$L$181,3,FALSE)*VLOOKUP(K22,$K$177:$L$181,3,FALSE),"")</f>
        <v/>
      </c>
      <c r="M22"/>
      <c r="N22"/>
      <c r="O22"/>
      <c r="P22"/>
      <c r="Q22"/>
      <c r="R22"/>
      <c r="S22"/>
      <c r="T22"/>
      <c r="U22"/>
      <c r="V22" s="130"/>
      <c r="W22" s="131"/>
      <c r="X22"/>
      <c r="Y22" s="131"/>
      <c r="Z22" s="131"/>
      <c r="AA22" s="139"/>
      <c r="AB22" s="139"/>
      <c r="AC22" s="139"/>
      <c r="AD22" s="139"/>
      <c r="AE22" s="137"/>
      <c r="AF22" s="137"/>
      <c r="AG22" s="163"/>
      <c r="AH22" s="140"/>
      <c r="AI22" s="141"/>
      <c r="AJ22" s="141"/>
      <c r="AK22" s="141"/>
      <c r="AL22" s="139"/>
      <c r="AM22" s="141"/>
      <c r="AN22" s="139"/>
      <c r="AO22" s="141"/>
      <c r="AP22" s="163"/>
      <c r="AQ22" s="141"/>
      <c r="AR22" s="136"/>
      <c r="AS22" s="136"/>
      <c r="AT22" s="136"/>
      <c r="AU22" s="136"/>
      <c r="AV22" s="136"/>
      <c r="AW22" s="136"/>
      <c r="AX22" s="136"/>
    </row>
    <row r="23" spans="1:73" ht="17.45" customHeight="1" thickTop="1" thickBot="1" x14ac:dyDescent="0.35">
      <c r="A23" s="266" t="s">
        <v>216</v>
      </c>
      <c r="B23" s="266"/>
      <c r="C23" s="266"/>
      <c r="D23" s="266"/>
      <c r="E23" s="266"/>
      <c r="F23" s="266"/>
      <c r="G23" s="143" t="s">
        <v>217</v>
      </c>
      <c r="H23" s="266" t="s">
        <v>218</v>
      </c>
      <c r="I23" s="266"/>
      <c r="J23" s="266"/>
      <c r="K23" s="266"/>
      <c r="L23" s="266"/>
      <c r="M23" s="266"/>
      <c r="N23" s="266"/>
      <c r="O23" s="144"/>
      <c r="P23" s="267" t="s">
        <v>219</v>
      </c>
      <c r="Q23" s="267"/>
      <c r="R23" s="267"/>
      <c r="S23" s="266" t="s">
        <v>220</v>
      </c>
      <c r="T23" s="266"/>
      <c r="U23" s="266"/>
      <c r="V23" s="266"/>
      <c r="W23" s="267">
        <v>1</v>
      </c>
      <c r="X23" s="267"/>
      <c r="Y23" s="267"/>
      <c r="Z23" s="267"/>
      <c r="AA23" s="142"/>
      <c r="AB23" s="142"/>
      <c r="AC23" s="142"/>
      <c r="AD23" s="142"/>
      <c r="AE23" s="138"/>
      <c r="AF23" s="142"/>
      <c r="AG23" s="138"/>
      <c r="AH23" s="142"/>
      <c r="AI23" s="142"/>
      <c r="AJ23" s="142"/>
      <c r="AK23" s="142"/>
      <c r="AL23" s="142"/>
      <c r="AM23" s="142"/>
      <c r="AN23" s="142"/>
      <c r="AO23" s="142"/>
      <c r="AP23" s="138"/>
      <c r="AQ23" s="138"/>
      <c r="AR23" s="136"/>
      <c r="AS23" s="136"/>
      <c r="AT23" s="136"/>
      <c r="AU23" s="136"/>
      <c r="AV23" s="136"/>
      <c r="AW23" s="136"/>
      <c r="AX23" s="136"/>
    </row>
    <row r="24" spans="1:73" ht="17.25" thickTop="1" x14ac:dyDescent="0.3"/>
  </sheetData>
  <dataConsolidate/>
  <mergeCells count="103">
    <mergeCell ref="S23:V23"/>
    <mergeCell ref="W23:Z23"/>
    <mergeCell ref="A23:F23"/>
    <mergeCell ref="K21:N21"/>
    <mergeCell ref="H23:N23"/>
    <mergeCell ref="P23:R23"/>
    <mergeCell ref="AJ9:AU9"/>
    <mergeCell ref="AR10:AR11"/>
    <mergeCell ref="AS10:AS11"/>
    <mergeCell ref="AT10:AT11"/>
    <mergeCell ref="A9:K9"/>
    <mergeCell ref="L9:R9"/>
    <mergeCell ref="S9:AB9"/>
    <mergeCell ref="S10:S11"/>
    <mergeCell ref="T10:T11"/>
    <mergeCell ref="B10:B11"/>
    <mergeCell ref="V10:V11"/>
    <mergeCell ref="A21:G21"/>
    <mergeCell ref="G10:G11"/>
    <mergeCell ref="F10:F11"/>
    <mergeCell ref="E10:E11"/>
    <mergeCell ref="D10:D11"/>
    <mergeCell ref="R10:R11"/>
    <mergeCell ref="N10:N11"/>
    <mergeCell ref="R13:R14"/>
    <mergeCell ref="Q13:Q14"/>
    <mergeCell ref="H13:H14"/>
    <mergeCell ref="I13:I14"/>
    <mergeCell ref="J13:J14"/>
    <mergeCell ref="G13:G14"/>
    <mergeCell ref="F13:F14"/>
    <mergeCell ref="E13:E14"/>
    <mergeCell ref="D13:D14"/>
    <mergeCell ref="O13:O14"/>
    <mergeCell ref="O10:O11"/>
    <mergeCell ref="AO10:AO11"/>
    <mergeCell ref="AN10:AN11"/>
    <mergeCell ref="AM10:AM11"/>
    <mergeCell ref="AL10:AL11"/>
    <mergeCell ref="AK10:AK11"/>
    <mergeCell ref="C10:C11"/>
    <mergeCell ref="Q10:Q11"/>
    <mergeCell ref="W10:AB10"/>
    <mergeCell ref="M10:M11"/>
    <mergeCell ref="P10:P11"/>
    <mergeCell ref="H10:H11"/>
    <mergeCell ref="E1:AS4"/>
    <mergeCell ref="AP10:AP11"/>
    <mergeCell ref="AQ10:AQ11"/>
    <mergeCell ref="D18:AO18"/>
    <mergeCell ref="A6:B6"/>
    <mergeCell ref="A7:B7"/>
    <mergeCell ref="A8:B8"/>
    <mergeCell ref="K13:K14"/>
    <mergeCell ref="A15:A16"/>
    <mergeCell ref="B15:B16"/>
    <mergeCell ref="C15:C16"/>
    <mergeCell ref="D15:D16"/>
    <mergeCell ref="E15:E16"/>
    <mergeCell ref="F15:F16"/>
    <mergeCell ref="G15:G16"/>
    <mergeCell ref="H15:H16"/>
    <mergeCell ref="I15:I16"/>
    <mergeCell ref="J15:J16"/>
    <mergeCell ref="K15:K16"/>
    <mergeCell ref="C13:C14"/>
    <mergeCell ref="R15:R16"/>
    <mergeCell ref="B13:B14"/>
    <mergeCell ref="A13:A14"/>
    <mergeCell ref="O15:O16"/>
    <mergeCell ref="AT1:AU1"/>
    <mergeCell ref="AT2:AU2"/>
    <mergeCell ref="AT3:AU3"/>
    <mergeCell ref="AT4:AU4"/>
    <mergeCell ref="AJ10:AJ11"/>
    <mergeCell ref="C8:AU8"/>
    <mergeCell ref="C7:AU7"/>
    <mergeCell ref="C6:AU6"/>
    <mergeCell ref="I10:I11"/>
    <mergeCell ref="J10:J11"/>
    <mergeCell ref="AI10:AI11"/>
    <mergeCell ref="AH10:AH11"/>
    <mergeCell ref="AG10:AG11"/>
    <mergeCell ref="AC10:AC11"/>
    <mergeCell ref="U10:U11"/>
    <mergeCell ref="AU10:AU11"/>
    <mergeCell ref="A1:D4"/>
    <mergeCell ref="AF10:AF11"/>
    <mergeCell ref="AD10:AD11"/>
    <mergeCell ref="AE10:AE11"/>
    <mergeCell ref="K10:K11"/>
    <mergeCell ref="L10:L11"/>
    <mergeCell ref="AC9:AI9"/>
    <mergeCell ref="A10:A11"/>
    <mergeCell ref="L15:L16"/>
    <mergeCell ref="M15:M16"/>
    <mergeCell ref="N15:N16"/>
    <mergeCell ref="P15:P16"/>
    <mergeCell ref="Q15:Q16"/>
    <mergeCell ref="L13:L14"/>
    <mergeCell ref="M13:M14"/>
    <mergeCell ref="N13:N14"/>
    <mergeCell ref="P13:P14"/>
  </mergeCells>
  <conditionalFormatting sqref="L13">
    <cfRule type="cellIs" dxfId="100" priority="423" operator="equal">
      <formula>"Muy Alta"</formula>
    </cfRule>
    <cfRule type="cellIs" dxfId="99" priority="424" operator="equal">
      <formula>"Alta"</formula>
    </cfRule>
    <cfRule type="cellIs" dxfId="98" priority="425" operator="equal">
      <formula>"Media"</formula>
    </cfRule>
    <cfRule type="cellIs" dxfId="97" priority="426" operator="equal">
      <formula>"Baja"</formula>
    </cfRule>
    <cfRule type="cellIs" dxfId="96" priority="427" operator="equal">
      <formula>"Muy Baja"</formula>
    </cfRule>
  </conditionalFormatting>
  <conditionalFormatting sqref="P13">
    <cfRule type="cellIs" dxfId="95" priority="418" operator="equal">
      <formula>"Catastrófico"</formula>
    </cfRule>
    <cfRule type="cellIs" dxfId="94" priority="419" operator="equal">
      <formula>"Mayor"</formula>
    </cfRule>
    <cfRule type="cellIs" dxfId="93" priority="420" operator="equal">
      <formula>"Moderado"</formula>
    </cfRule>
    <cfRule type="cellIs" dxfId="92" priority="421" operator="equal">
      <formula>"Menor"</formula>
    </cfRule>
    <cfRule type="cellIs" dxfId="91" priority="422" operator="equal">
      <formula>"Leve"</formula>
    </cfRule>
  </conditionalFormatting>
  <conditionalFormatting sqref="R13">
    <cfRule type="cellIs" dxfId="90" priority="344" operator="equal">
      <formula>"Extremo"</formula>
    </cfRule>
    <cfRule type="cellIs" dxfId="89" priority="345" operator="equal">
      <formula>"Alto"</formula>
    </cfRule>
    <cfRule type="cellIs" dxfId="88" priority="346" operator="equal">
      <formula>"Moderado"</formula>
    </cfRule>
    <cfRule type="cellIs" dxfId="87" priority="347" operator="equal">
      <formula>"Bajo"</formula>
    </cfRule>
  </conditionalFormatting>
  <conditionalFormatting sqref="AD13:AD14">
    <cfRule type="cellIs" dxfId="86" priority="339" operator="equal">
      <formula>"Muy Alta"</formula>
    </cfRule>
    <cfRule type="cellIs" dxfId="85" priority="340" operator="equal">
      <formula>"Alta"</formula>
    </cfRule>
    <cfRule type="cellIs" dxfId="84" priority="341" operator="equal">
      <formula>"Media"</formula>
    </cfRule>
    <cfRule type="cellIs" dxfId="83" priority="342" operator="equal">
      <formula>"Baja"</formula>
    </cfRule>
    <cfRule type="cellIs" dxfId="82" priority="343" operator="equal">
      <formula>"Muy Baja"</formula>
    </cfRule>
  </conditionalFormatting>
  <conditionalFormatting sqref="AF13:AF14">
    <cfRule type="cellIs" dxfId="81" priority="334" operator="equal">
      <formula>"Catastrófico"</formula>
    </cfRule>
    <cfRule type="cellIs" dxfId="80" priority="335" operator="equal">
      <formula>"Mayor"</formula>
    </cfRule>
    <cfRule type="cellIs" dxfId="79" priority="336" operator="equal">
      <formula>"Moderado"</formula>
    </cfRule>
    <cfRule type="cellIs" dxfId="78" priority="337" operator="equal">
      <formula>"Menor"</formula>
    </cfRule>
    <cfRule type="cellIs" dxfId="77" priority="338" operator="equal">
      <formula>"Leve"</formula>
    </cfRule>
  </conditionalFormatting>
  <conditionalFormatting sqref="AH13:AH14">
    <cfRule type="cellIs" dxfId="76" priority="330" operator="equal">
      <formula>"Extremo"</formula>
    </cfRule>
    <cfRule type="cellIs" dxfId="75" priority="331" operator="equal">
      <formula>"Alto"</formula>
    </cfRule>
    <cfRule type="cellIs" dxfId="74" priority="332" operator="equal">
      <formula>"Moderado"</formula>
    </cfRule>
    <cfRule type="cellIs" dxfId="73" priority="333" operator="equal">
      <formula>"Bajo"</formula>
    </cfRule>
  </conditionalFormatting>
  <conditionalFormatting sqref="O13">
    <cfRule type="containsText" dxfId="72" priority="105" operator="containsText" text="❌">
      <formula>NOT(ISERROR(SEARCH("❌",O13)))</formula>
    </cfRule>
  </conditionalFormatting>
  <conditionalFormatting sqref="L15">
    <cfRule type="cellIs" dxfId="71" priority="95" operator="equal">
      <formula>"Muy Alta"</formula>
    </cfRule>
    <cfRule type="cellIs" dxfId="70" priority="96" operator="equal">
      <formula>"Alta"</formula>
    </cfRule>
    <cfRule type="cellIs" dxfId="69" priority="97" operator="equal">
      <formula>"Media"</formula>
    </cfRule>
    <cfRule type="cellIs" dxfId="68" priority="98" operator="equal">
      <formula>"Baja"</formula>
    </cfRule>
    <cfRule type="cellIs" dxfId="67" priority="99" operator="equal">
      <formula>"Muy Baja"</formula>
    </cfRule>
  </conditionalFormatting>
  <conditionalFormatting sqref="P15">
    <cfRule type="cellIs" dxfId="66" priority="90" operator="equal">
      <formula>"Catastrófico"</formula>
    </cfRule>
    <cfRule type="cellIs" dxfId="65" priority="91" operator="equal">
      <formula>"Mayor"</formula>
    </cfRule>
    <cfRule type="cellIs" dxfId="64" priority="92" operator="equal">
      <formula>"Moderado"</formula>
    </cfRule>
    <cfRule type="cellIs" dxfId="63" priority="93" operator="equal">
      <formula>"Menor"</formula>
    </cfRule>
    <cfRule type="cellIs" dxfId="62" priority="94" operator="equal">
      <formula>"Leve"</formula>
    </cfRule>
  </conditionalFormatting>
  <conditionalFormatting sqref="R15">
    <cfRule type="cellIs" dxfId="61" priority="86" operator="equal">
      <formula>"Extremo"</formula>
    </cfRule>
    <cfRule type="cellIs" dxfId="60" priority="87" operator="equal">
      <formula>"Alto"</formula>
    </cfRule>
    <cfRule type="cellIs" dxfId="59" priority="88" operator="equal">
      <formula>"Moderado"</formula>
    </cfRule>
    <cfRule type="cellIs" dxfId="58" priority="89" operator="equal">
      <formula>"Bajo"</formula>
    </cfRule>
  </conditionalFormatting>
  <conditionalFormatting sqref="AD15">
    <cfRule type="cellIs" dxfId="57" priority="81" operator="equal">
      <formula>"Muy Alta"</formula>
    </cfRule>
    <cfRule type="cellIs" dxfId="56" priority="82" operator="equal">
      <formula>"Alta"</formula>
    </cfRule>
    <cfRule type="cellIs" dxfId="55" priority="83" operator="equal">
      <formula>"Media"</formula>
    </cfRule>
    <cfRule type="cellIs" dxfId="54" priority="84" operator="equal">
      <formula>"Baja"</formula>
    </cfRule>
    <cfRule type="cellIs" dxfId="53" priority="85" operator="equal">
      <formula>"Muy Baja"</formula>
    </cfRule>
  </conditionalFormatting>
  <conditionalFormatting sqref="AF15:AF16">
    <cfRule type="cellIs" dxfId="52" priority="76" operator="equal">
      <formula>"Catastrófico"</formula>
    </cfRule>
    <cfRule type="cellIs" dxfId="51" priority="77" operator="equal">
      <formula>"Mayor"</formula>
    </cfRule>
    <cfRule type="cellIs" dxfId="50" priority="78" operator="equal">
      <formula>"Moderado"</formula>
    </cfRule>
    <cfRule type="cellIs" dxfId="49" priority="79" operator="equal">
      <formula>"Menor"</formula>
    </cfRule>
    <cfRule type="cellIs" dxfId="48" priority="80" operator="equal">
      <formula>"Leve"</formula>
    </cfRule>
  </conditionalFormatting>
  <conditionalFormatting sqref="AH15:AH16">
    <cfRule type="cellIs" dxfId="47" priority="72" operator="equal">
      <formula>"Extremo"</formula>
    </cfRule>
    <cfRule type="cellIs" dxfId="46" priority="73" operator="equal">
      <formula>"Alto"</formula>
    </cfRule>
    <cfRule type="cellIs" dxfId="45" priority="74" operator="equal">
      <formula>"Moderado"</formula>
    </cfRule>
    <cfRule type="cellIs" dxfId="44" priority="75" operator="equal">
      <formula>"Bajo"</formula>
    </cfRule>
  </conditionalFormatting>
  <conditionalFormatting sqref="O15 O17">
    <cfRule type="containsText" dxfId="43" priority="71" operator="containsText" text="❌">
      <formula>NOT(ISERROR(SEARCH("❌",O15)))</formula>
    </cfRule>
  </conditionalFormatting>
  <conditionalFormatting sqref="AE20:AE22">
    <cfRule type="cellIs" dxfId="42" priority="59" stopIfTrue="1" operator="equal">
      <formula>#REF!</formula>
    </cfRule>
    <cfRule type="cellIs" dxfId="41" priority="60" operator="equal">
      <formula>#REF!</formula>
    </cfRule>
    <cfRule type="cellIs" dxfId="40" priority="61" operator="equal">
      <formula>#REF!</formula>
    </cfRule>
  </conditionalFormatting>
  <conditionalFormatting sqref="AF20:AF22">
    <cfRule type="cellIs" dxfId="39" priority="62" stopIfTrue="1" operator="equal">
      <formula>#REF!</formula>
    </cfRule>
    <cfRule type="cellIs" dxfId="38" priority="63" stopIfTrue="1" operator="equal">
      <formula>#REF!</formula>
    </cfRule>
    <cfRule type="cellIs" dxfId="37" priority="64" stopIfTrue="1" operator="equal">
      <formula>#REF!</formula>
    </cfRule>
  </conditionalFormatting>
  <conditionalFormatting sqref="AD16">
    <cfRule type="cellIs" dxfId="36" priority="40" operator="equal">
      <formula>"Muy Alta"</formula>
    </cfRule>
    <cfRule type="cellIs" dxfId="35" priority="41" operator="equal">
      <formula>"Alta"</formula>
    </cfRule>
    <cfRule type="cellIs" dxfId="34" priority="42" operator="equal">
      <formula>"Media"</formula>
    </cfRule>
    <cfRule type="cellIs" dxfId="33" priority="43" operator="equal">
      <formula>"Baja"</formula>
    </cfRule>
    <cfRule type="cellIs" dxfId="32" priority="44" operator="equal">
      <formula>"Muy Baja"</formula>
    </cfRule>
  </conditionalFormatting>
  <conditionalFormatting sqref="L17">
    <cfRule type="cellIs" dxfId="31" priority="25" operator="equal">
      <formula>"Muy Alta"</formula>
    </cfRule>
    <cfRule type="cellIs" dxfId="30" priority="26" operator="equal">
      <formula>"Alta"</formula>
    </cfRule>
    <cfRule type="cellIs" dxfId="29" priority="27" operator="equal">
      <formula>"Media"</formula>
    </cfRule>
    <cfRule type="cellIs" dxfId="28" priority="28" operator="equal">
      <formula>"Baja"</formula>
    </cfRule>
    <cfRule type="cellIs" dxfId="27" priority="29" operator="equal">
      <formula>"Muy Baja"</formula>
    </cfRule>
  </conditionalFormatting>
  <conditionalFormatting sqref="P17">
    <cfRule type="cellIs" dxfId="26" priority="20" operator="equal">
      <formula>"Catastrófico"</formula>
    </cfRule>
    <cfRule type="cellIs" dxfId="25" priority="21" operator="equal">
      <formula>"Mayor"</formula>
    </cfRule>
    <cfRule type="cellIs" dxfId="24" priority="22" operator="equal">
      <formula>"Moderado"</formula>
    </cfRule>
    <cfRule type="cellIs" dxfId="23" priority="23" operator="equal">
      <formula>"Menor"</formula>
    </cfRule>
    <cfRule type="cellIs" dxfId="22" priority="24" operator="equal">
      <formula>"Leve"</formula>
    </cfRule>
  </conditionalFormatting>
  <conditionalFormatting sqref="R17">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AD17">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F17">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H17">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6">
    <dataValidation type="list" allowBlank="1" showInputMessage="1" showErrorMessage="1" sqref="G20">
      <formula1>$G$177:$G$186</formula1>
    </dataValidation>
    <dataValidation type="list" allowBlank="1" showInputMessage="1" showErrorMessage="1" sqref="G22 AE22:AF22">
      <formula1>#REF!</formula1>
    </dataValidation>
    <dataValidation type="list" allowBlank="1" showInputMessage="1" showErrorMessage="1" sqref="V22">
      <formula1>$N$177:$N$178</formula1>
    </dataValidation>
    <dataValidation type="list" allowBlank="1" showInputMessage="1" showErrorMessage="1" sqref="K22">
      <formula1>$K$177:$K$181</formula1>
    </dataValidation>
    <dataValidation type="list" allowBlank="1" showInputMessage="1" showErrorMessage="1" sqref="H22:J22">
      <formula1>$H$177:$H$181</formula1>
    </dataValidation>
    <dataValidation type="list" allowBlank="1" showInputMessage="1" showErrorMessage="1" sqref="AP22 AN22 AL22 W22 Y22:AD22">
      <formula1>$AL$177:$AL$184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'Tabla Valoración controles'!$D$4:$D$6</xm:f>
          </x14:formula1>
          <xm:sqref>W15:W17</xm:sqref>
        </x14:dataValidation>
        <x14:dataValidation type="list" allowBlank="1" showInputMessage="1" showErrorMessage="1">
          <x14:formula1>
            <xm:f>'Tabla Impacto'!$F$210:$F$221</xm:f>
          </x14:formula1>
          <xm:sqref>N13 N15 N17</xm:sqref>
        </x14:dataValidation>
        <x14:dataValidation type="list" allowBlank="1" showInputMessage="1" showErrorMessage="1">
          <x14:formula1>
            <xm:f>'Opciones Tratamiento'!$B$9:$B$10</xm:f>
          </x14:formula1>
          <xm:sqref>AR13:AR17 AU13:AU17 AO13:AO17</xm:sqref>
        </x14:dataValidation>
        <x14:dataValidation type="list" allowBlank="1" showInputMessage="1" showErrorMessage="1">
          <x14:formula1>
            <xm:f>'Tabla Valoración controles'!$D$7:$D$8</xm:f>
          </x14:formula1>
          <xm:sqref>X13:X17</xm:sqref>
        </x14:dataValidation>
        <x14:dataValidation type="list" allowBlank="1" showInputMessage="1" showErrorMessage="1">
          <x14:formula1>
            <xm:f>'Tabla Valoración controles'!$D$9:$D$10</xm:f>
          </x14:formula1>
          <xm:sqref>Z13:Z17</xm:sqref>
        </x14:dataValidation>
        <x14:dataValidation type="list" allowBlank="1" showInputMessage="1" showErrorMessage="1">
          <x14:formula1>
            <xm:f>'Tabla Valoración controles'!$D$11:$D$12</xm:f>
          </x14:formula1>
          <xm:sqref>AA13:AA17</xm:sqref>
        </x14:dataValidation>
        <x14:dataValidation type="list" allowBlank="1" showInputMessage="1" showErrorMessage="1">
          <x14:formula1>
            <xm:f>'Tabla Valoración controles'!$D$13:$D$14</xm:f>
          </x14:formula1>
          <xm:sqref>AB13:AB17</xm:sqref>
        </x14:dataValidation>
        <x14:dataValidation type="list" allowBlank="1" showInputMessage="1" showErrorMessage="1">
          <x14:formula1>
            <xm:f>'Opciones Tratamiento'!$B$13:$B$19</xm:f>
          </x14:formula1>
          <xm:sqref>H13 H15 H17</xm:sqref>
        </x14:dataValidation>
        <x14:dataValidation type="list" allowBlank="1" showInputMessage="1" showErrorMessage="1">
          <x14:formula1>
            <xm:f>'Opciones Tratamiento'!$E$2:$E$4</xm:f>
          </x14:formula1>
          <xm:sqref>D13 D15 D17</xm:sqref>
        </x14:dataValidation>
        <x14:dataValidation type="list" allowBlank="1" showInputMessage="1" showErrorMessage="1">
          <x14:formula1>
            <xm:f>'Opciones Tratamiento'!$B$2:$B$5</xm:f>
          </x14:formula1>
          <xm:sqref>AI13:AI17</xm:sqref>
        </x14:dataValidation>
        <x14:dataValidation type="custom" allowBlank="1" showInputMessage="1" showErrorMessage="1" error="Recuerde que las acciones se generan bajo la medida de mitigar el riesgo">
          <x14:formula1>
            <xm:f>IF(OR(AO13='Opciones Tratamiento'!$B$2,AO13='Opciones Tratamiento'!$B$3,AO13='Opciones Tratamiento'!$B$4),ISBLANK(AO13),ISTEXT(AO13))</xm:f>
          </x14:formula1>
          <xm:sqref>AS13:AS17</xm:sqref>
        </x14:dataValidation>
        <x14:dataValidation type="custom" allowBlank="1" showInputMessage="1" showErrorMessage="1" error="Recuerde que las acciones se generan bajo la medida de mitigar el riesgo">
          <x14:formula1>
            <xm:f>IF(OR(AO13='Opciones Tratamiento'!$B$2,AO13='Opciones Tratamiento'!$B$3,AO13='Opciones Tratamiento'!$B$4),ISBLANK(AO13),ISTEXT(AO13))</xm:f>
          </x14:formula1>
          <xm:sqref>AT13:AT17</xm:sqref>
        </x14:dataValidation>
        <x14:dataValidation type="list" allowBlank="1" showInputMessage="1" showErrorMessage="1">
          <x14:formula1>
            <xm:f>Listas!$A$2:$A$9</xm:f>
          </x14:formula1>
          <xm:sqref>B13 B15 B17</xm:sqref>
        </x14:dataValidation>
        <x14:dataValidation type="list" allowBlank="1" showInputMessage="1" showErrorMessage="1">
          <x14:formula1>
            <xm:f>Listas!$B$2:$B$7</xm:f>
          </x14:formula1>
          <xm:sqref>C13 C15 C17</xm:sqref>
        </x14:dataValidation>
        <x14:dataValidation type="list" allowBlank="1" showInputMessage="1" showErrorMessage="1">
          <x14:formula1>
            <xm:f>Listas!$C$2:$C$6</xm:f>
          </x14:formula1>
          <xm:sqref>I13 I15 I17</xm:sqref>
        </x14:dataValidation>
        <x14:dataValidation type="list" allowBlank="1" showInputMessage="1" showErrorMessage="1">
          <x14:formula1>
            <xm:f>Listas!$D$2:$D$5</xm:f>
          </x14:formula1>
          <xm:sqref>J13 J15 J17</xm:sqref>
        </x14:dataValidation>
        <x14:dataValidation type="custom" allowBlank="1" showInputMessage="1" showErrorMessage="1" error="Recuerde que las acciones se generan bajo la medida de mitigar el riesgo">
          <x14:formula1>
            <xm:f>IF(OR(AM13='C:\Users\plandeaccion\Downloads\[mapaderiesgobienestaru22 SEGUNDA LLINEA.xlsx]Opciones Tratamiento'!#REF!,AM13='C:\Users\plandeaccion\Downloads\[mapaderiesgobienestaru22 SEGUNDA LLINEA.xlsx]Opciones Tratamiento'!#REF!,AM13='C:\Users\plandeaccion\Downloads\[mapaderiesgobienestaru22 SEGUNDA LLINEA.xlsx]Opciones Tratamiento'!#REF!),ISBLANK(AM13),ISTEXT(AM13))</xm:f>
          </x14:formula1>
          <xm:sqref>AP13:AP17</xm:sqref>
        </x14:dataValidation>
        <x14:dataValidation type="custom" allowBlank="1" showInputMessage="1" showErrorMessage="1" error="Recuerde que las acciones se generan bajo la medida de mitigar el riesgo">
          <x14:formula1>
            <xm:f>IF(OR(AI13='C:\Users\plandeaccion\Downloads\[mapaderiesgobienestaru22 SEGUNDA LLINEA.xlsx]Opciones Tratamiento'!#REF!,AI13='C:\Users\plandeaccion\Downloads\[mapaderiesgobienestaru22 SEGUNDA LLINEA.xlsx]Opciones Tratamiento'!#REF!,AI13='C:\Users\plandeaccion\Downloads\[mapaderiesgobienestaru22 SEGUNDA LLINEA.xlsx]Opciones Tratamiento'!#REF!),ISBLANK(AI13),ISTEXT(AI13))</xm:f>
          </x14:formula1>
          <xm:sqref>AN13:AN17</xm:sqref>
        </x14:dataValidation>
        <x14:dataValidation type="custom" allowBlank="1" showInputMessage="1" showErrorMessage="1" error="Recuerde que las acciones se generan bajo la medida de mitigar el riesgo">
          <x14:formula1>
            <xm:f>IF(OR(AI13='C:\Users\plandeaccion\Downloads\[mapaderiesgobienestaru22 SEGUNDA LLINEA.xlsx]Opciones Tratamiento'!#REF!,AI13='C:\Users\plandeaccion\Downloads\[mapaderiesgobienestaru22 SEGUNDA LLINEA.xlsx]Opciones Tratamiento'!#REF!,AI13='C:\Users\plandeaccion\Downloads\[mapaderiesgobienestaru22 SEGUNDA LLINEA.xlsx]Opciones Tratamiento'!#REF!),ISBLANK(AI13),ISTEXT(AI13))</xm:f>
          </x14:formula1>
          <xm:sqref>AM13:AM17 AQ13:AQ17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row>
    <row r="2" spans="1:99" ht="18" customHeight="1" x14ac:dyDescent="0.25">
      <c r="A2" s="76"/>
      <c r="B2" s="274" t="s">
        <v>158</v>
      </c>
      <c r="C2" s="274"/>
      <c r="D2" s="274"/>
      <c r="E2" s="274"/>
      <c r="F2" s="274"/>
      <c r="G2" s="274"/>
      <c r="H2" s="274"/>
      <c r="I2" s="274"/>
      <c r="J2" s="312" t="s">
        <v>2</v>
      </c>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row>
    <row r="3" spans="1:99" ht="18.75" customHeight="1" x14ac:dyDescent="0.25">
      <c r="A3" s="76"/>
      <c r="B3" s="274"/>
      <c r="C3" s="274"/>
      <c r="D3" s="274"/>
      <c r="E3" s="274"/>
      <c r="F3" s="274"/>
      <c r="G3" s="274"/>
      <c r="H3" s="274"/>
      <c r="I3" s="274"/>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row>
    <row r="4" spans="1:99" ht="15" customHeight="1" x14ac:dyDescent="0.25">
      <c r="A4" s="76"/>
      <c r="B4" s="274"/>
      <c r="C4" s="274"/>
      <c r="D4" s="274"/>
      <c r="E4" s="274"/>
      <c r="F4" s="274"/>
      <c r="G4" s="274"/>
      <c r="H4" s="274"/>
      <c r="I4" s="274"/>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row>
    <row r="5" spans="1:99"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row>
    <row r="6" spans="1:99" ht="15" customHeight="1" x14ac:dyDescent="0.25">
      <c r="A6" s="76"/>
      <c r="B6" s="324" t="s">
        <v>4</v>
      </c>
      <c r="C6" s="324"/>
      <c r="D6" s="325"/>
      <c r="E6" s="313" t="s">
        <v>115</v>
      </c>
      <c r="F6" s="314"/>
      <c r="G6" s="314"/>
      <c r="H6" s="314"/>
      <c r="I6" s="315"/>
      <c r="J6" s="309" t="e">
        <f>IF(AND('Mapa final'!#REF!="Muy Alta",'Mapa final'!#REF!="Leve"),CONCATENATE("R",'Mapa final'!#REF!),"")</f>
        <v>#REF!</v>
      </c>
      <c r="K6" s="310"/>
      <c r="L6" s="310" t="str">
        <f>IF(AND('Mapa final'!$L$13="Muy Alta",'Mapa final'!$P$13="Leve"),CONCATENATE("R",'Mapa final'!$A$13),"")</f>
        <v/>
      </c>
      <c r="M6" s="310"/>
      <c r="N6" s="310" t="e">
        <f>IF(AND('Mapa final'!#REF!="Muy Alta",'Mapa final'!#REF!="Leve"),CONCATENATE("R",'Mapa final'!#REF!),"")</f>
        <v>#REF!</v>
      </c>
      <c r="O6" s="311"/>
      <c r="P6" s="309" t="e">
        <f>IF(AND('Mapa final'!#REF!="Muy Alta",'Mapa final'!#REF!="Menor"),CONCATENATE("R",'Mapa final'!#REF!),"")</f>
        <v>#REF!</v>
      </c>
      <c r="Q6" s="310"/>
      <c r="R6" s="310" t="str">
        <f>IF(AND('Mapa final'!$L$13="Muy Alta",'Mapa final'!$P$13="Menor"),CONCATENATE("R",'Mapa final'!$A$13),"")</f>
        <v/>
      </c>
      <c r="S6" s="310"/>
      <c r="T6" s="310" t="e">
        <f>IF(AND('Mapa final'!#REF!="Muy Alta",'Mapa final'!#REF!="Menor"),CONCATENATE("R",'Mapa final'!#REF!),"")</f>
        <v>#REF!</v>
      </c>
      <c r="U6" s="311"/>
      <c r="V6" s="309" t="e">
        <f>IF(AND('Mapa final'!#REF!="Muy Alta",'Mapa final'!#REF!="Moderado"),CONCATENATE("R",'Mapa final'!#REF!),"")</f>
        <v>#REF!</v>
      </c>
      <c r="W6" s="310"/>
      <c r="X6" s="310" t="str">
        <f>IF(AND('Mapa final'!$L$13="Muy Alta",'Mapa final'!$P$13="Moderado"),CONCATENATE("R",'Mapa final'!$A$13),"")</f>
        <v/>
      </c>
      <c r="Y6" s="310"/>
      <c r="Z6" s="310" t="e">
        <f>IF(AND('Mapa final'!#REF!="Muy Alta",'Mapa final'!#REF!="Moderado"),CONCATENATE("R",'Mapa final'!#REF!),"")</f>
        <v>#REF!</v>
      </c>
      <c r="AA6" s="311"/>
      <c r="AB6" s="309" t="e">
        <f>IF(AND('Mapa final'!#REF!="Muy Alta",'Mapa final'!#REF!="Mayor"),CONCATENATE("R",'Mapa final'!#REF!),"")</f>
        <v>#REF!</v>
      </c>
      <c r="AC6" s="310"/>
      <c r="AD6" s="310" t="str">
        <f>IF(AND('Mapa final'!$L$13="Muy Alta",'Mapa final'!$P$13="Mayor"),CONCATENATE("R",'Mapa final'!$A$13),"")</f>
        <v/>
      </c>
      <c r="AE6" s="310"/>
      <c r="AF6" s="310" t="e">
        <f>IF(AND('Mapa final'!#REF!="Muy Alta",'Mapa final'!#REF!="Mayor"),CONCATENATE("R",'Mapa final'!#REF!),"")</f>
        <v>#REF!</v>
      </c>
      <c r="AG6" s="311"/>
      <c r="AH6" s="299" t="e">
        <f>IF(AND('Mapa final'!#REF!="Muy Alta",'Mapa final'!#REF!="Catastrófico"),CONCATENATE("R",'Mapa final'!#REF!),"")</f>
        <v>#REF!</v>
      </c>
      <c r="AI6" s="300"/>
      <c r="AJ6" s="300" t="str">
        <f>IF(AND('Mapa final'!$L$13="Muy Alta",'Mapa final'!$P$13="Catastrófico"),CONCATENATE("R",'Mapa final'!$A$13),"")</f>
        <v/>
      </c>
      <c r="AK6" s="300"/>
      <c r="AL6" s="300" t="e">
        <f>IF(AND('Mapa final'!#REF!="Muy Alta",'Mapa final'!#REF!="Catastrófico"),CONCATENATE("R",'Mapa final'!#REF!),"")</f>
        <v>#REF!</v>
      </c>
      <c r="AM6" s="301"/>
      <c r="AO6" s="326" t="s">
        <v>78</v>
      </c>
      <c r="AP6" s="327"/>
      <c r="AQ6" s="327"/>
      <c r="AR6" s="327"/>
      <c r="AS6" s="327"/>
      <c r="AT6" s="328"/>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row>
    <row r="7" spans="1:99" ht="15" customHeight="1" x14ac:dyDescent="0.25">
      <c r="A7" s="76"/>
      <c r="B7" s="324"/>
      <c r="C7" s="324"/>
      <c r="D7" s="325"/>
      <c r="E7" s="316"/>
      <c r="F7" s="317"/>
      <c r="G7" s="317"/>
      <c r="H7" s="317"/>
      <c r="I7" s="318"/>
      <c r="J7" s="302"/>
      <c r="K7" s="303"/>
      <c r="L7" s="303"/>
      <c r="M7" s="303"/>
      <c r="N7" s="303"/>
      <c r="O7" s="305"/>
      <c r="P7" s="302"/>
      <c r="Q7" s="303"/>
      <c r="R7" s="303"/>
      <c r="S7" s="303"/>
      <c r="T7" s="303"/>
      <c r="U7" s="305"/>
      <c r="V7" s="302"/>
      <c r="W7" s="303"/>
      <c r="X7" s="303"/>
      <c r="Y7" s="303"/>
      <c r="Z7" s="303"/>
      <c r="AA7" s="305"/>
      <c r="AB7" s="302"/>
      <c r="AC7" s="303"/>
      <c r="AD7" s="303"/>
      <c r="AE7" s="303"/>
      <c r="AF7" s="303"/>
      <c r="AG7" s="305"/>
      <c r="AH7" s="293"/>
      <c r="AI7" s="294"/>
      <c r="AJ7" s="294"/>
      <c r="AK7" s="294"/>
      <c r="AL7" s="294"/>
      <c r="AM7" s="295"/>
      <c r="AN7" s="76"/>
      <c r="AO7" s="329"/>
      <c r="AP7" s="330"/>
      <c r="AQ7" s="330"/>
      <c r="AR7" s="330"/>
      <c r="AS7" s="330"/>
      <c r="AT7" s="331"/>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row>
    <row r="8" spans="1:99" ht="15" customHeight="1" x14ac:dyDescent="0.25">
      <c r="A8" s="76"/>
      <c r="B8" s="324"/>
      <c r="C8" s="324"/>
      <c r="D8" s="325"/>
      <c r="E8" s="316"/>
      <c r="F8" s="317"/>
      <c r="G8" s="317"/>
      <c r="H8" s="317"/>
      <c r="I8" s="318"/>
      <c r="J8" s="302" t="e">
        <f>IF(AND('Mapa final'!#REF!="Muy Alta",'Mapa final'!#REF!="Leve"),CONCATENATE("R",'Mapa final'!#REF!),"")</f>
        <v>#REF!</v>
      </c>
      <c r="K8" s="303"/>
      <c r="L8" s="304" t="e">
        <f>IF(AND('Mapa final'!#REF!="Muy Alta",'Mapa final'!#REF!="Leve"),CONCATENATE("R",'Mapa final'!#REF!),"")</f>
        <v>#REF!</v>
      </c>
      <c r="M8" s="304"/>
      <c r="N8" s="304" t="e">
        <f>IF(AND('Mapa final'!#REF!="Muy Alta",'Mapa final'!#REF!="Leve"),CONCATENATE("R",'Mapa final'!#REF!),"")</f>
        <v>#REF!</v>
      </c>
      <c r="O8" s="305"/>
      <c r="P8" s="302" t="e">
        <f>IF(AND('Mapa final'!#REF!="Muy Alta",'Mapa final'!#REF!="Menor"),CONCATENATE("R",'Mapa final'!#REF!),"")</f>
        <v>#REF!</v>
      </c>
      <c r="Q8" s="303"/>
      <c r="R8" s="304" t="e">
        <f>IF(AND('Mapa final'!#REF!="Muy Alta",'Mapa final'!#REF!="Menor"),CONCATENATE("R",'Mapa final'!#REF!),"")</f>
        <v>#REF!</v>
      </c>
      <c r="S8" s="304"/>
      <c r="T8" s="304" t="e">
        <f>IF(AND('Mapa final'!#REF!="Muy Alta",'Mapa final'!#REF!="Menor"),CONCATENATE("R",'Mapa final'!#REF!),"")</f>
        <v>#REF!</v>
      </c>
      <c r="U8" s="305"/>
      <c r="V8" s="302" t="e">
        <f>IF(AND('Mapa final'!#REF!="Muy Alta",'Mapa final'!#REF!="Moderado"),CONCATENATE("R",'Mapa final'!#REF!),"")</f>
        <v>#REF!</v>
      </c>
      <c r="W8" s="303"/>
      <c r="X8" s="304" t="e">
        <f>IF(AND('Mapa final'!#REF!="Muy Alta",'Mapa final'!#REF!="Moderado"),CONCATENATE("R",'Mapa final'!#REF!),"")</f>
        <v>#REF!</v>
      </c>
      <c r="Y8" s="304"/>
      <c r="Z8" s="304" t="e">
        <f>IF(AND('Mapa final'!#REF!="Muy Alta",'Mapa final'!#REF!="Moderado"),CONCATENATE("R",'Mapa final'!#REF!),"")</f>
        <v>#REF!</v>
      </c>
      <c r="AA8" s="305"/>
      <c r="AB8" s="302" t="e">
        <f>IF(AND('Mapa final'!#REF!="Muy Alta",'Mapa final'!#REF!="Mayor"),CONCATENATE("R",'Mapa final'!#REF!),"")</f>
        <v>#REF!</v>
      </c>
      <c r="AC8" s="303"/>
      <c r="AD8" s="304" t="e">
        <f>IF(AND('Mapa final'!#REF!="Muy Alta",'Mapa final'!#REF!="Mayor"),CONCATENATE("R",'Mapa final'!#REF!),"")</f>
        <v>#REF!</v>
      </c>
      <c r="AE8" s="304"/>
      <c r="AF8" s="304" t="e">
        <f>IF(AND('Mapa final'!#REF!="Muy Alta",'Mapa final'!#REF!="Mayor"),CONCATENATE("R",'Mapa final'!#REF!),"")</f>
        <v>#REF!</v>
      </c>
      <c r="AG8" s="305"/>
      <c r="AH8" s="293" t="e">
        <f>IF(AND('Mapa final'!#REF!="Muy Alta",'Mapa final'!#REF!="Catastrófico"),CONCATENATE("R",'Mapa final'!#REF!),"")</f>
        <v>#REF!</v>
      </c>
      <c r="AI8" s="294"/>
      <c r="AJ8" s="294" t="e">
        <f>IF(AND('Mapa final'!#REF!="Muy Alta",'Mapa final'!#REF!="Catastrófico"),CONCATENATE("R",'Mapa final'!#REF!),"")</f>
        <v>#REF!</v>
      </c>
      <c r="AK8" s="294"/>
      <c r="AL8" s="294" t="e">
        <f>IF(AND('Mapa final'!#REF!="Muy Alta",'Mapa final'!#REF!="Catastrófico"),CONCATENATE("R",'Mapa final'!#REF!),"")</f>
        <v>#REF!</v>
      </c>
      <c r="AM8" s="295"/>
      <c r="AN8" s="76"/>
      <c r="AO8" s="329"/>
      <c r="AP8" s="330"/>
      <c r="AQ8" s="330"/>
      <c r="AR8" s="330"/>
      <c r="AS8" s="330"/>
      <c r="AT8" s="331"/>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row>
    <row r="9" spans="1:99" ht="15" customHeight="1" x14ac:dyDescent="0.25">
      <c r="A9" s="76"/>
      <c r="B9" s="324"/>
      <c r="C9" s="324"/>
      <c r="D9" s="325"/>
      <c r="E9" s="316"/>
      <c r="F9" s="317"/>
      <c r="G9" s="317"/>
      <c r="H9" s="317"/>
      <c r="I9" s="318"/>
      <c r="J9" s="302"/>
      <c r="K9" s="303"/>
      <c r="L9" s="304"/>
      <c r="M9" s="304"/>
      <c r="N9" s="304"/>
      <c r="O9" s="305"/>
      <c r="P9" s="302"/>
      <c r="Q9" s="303"/>
      <c r="R9" s="304"/>
      <c r="S9" s="304"/>
      <c r="T9" s="304"/>
      <c r="U9" s="305"/>
      <c r="V9" s="302"/>
      <c r="W9" s="303"/>
      <c r="X9" s="304"/>
      <c r="Y9" s="304"/>
      <c r="Z9" s="304"/>
      <c r="AA9" s="305"/>
      <c r="AB9" s="302"/>
      <c r="AC9" s="303"/>
      <c r="AD9" s="304"/>
      <c r="AE9" s="304"/>
      <c r="AF9" s="304"/>
      <c r="AG9" s="305"/>
      <c r="AH9" s="293"/>
      <c r="AI9" s="294"/>
      <c r="AJ9" s="294"/>
      <c r="AK9" s="294"/>
      <c r="AL9" s="294"/>
      <c r="AM9" s="295"/>
      <c r="AN9" s="76"/>
      <c r="AO9" s="329"/>
      <c r="AP9" s="330"/>
      <c r="AQ9" s="330"/>
      <c r="AR9" s="330"/>
      <c r="AS9" s="330"/>
      <c r="AT9" s="331"/>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row>
    <row r="10" spans="1:99" ht="15" customHeight="1" x14ac:dyDescent="0.25">
      <c r="A10" s="76"/>
      <c r="B10" s="324"/>
      <c r="C10" s="324"/>
      <c r="D10" s="325"/>
      <c r="E10" s="316"/>
      <c r="F10" s="317"/>
      <c r="G10" s="317"/>
      <c r="H10" s="317"/>
      <c r="I10" s="318"/>
      <c r="J10" s="302" t="e">
        <f>IF(AND('Mapa final'!#REF!="Muy Alta",'Mapa final'!#REF!="Leve"),CONCATENATE("R",'Mapa final'!#REF!),"")</f>
        <v>#REF!</v>
      </c>
      <c r="K10" s="303"/>
      <c r="L10" s="304" t="e">
        <f>IF(AND('Mapa final'!#REF!="Muy Alta",'Mapa final'!#REF!="Leve"),CONCATENATE("R",'Mapa final'!#REF!),"")</f>
        <v>#REF!</v>
      </c>
      <c r="M10" s="304"/>
      <c r="N10" s="304" t="e">
        <f>IF(AND('Mapa final'!#REF!="Muy Alta",'Mapa final'!#REF!="Leve"),CONCATENATE("R",'Mapa final'!#REF!),"")</f>
        <v>#REF!</v>
      </c>
      <c r="O10" s="305"/>
      <c r="P10" s="302" t="e">
        <f>IF(AND('Mapa final'!#REF!="Muy Alta",'Mapa final'!#REF!="Menor"),CONCATENATE("R",'Mapa final'!#REF!),"")</f>
        <v>#REF!</v>
      </c>
      <c r="Q10" s="303"/>
      <c r="R10" s="304" t="e">
        <f>IF(AND('Mapa final'!#REF!="Muy Alta",'Mapa final'!#REF!="Menor"),CONCATENATE("R",'Mapa final'!#REF!),"")</f>
        <v>#REF!</v>
      </c>
      <c r="S10" s="304"/>
      <c r="T10" s="304" t="e">
        <f>IF(AND('Mapa final'!#REF!="Muy Alta",'Mapa final'!#REF!="Menor"),CONCATENATE("R",'Mapa final'!#REF!),"")</f>
        <v>#REF!</v>
      </c>
      <c r="U10" s="305"/>
      <c r="V10" s="302" t="e">
        <f>IF(AND('Mapa final'!#REF!="Muy Alta",'Mapa final'!#REF!="Moderado"),CONCATENATE("R",'Mapa final'!#REF!),"")</f>
        <v>#REF!</v>
      </c>
      <c r="W10" s="303"/>
      <c r="X10" s="304" t="e">
        <f>IF(AND('Mapa final'!#REF!="Muy Alta",'Mapa final'!#REF!="Moderado"),CONCATENATE("R",'Mapa final'!#REF!),"")</f>
        <v>#REF!</v>
      </c>
      <c r="Y10" s="304"/>
      <c r="Z10" s="304" t="e">
        <f>IF(AND('Mapa final'!#REF!="Muy Alta",'Mapa final'!#REF!="Moderado"),CONCATENATE("R",'Mapa final'!#REF!),"")</f>
        <v>#REF!</v>
      </c>
      <c r="AA10" s="305"/>
      <c r="AB10" s="302" t="e">
        <f>IF(AND('Mapa final'!#REF!="Muy Alta",'Mapa final'!#REF!="Mayor"),CONCATENATE("R",'Mapa final'!#REF!),"")</f>
        <v>#REF!</v>
      </c>
      <c r="AC10" s="303"/>
      <c r="AD10" s="304" t="e">
        <f>IF(AND('Mapa final'!#REF!="Muy Alta",'Mapa final'!#REF!="Mayor"),CONCATENATE("R",'Mapa final'!#REF!),"")</f>
        <v>#REF!</v>
      </c>
      <c r="AE10" s="304"/>
      <c r="AF10" s="304" t="e">
        <f>IF(AND('Mapa final'!#REF!="Muy Alta",'Mapa final'!#REF!="Mayor"),CONCATENATE("R",'Mapa final'!#REF!),"")</f>
        <v>#REF!</v>
      </c>
      <c r="AG10" s="305"/>
      <c r="AH10" s="293" t="e">
        <f>IF(AND('Mapa final'!#REF!="Muy Alta",'Mapa final'!#REF!="Catastrófico"),CONCATENATE("R",'Mapa final'!#REF!),"")</f>
        <v>#REF!</v>
      </c>
      <c r="AI10" s="294"/>
      <c r="AJ10" s="294" t="e">
        <f>IF(AND('Mapa final'!#REF!="Muy Alta",'Mapa final'!#REF!="Catastrófico"),CONCATENATE("R",'Mapa final'!#REF!),"")</f>
        <v>#REF!</v>
      </c>
      <c r="AK10" s="294"/>
      <c r="AL10" s="294" t="e">
        <f>IF(AND('Mapa final'!#REF!="Muy Alta",'Mapa final'!#REF!="Catastrófico"),CONCATENATE("R",'Mapa final'!#REF!),"")</f>
        <v>#REF!</v>
      </c>
      <c r="AM10" s="295"/>
      <c r="AN10" s="76"/>
      <c r="AO10" s="329"/>
      <c r="AP10" s="330"/>
      <c r="AQ10" s="330"/>
      <c r="AR10" s="330"/>
      <c r="AS10" s="330"/>
      <c r="AT10" s="331"/>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row>
    <row r="11" spans="1:99" ht="15" customHeight="1" x14ac:dyDescent="0.25">
      <c r="A11" s="76"/>
      <c r="B11" s="324"/>
      <c r="C11" s="324"/>
      <c r="D11" s="325"/>
      <c r="E11" s="316"/>
      <c r="F11" s="317"/>
      <c r="G11" s="317"/>
      <c r="H11" s="317"/>
      <c r="I11" s="318"/>
      <c r="J11" s="302"/>
      <c r="K11" s="303"/>
      <c r="L11" s="304"/>
      <c r="M11" s="304"/>
      <c r="N11" s="304"/>
      <c r="O11" s="305"/>
      <c r="P11" s="302"/>
      <c r="Q11" s="303"/>
      <c r="R11" s="304"/>
      <c r="S11" s="304"/>
      <c r="T11" s="304"/>
      <c r="U11" s="305"/>
      <c r="V11" s="302"/>
      <c r="W11" s="303"/>
      <c r="X11" s="304"/>
      <c r="Y11" s="304"/>
      <c r="Z11" s="304"/>
      <c r="AA11" s="305"/>
      <c r="AB11" s="302"/>
      <c r="AC11" s="303"/>
      <c r="AD11" s="304"/>
      <c r="AE11" s="304"/>
      <c r="AF11" s="304"/>
      <c r="AG11" s="305"/>
      <c r="AH11" s="293"/>
      <c r="AI11" s="294"/>
      <c r="AJ11" s="294"/>
      <c r="AK11" s="294"/>
      <c r="AL11" s="294"/>
      <c r="AM11" s="295"/>
      <c r="AN11" s="76"/>
      <c r="AO11" s="329"/>
      <c r="AP11" s="330"/>
      <c r="AQ11" s="330"/>
      <c r="AR11" s="330"/>
      <c r="AS11" s="330"/>
      <c r="AT11" s="331"/>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row>
    <row r="12" spans="1:99" ht="15" customHeight="1" x14ac:dyDescent="0.25">
      <c r="A12" s="76"/>
      <c r="B12" s="324"/>
      <c r="C12" s="324"/>
      <c r="D12" s="325"/>
      <c r="E12" s="316"/>
      <c r="F12" s="317"/>
      <c r="G12" s="317"/>
      <c r="H12" s="317"/>
      <c r="I12" s="318"/>
      <c r="J12" s="302" t="e">
        <f>IF(AND('Mapa final'!#REF!="Muy Alta",'Mapa final'!#REF!="Leve"),CONCATENATE("R",'Mapa final'!#REF!),"")</f>
        <v>#REF!</v>
      </c>
      <c r="K12" s="303"/>
      <c r="L12" s="304" t="str">
        <f>IF(AND('Mapa final'!$L$18="Muy Alta",'Mapa final'!$P$18="Leve"),CONCATENATE("R",'Mapa final'!$A$18),"")</f>
        <v/>
      </c>
      <c r="M12" s="304"/>
      <c r="N12" s="304" t="str">
        <f>IF(AND('Mapa final'!$L$20="Muy Alta",'Mapa final'!$P$20="Leve"),CONCATENATE("R",'Mapa final'!$A$20),"")</f>
        <v/>
      </c>
      <c r="O12" s="305"/>
      <c r="P12" s="302" t="e">
        <f>IF(AND('Mapa final'!#REF!="Muy Alta",'Mapa final'!#REF!="Menor"),CONCATENATE("R",'Mapa final'!#REF!),"")</f>
        <v>#REF!</v>
      </c>
      <c r="Q12" s="303"/>
      <c r="R12" s="304" t="str">
        <f>IF(AND('Mapa final'!$L$18="Muy Alta",'Mapa final'!$P$18="Menor"),CONCATENATE("R",'Mapa final'!$A$18),"")</f>
        <v/>
      </c>
      <c r="S12" s="304"/>
      <c r="T12" s="304" t="str">
        <f>IF(AND('Mapa final'!$L$20="Muy Alta",'Mapa final'!$P$20="Menor"),CONCATENATE("R",'Mapa final'!$A$20),"")</f>
        <v/>
      </c>
      <c r="U12" s="305"/>
      <c r="V12" s="302" t="e">
        <f>IF(AND('Mapa final'!#REF!="Muy Alta",'Mapa final'!#REF!="Moderado"),CONCATENATE("R",'Mapa final'!#REF!),"")</f>
        <v>#REF!</v>
      </c>
      <c r="W12" s="303"/>
      <c r="X12" s="304" t="str">
        <f>IF(AND('Mapa final'!$L$18="Muy Alta",'Mapa final'!$P$18="Moderado"),CONCATENATE("R",'Mapa final'!$A$18),"")</f>
        <v/>
      </c>
      <c r="Y12" s="304"/>
      <c r="Z12" s="304" t="str">
        <f>IF(AND('Mapa final'!$L$20="Muy Alta",'Mapa final'!$P$20="Moderado"),CONCATENATE("R",'Mapa final'!$A$20),"")</f>
        <v/>
      </c>
      <c r="AA12" s="305"/>
      <c r="AB12" s="302" t="e">
        <f>IF(AND('Mapa final'!#REF!="Muy Alta",'Mapa final'!#REF!="Mayor"),CONCATENATE("R",'Mapa final'!#REF!),"")</f>
        <v>#REF!</v>
      </c>
      <c r="AC12" s="303"/>
      <c r="AD12" s="304" t="str">
        <f>IF(AND('Mapa final'!$L$18="Muy Alta",'Mapa final'!$P$18="Mayor"),CONCATENATE("R",'Mapa final'!$A$18),"")</f>
        <v/>
      </c>
      <c r="AE12" s="304"/>
      <c r="AF12" s="304" t="str">
        <f>IF(AND('Mapa final'!$L$20="Muy Alta",'Mapa final'!$P$20="Mayor"),CONCATENATE("R",'Mapa final'!$A$20),"")</f>
        <v/>
      </c>
      <c r="AG12" s="305"/>
      <c r="AH12" s="293" t="e">
        <f>IF(AND('Mapa final'!#REF!="Muy Alta",'Mapa final'!#REF!="Catastrófico"),CONCATENATE("R",'Mapa final'!#REF!),"")</f>
        <v>#REF!</v>
      </c>
      <c r="AI12" s="294"/>
      <c r="AJ12" s="294" t="str">
        <f>IF(AND('Mapa final'!$L$18="Muy Alta",'Mapa final'!$P$18="Catastrófico"),CONCATENATE("R",'Mapa final'!$A$18),"")</f>
        <v/>
      </c>
      <c r="AK12" s="294"/>
      <c r="AL12" s="294" t="str">
        <f>IF(AND('Mapa final'!$L$20="Muy Alta",'Mapa final'!$P$20="Catastrófico"),CONCATENATE("R",'Mapa final'!$A$20),"")</f>
        <v/>
      </c>
      <c r="AM12" s="295"/>
      <c r="AN12" s="76"/>
      <c r="AO12" s="329"/>
      <c r="AP12" s="330"/>
      <c r="AQ12" s="330"/>
      <c r="AR12" s="330"/>
      <c r="AS12" s="330"/>
      <c r="AT12" s="331"/>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row>
    <row r="13" spans="1:99" ht="15.75" customHeight="1" thickBot="1" x14ac:dyDescent="0.3">
      <c r="A13" s="76"/>
      <c r="B13" s="324"/>
      <c r="C13" s="324"/>
      <c r="D13" s="325"/>
      <c r="E13" s="319"/>
      <c r="F13" s="320"/>
      <c r="G13" s="320"/>
      <c r="H13" s="320"/>
      <c r="I13" s="321"/>
      <c r="J13" s="302"/>
      <c r="K13" s="303"/>
      <c r="L13" s="303"/>
      <c r="M13" s="303"/>
      <c r="N13" s="303"/>
      <c r="O13" s="305"/>
      <c r="P13" s="302"/>
      <c r="Q13" s="303"/>
      <c r="R13" s="303"/>
      <c r="S13" s="303"/>
      <c r="T13" s="303"/>
      <c r="U13" s="305"/>
      <c r="V13" s="302"/>
      <c r="W13" s="303"/>
      <c r="X13" s="303"/>
      <c r="Y13" s="303"/>
      <c r="Z13" s="303"/>
      <c r="AA13" s="305"/>
      <c r="AB13" s="302"/>
      <c r="AC13" s="303"/>
      <c r="AD13" s="303"/>
      <c r="AE13" s="303"/>
      <c r="AF13" s="303"/>
      <c r="AG13" s="305"/>
      <c r="AH13" s="296"/>
      <c r="AI13" s="297"/>
      <c r="AJ13" s="297"/>
      <c r="AK13" s="297"/>
      <c r="AL13" s="297"/>
      <c r="AM13" s="298"/>
      <c r="AN13" s="76"/>
      <c r="AO13" s="332"/>
      <c r="AP13" s="333"/>
      <c r="AQ13" s="333"/>
      <c r="AR13" s="333"/>
      <c r="AS13" s="333"/>
      <c r="AT13" s="334"/>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row>
    <row r="14" spans="1:99" ht="15" customHeight="1" x14ac:dyDescent="0.25">
      <c r="A14" s="76"/>
      <c r="B14" s="324"/>
      <c r="C14" s="324"/>
      <c r="D14" s="325"/>
      <c r="E14" s="313" t="s">
        <v>114</v>
      </c>
      <c r="F14" s="314"/>
      <c r="G14" s="314"/>
      <c r="H14" s="314"/>
      <c r="I14" s="314"/>
      <c r="J14" s="290" t="e">
        <f>IF(AND('Mapa final'!#REF!="Alta",'Mapa final'!#REF!="Leve"),CONCATENATE("R",'Mapa final'!#REF!),"")</f>
        <v>#REF!</v>
      </c>
      <c r="K14" s="291"/>
      <c r="L14" s="291" t="str">
        <f>IF(AND('Mapa final'!$L$13="Alta",'Mapa final'!$P$13="Leve"),CONCATENATE("R",'Mapa final'!$A$13),"")</f>
        <v/>
      </c>
      <c r="M14" s="291"/>
      <c r="N14" s="291" t="e">
        <f>IF(AND('Mapa final'!#REF!="Alta",'Mapa final'!#REF!="Leve"),CONCATENATE("R",'Mapa final'!#REF!),"")</f>
        <v>#REF!</v>
      </c>
      <c r="O14" s="292"/>
      <c r="P14" s="290" t="e">
        <f>IF(AND('Mapa final'!#REF!="Alta",'Mapa final'!#REF!="Menor"),CONCATENATE("R",'Mapa final'!#REF!),"")</f>
        <v>#REF!</v>
      </c>
      <c r="Q14" s="291"/>
      <c r="R14" s="291" t="str">
        <f>IF(AND('Mapa final'!$L$13="Alta",'Mapa final'!$P$13="Menor"),CONCATENATE("R",'Mapa final'!$A$13),"")</f>
        <v/>
      </c>
      <c r="S14" s="291"/>
      <c r="T14" s="291" t="e">
        <f>IF(AND('Mapa final'!#REF!="Alta",'Mapa final'!#REF!="Menor"),CONCATENATE("R",'Mapa final'!#REF!),"")</f>
        <v>#REF!</v>
      </c>
      <c r="U14" s="292"/>
      <c r="V14" s="309" t="e">
        <f>IF(AND('Mapa final'!#REF!="Alta",'Mapa final'!#REF!="Moderado"),CONCATENATE("R",'Mapa final'!#REF!),"")</f>
        <v>#REF!</v>
      </c>
      <c r="W14" s="310"/>
      <c r="X14" s="310" t="str">
        <f>IF(AND('Mapa final'!$L$13="Alta",'Mapa final'!$P$13="Moderado"),CONCATENATE("R",'Mapa final'!$A$13),"")</f>
        <v/>
      </c>
      <c r="Y14" s="310"/>
      <c r="Z14" s="310" t="e">
        <f>IF(AND('Mapa final'!#REF!="Alta",'Mapa final'!#REF!="Moderado"),CONCATENATE("R",'Mapa final'!#REF!),"")</f>
        <v>#REF!</v>
      </c>
      <c r="AA14" s="311"/>
      <c r="AB14" s="309" t="e">
        <f>IF(AND('Mapa final'!#REF!="Alta",'Mapa final'!#REF!="Mayor"),CONCATENATE("R",'Mapa final'!#REF!),"")</f>
        <v>#REF!</v>
      </c>
      <c r="AC14" s="310"/>
      <c r="AD14" s="310" t="str">
        <f>IF(AND('Mapa final'!$L$13="Alta",'Mapa final'!$P$13="Mayor"),CONCATENATE("R",'Mapa final'!$A$13),"")</f>
        <v/>
      </c>
      <c r="AE14" s="310"/>
      <c r="AF14" s="310" t="e">
        <f>IF(AND('Mapa final'!#REF!="Alta",'Mapa final'!#REF!="Mayor"),CONCATENATE("R",'Mapa final'!#REF!),"")</f>
        <v>#REF!</v>
      </c>
      <c r="AG14" s="311"/>
      <c r="AH14" s="299" t="e">
        <f>IF(AND('Mapa final'!#REF!="Alta",'Mapa final'!#REF!="Catastrófico"),CONCATENATE("R",'Mapa final'!#REF!),"")</f>
        <v>#REF!</v>
      </c>
      <c r="AI14" s="300"/>
      <c r="AJ14" s="300" t="str">
        <f>IF(AND('Mapa final'!$L$13="Alta",'Mapa final'!$P$13="Catastrófico"),CONCATENATE("R",'Mapa final'!$A$13),"")</f>
        <v/>
      </c>
      <c r="AK14" s="300"/>
      <c r="AL14" s="300" t="e">
        <f>IF(AND('Mapa final'!#REF!="Alta",'Mapa final'!#REF!="Catastrófico"),CONCATENATE("R",'Mapa final'!#REF!),"")</f>
        <v>#REF!</v>
      </c>
      <c r="AM14" s="301"/>
      <c r="AN14" s="76"/>
      <c r="AO14" s="335" t="s">
        <v>79</v>
      </c>
      <c r="AP14" s="336"/>
      <c r="AQ14" s="336"/>
      <c r="AR14" s="336"/>
      <c r="AS14" s="336"/>
      <c r="AT14" s="337"/>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row>
    <row r="15" spans="1:99" ht="15" customHeight="1" x14ac:dyDescent="0.25">
      <c r="A15" s="76"/>
      <c r="B15" s="324"/>
      <c r="C15" s="324"/>
      <c r="D15" s="325"/>
      <c r="E15" s="316"/>
      <c r="F15" s="317"/>
      <c r="G15" s="317"/>
      <c r="H15" s="317"/>
      <c r="I15" s="322"/>
      <c r="J15" s="284"/>
      <c r="K15" s="285"/>
      <c r="L15" s="285"/>
      <c r="M15" s="285"/>
      <c r="N15" s="285"/>
      <c r="O15" s="286"/>
      <c r="P15" s="284"/>
      <c r="Q15" s="285"/>
      <c r="R15" s="285"/>
      <c r="S15" s="285"/>
      <c r="T15" s="285"/>
      <c r="U15" s="286"/>
      <c r="V15" s="302"/>
      <c r="W15" s="303"/>
      <c r="X15" s="303"/>
      <c r="Y15" s="303"/>
      <c r="Z15" s="303"/>
      <c r="AA15" s="305"/>
      <c r="AB15" s="302"/>
      <c r="AC15" s="303"/>
      <c r="AD15" s="303"/>
      <c r="AE15" s="303"/>
      <c r="AF15" s="303"/>
      <c r="AG15" s="305"/>
      <c r="AH15" s="293"/>
      <c r="AI15" s="294"/>
      <c r="AJ15" s="294"/>
      <c r="AK15" s="294"/>
      <c r="AL15" s="294"/>
      <c r="AM15" s="295"/>
      <c r="AN15" s="76"/>
      <c r="AO15" s="338"/>
      <c r="AP15" s="339"/>
      <c r="AQ15" s="339"/>
      <c r="AR15" s="339"/>
      <c r="AS15" s="339"/>
      <c r="AT15" s="340"/>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row>
    <row r="16" spans="1:99" ht="15" customHeight="1" x14ac:dyDescent="0.25">
      <c r="A16" s="76"/>
      <c r="B16" s="324"/>
      <c r="C16" s="324"/>
      <c r="D16" s="325"/>
      <c r="E16" s="316"/>
      <c r="F16" s="317"/>
      <c r="G16" s="317"/>
      <c r="H16" s="317"/>
      <c r="I16" s="322"/>
      <c r="J16" s="284" t="e">
        <f>IF(AND('Mapa final'!#REF!="Alta",'Mapa final'!#REF!="Leve"),CONCATENATE("R",'Mapa final'!#REF!),"")</f>
        <v>#REF!</v>
      </c>
      <c r="K16" s="285"/>
      <c r="L16" s="285" t="e">
        <f>IF(AND('Mapa final'!#REF!="Alta",'Mapa final'!#REF!="Leve"),CONCATENATE("R",'Mapa final'!#REF!),"")</f>
        <v>#REF!</v>
      </c>
      <c r="M16" s="285"/>
      <c r="N16" s="285" t="e">
        <f>IF(AND('Mapa final'!#REF!="Alta",'Mapa final'!#REF!="Leve"),CONCATENATE("R",'Mapa final'!#REF!),"")</f>
        <v>#REF!</v>
      </c>
      <c r="O16" s="286"/>
      <c r="P16" s="284" t="e">
        <f>IF(AND('Mapa final'!#REF!="Alta",'Mapa final'!#REF!="Menor"),CONCATENATE("R",'Mapa final'!#REF!),"")</f>
        <v>#REF!</v>
      </c>
      <c r="Q16" s="285"/>
      <c r="R16" s="285" t="e">
        <f>IF(AND('Mapa final'!#REF!="Alta",'Mapa final'!#REF!="Menor"),CONCATENATE("R",'Mapa final'!#REF!),"")</f>
        <v>#REF!</v>
      </c>
      <c r="S16" s="285"/>
      <c r="T16" s="285" t="e">
        <f>IF(AND('Mapa final'!#REF!="Alta",'Mapa final'!#REF!="Menor"),CONCATENATE("R",'Mapa final'!#REF!),"")</f>
        <v>#REF!</v>
      </c>
      <c r="U16" s="286"/>
      <c r="V16" s="302" t="e">
        <f>IF(AND('Mapa final'!#REF!="Alta",'Mapa final'!#REF!="Moderado"),CONCATENATE("R",'Mapa final'!#REF!),"")</f>
        <v>#REF!</v>
      </c>
      <c r="W16" s="303"/>
      <c r="X16" s="304" t="e">
        <f>IF(AND('Mapa final'!#REF!="Alta",'Mapa final'!#REF!="Moderado"),CONCATENATE("R",'Mapa final'!#REF!),"")</f>
        <v>#REF!</v>
      </c>
      <c r="Y16" s="304"/>
      <c r="Z16" s="304" t="e">
        <f>IF(AND('Mapa final'!#REF!="Alta",'Mapa final'!#REF!="Moderado"),CONCATENATE("R",'Mapa final'!#REF!),"")</f>
        <v>#REF!</v>
      </c>
      <c r="AA16" s="305"/>
      <c r="AB16" s="302" t="e">
        <f>IF(AND('Mapa final'!#REF!="Alta",'Mapa final'!#REF!="Mayor"),CONCATENATE("R",'Mapa final'!#REF!),"")</f>
        <v>#REF!</v>
      </c>
      <c r="AC16" s="303"/>
      <c r="AD16" s="304" t="e">
        <f>IF(AND('Mapa final'!#REF!="Alta",'Mapa final'!#REF!="Mayor"),CONCATENATE("R",'Mapa final'!#REF!),"")</f>
        <v>#REF!</v>
      </c>
      <c r="AE16" s="304"/>
      <c r="AF16" s="304" t="e">
        <f>IF(AND('Mapa final'!#REF!="Alta",'Mapa final'!#REF!="Mayor"),CONCATENATE("R",'Mapa final'!#REF!),"")</f>
        <v>#REF!</v>
      </c>
      <c r="AG16" s="305"/>
      <c r="AH16" s="293" t="e">
        <f>IF(AND('Mapa final'!#REF!="Alta",'Mapa final'!#REF!="Catastrófico"),CONCATENATE("R",'Mapa final'!#REF!),"")</f>
        <v>#REF!</v>
      </c>
      <c r="AI16" s="294"/>
      <c r="AJ16" s="294" t="e">
        <f>IF(AND('Mapa final'!#REF!="Alta",'Mapa final'!#REF!="Catastrófico"),CONCATENATE("R",'Mapa final'!#REF!),"")</f>
        <v>#REF!</v>
      </c>
      <c r="AK16" s="294"/>
      <c r="AL16" s="294" t="e">
        <f>IF(AND('Mapa final'!#REF!="Alta",'Mapa final'!#REF!="Catastrófico"),CONCATENATE("R",'Mapa final'!#REF!),"")</f>
        <v>#REF!</v>
      </c>
      <c r="AM16" s="295"/>
      <c r="AN16" s="76"/>
      <c r="AO16" s="338"/>
      <c r="AP16" s="339"/>
      <c r="AQ16" s="339"/>
      <c r="AR16" s="339"/>
      <c r="AS16" s="339"/>
      <c r="AT16" s="340"/>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row>
    <row r="17" spans="1:80" ht="15" customHeight="1" x14ac:dyDescent="0.25">
      <c r="A17" s="76"/>
      <c r="B17" s="324"/>
      <c r="C17" s="324"/>
      <c r="D17" s="325"/>
      <c r="E17" s="316"/>
      <c r="F17" s="317"/>
      <c r="G17" s="317"/>
      <c r="H17" s="317"/>
      <c r="I17" s="322"/>
      <c r="J17" s="284"/>
      <c r="K17" s="285"/>
      <c r="L17" s="285"/>
      <c r="M17" s="285"/>
      <c r="N17" s="285"/>
      <c r="O17" s="286"/>
      <c r="P17" s="284"/>
      <c r="Q17" s="285"/>
      <c r="R17" s="285"/>
      <c r="S17" s="285"/>
      <c r="T17" s="285"/>
      <c r="U17" s="286"/>
      <c r="V17" s="302"/>
      <c r="W17" s="303"/>
      <c r="X17" s="304"/>
      <c r="Y17" s="304"/>
      <c r="Z17" s="304"/>
      <c r="AA17" s="305"/>
      <c r="AB17" s="302"/>
      <c r="AC17" s="303"/>
      <c r="AD17" s="304"/>
      <c r="AE17" s="304"/>
      <c r="AF17" s="304"/>
      <c r="AG17" s="305"/>
      <c r="AH17" s="293"/>
      <c r="AI17" s="294"/>
      <c r="AJ17" s="294"/>
      <c r="AK17" s="294"/>
      <c r="AL17" s="294"/>
      <c r="AM17" s="295"/>
      <c r="AN17" s="76"/>
      <c r="AO17" s="338"/>
      <c r="AP17" s="339"/>
      <c r="AQ17" s="339"/>
      <c r="AR17" s="339"/>
      <c r="AS17" s="339"/>
      <c r="AT17" s="340"/>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row>
    <row r="18" spans="1:80" ht="15" customHeight="1" x14ac:dyDescent="0.25">
      <c r="A18" s="76"/>
      <c r="B18" s="324"/>
      <c r="C18" s="324"/>
      <c r="D18" s="325"/>
      <c r="E18" s="316"/>
      <c r="F18" s="317"/>
      <c r="G18" s="317"/>
      <c r="H18" s="317"/>
      <c r="I18" s="322"/>
      <c r="J18" s="284" t="e">
        <f>IF(AND('Mapa final'!#REF!="Alta",'Mapa final'!#REF!="Leve"),CONCATENATE("R",'Mapa final'!#REF!),"")</f>
        <v>#REF!</v>
      </c>
      <c r="K18" s="285"/>
      <c r="L18" s="285" t="e">
        <f>IF(AND('Mapa final'!#REF!="Alta",'Mapa final'!#REF!="Leve"),CONCATENATE("R",'Mapa final'!#REF!),"")</f>
        <v>#REF!</v>
      </c>
      <c r="M18" s="285"/>
      <c r="N18" s="285" t="e">
        <f>IF(AND('Mapa final'!#REF!="Alta",'Mapa final'!#REF!="Leve"),CONCATENATE("R",'Mapa final'!#REF!),"")</f>
        <v>#REF!</v>
      </c>
      <c r="O18" s="286"/>
      <c r="P18" s="284" t="e">
        <f>IF(AND('Mapa final'!#REF!="Alta",'Mapa final'!#REF!="Menor"),CONCATENATE("R",'Mapa final'!#REF!),"")</f>
        <v>#REF!</v>
      </c>
      <c r="Q18" s="285"/>
      <c r="R18" s="285" t="e">
        <f>IF(AND('Mapa final'!#REF!="Alta",'Mapa final'!#REF!="Menor"),CONCATENATE("R",'Mapa final'!#REF!),"")</f>
        <v>#REF!</v>
      </c>
      <c r="S18" s="285"/>
      <c r="T18" s="285" t="e">
        <f>IF(AND('Mapa final'!#REF!="Alta",'Mapa final'!#REF!="Menor"),CONCATENATE("R",'Mapa final'!#REF!),"")</f>
        <v>#REF!</v>
      </c>
      <c r="U18" s="286"/>
      <c r="V18" s="302" t="e">
        <f>IF(AND('Mapa final'!#REF!="Alta",'Mapa final'!#REF!="Moderado"),CONCATENATE("R",'Mapa final'!#REF!),"")</f>
        <v>#REF!</v>
      </c>
      <c r="W18" s="303"/>
      <c r="X18" s="304" t="e">
        <f>IF(AND('Mapa final'!#REF!="Alta",'Mapa final'!#REF!="Moderado"),CONCATENATE("R",'Mapa final'!#REF!),"")</f>
        <v>#REF!</v>
      </c>
      <c r="Y18" s="304"/>
      <c r="Z18" s="304" t="e">
        <f>IF(AND('Mapa final'!#REF!="Alta",'Mapa final'!#REF!="Moderado"),CONCATENATE("R",'Mapa final'!#REF!),"")</f>
        <v>#REF!</v>
      </c>
      <c r="AA18" s="305"/>
      <c r="AB18" s="302" t="e">
        <f>IF(AND('Mapa final'!#REF!="Alta",'Mapa final'!#REF!="Mayor"),CONCATENATE("R",'Mapa final'!#REF!),"")</f>
        <v>#REF!</v>
      </c>
      <c r="AC18" s="303"/>
      <c r="AD18" s="304" t="e">
        <f>IF(AND('Mapa final'!#REF!="Alta",'Mapa final'!#REF!="Mayor"),CONCATENATE("R",'Mapa final'!#REF!),"")</f>
        <v>#REF!</v>
      </c>
      <c r="AE18" s="304"/>
      <c r="AF18" s="304" t="e">
        <f>IF(AND('Mapa final'!#REF!="Alta",'Mapa final'!#REF!="Mayor"),CONCATENATE("R",'Mapa final'!#REF!),"")</f>
        <v>#REF!</v>
      </c>
      <c r="AG18" s="305"/>
      <c r="AH18" s="293" t="e">
        <f>IF(AND('Mapa final'!#REF!="Alta",'Mapa final'!#REF!="Catastrófico"),CONCATENATE("R",'Mapa final'!#REF!),"")</f>
        <v>#REF!</v>
      </c>
      <c r="AI18" s="294"/>
      <c r="AJ18" s="294" t="e">
        <f>IF(AND('Mapa final'!#REF!="Alta",'Mapa final'!#REF!="Catastrófico"),CONCATENATE("R",'Mapa final'!#REF!),"")</f>
        <v>#REF!</v>
      </c>
      <c r="AK18" s="294"/>
      <c r="AL18" s="294" t="e">
        <f>IF(AND('Mapa final'!#REF!="Alta",'Mapa final'!#REF!="Catastrófico"),CONCATENATE("R",'Mapa final'!#REF!),"")</f>
        <v>#REF!</v>
      </c>
      <c r="AM18" s="295"/>
      <c r="AN18" s="76"/>
      <c r="AO18" s="338"/>
      <c r="AP18" s="339"/>
      <c r="AQ18" s="339"/>
      <c r="AR18" s="339"/>
      <c r="AS18" s="339"/>
      <c r="AT18" s="340"/>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row>
    <row r="19" spans="1:80" ht="15" customHeight="1" x14ac:dyDescent="0.25">
      <c r="A19" s="76"/>
      <c r="B19" s="324"/>
      <c r="C19" s="324"/>
      <c r="D19" s="325"/>
      <c r="E19" s="316"/>
      <c r="F19" s="317"/>
      <c r="G19" s="317"/>
      <c r="H19" s="317"/>
      <c r="I19" s="322"/>
      <c r="J19" s="284"/>
      <c r="K19" s="285"/>
      <c r="L19" s="285"/>
      <c r="M19" s="285"/>
      <c r="N19" s="285"/>
      <c r="O19" s="286"/>
      <c r="P19" s="284"/>
      <c r="Q19" s="285"/>
      <c r="R19" s="285"/>
      <c r="S19" s="285"/>
      <c r="T19" s="285"/>
      <c r="U19" s="286"/>
      <c r="V19" s="302"/>
      <c r="W19" s="303"/>
      <c r="X19" s="304"/>
      <c r="Y19" s="304"/>
      <c r="Z19" s="304"/>
      <c r="AA19" s="305"/>
      <c r="AB19" s="302"/>
      <c r="AC19" s="303"/>
      <c r="AD19" s="304"/>
      <c r="AE19" s="304"/>
      <c r="AF19" s="304"/>
      <c r="AG19" s="305"/>
      <c r="AH19" s="293"/>
      <c r="AI19" s="294"/>
      <c r="AJ19" s="294"/>
      <c r="AK19" s="294"/>
      <c r="AL19" s="294"/>
      <c r="AM19" s="295"/>
      <c r="AN19" s="76"/>
      <c r="AO19" s="338"/>
      <c r="AP19" s="339"/>
      <c r="AQ19" s="339"/>
      <c r="AR19" s="339"/>
      <c r="AS19" s="339"/>
      <c r="AT19" s="340"/>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row>
    <row r="20" spans="1:80" ht="15" customHeight="1" x14ac:dyDescent="0.25">
      <c r="A20" s="76"/>
      <c r="B20" s="324"/>
      <c r="C20" s="324"/>
      <c r="D20" s="325"/>
      <c r="E20" s="316"/>
      <c r="F20" s="317"/>
      <c r="G20" s="317"/>
      <c r="H20" s="317"/>
      <c r="I20" s="322"/>
      <c r="J20" s="284" t="e">
        <f>IF(AND('Mapa final'!#REF!="Alta",'Mapa final'!#REF!="Leve"),CONCATENATE("R",'Mapa final'!#REF!),"")</f>
        <v>#REF!</v>
      </c>
      <c r="K20" s="285"/>
      <c r="L20" s="285" t="str">
        <f>IF(AND('Mapa final'!$L$18="Alta",'Mapa final'!$P$18="Leve"),CONCATENATE("R",'Mapa final'!$A$18),"")</f>
        <v/>
      </c>
      <c r="M20" s="285"/>
      <c r="N20" s="285" t="str">
        <f>IF(AND('Mapa final'!$L$20="Alta",'Mapa final'!$P$20="Leve"),CONCATENATE("R",'Mapa final'!$A$20),"")</f>
        <v/>
      </c>
      <c r="O20" s="286"/>
      <c r="P20" s="284" t="e">
        <f>IF(AND('Mapa final'!#REF!="Alta",'Mapa final'!#REF!="Menor"),CONCATENATE("R",'Mapa final'!#REF!),"")</f>
        <v>#REF!</v>
      </c>
      <c r="Q20" s="285"/>
      <c r="R20" s="285" t="str">
        <f>IF(AND('Mapa final'!$L$18="Alta",'Mapa final'!$P$18="Menor"),CONCATENATE("R",'Mapa final'!$A$18),"")</f>
        <v/>
      </c>
      <c r="S20" s="285"/>
      <c r="T20" s="285" t="str">
        <f>IF(AND('Mapa final'!$L$20="Alta",'Mapa final'!$P$20="Menor"),CONCATENATE("R",'Mapa final'!$A$20),"")</f>
        <v/>
      </c>
      <c r="U20" s="286"/>
      <c r="V20" s="302" t="e">
        <f>IF(AND('Mapa final'!#REF!="Alta",'Mapa final'!#REF!="Moderado"),CONCATENATE("R",'Mapa final'!#REF!),"")</f>
        <v>#REF!</v>
      </c>
      <c r="W20" s="303"/>
      <c r="X20" s="304" t="str">
        <f>IF(AND('Mapa final'!$L$18="Alta",'Mapa final'!$P$18="Moderado"),CONCATENATE("R",'Mapa final'!$A$18),"")</f>
        <v/>
      </c>
      <c r="Y20" s="304"/>
      <c r="Z20" s="304" t="str">
        <f>IF(AND('Mapa final'!$L$20="Alta",'Mapa final'!$P$20="Moderado"),CONCATENATE("R",'Mapa final'!$A$20),"")</f>
        <v/>
      </c>
      <c r="AA20" s="305"/>
      <c r="AB20" s="302" t="e">
        <f>IF(AND('Mapa final'!#REF!="Alta",'Mapa final'!#REF!="Mayor"),CONCATENATE("R",'Mapa final'!#REF!),"")</f>
        <v>#REF!</v>
      </c>
      <c r="AC20" s="303"/>
      <c r="AD20" s="304" t="str">
        <f>IF(AND('Mapa final'!$L$18="Alta",'Mapa final'!$P$18="Mayor"),CONCATENATE("R",'Mapa final'!$A$18),"")</f>
        <v/>
      </c>
      <c r="AE20" s="304"/>
      <c r="AF20" s="304" t="str">
        <f>IF(AND('Mapa final'!$L$20="Alta",'Mapa final'!$P$20="Mayor"),CONCATENATE("R",'Mapa final'!$A$20),"")</f>
        <v/>
      </c>
      <c r="AG20" s="305"/>
      <c r="AH20" s="293" t="e">
        <f>IF(AND('Mapa final'!#REF!="Alta",'Mapa final'!#REF!="Catastrófico"),CONCATENATE("R",'Mapa final'!#REF!),"")</f>
        <v>#REF!</v>
      </c>
      <c r="AI20" s="294"/>
      <c r="AJ20" s="294" t="str">
        <f>IF(AND('Mapa final'!$L$18="Alta",'Mapa final'!$P$18="Catastrófico"),CONCATENATE("R",'Mapa final'!$A$18),"")</f>
        <v/>
      </c>
      <c r="AK20" s="294"/>
      <c r="AL20" s="294" t="str">
        <f>IF(AND('Mapa final'!$L$20="Alta",'Mapa final'!$P$20="Catastrófico"),CONCATENATE("R",'Mapa final'!$A$20),"")</f>
        <v/>
      </c>
      <c r="AM20" s="295"/>
      <c r="AN20" s="76"/>
      <c r="AO20" s="338"/>
      <c r="AP20" s="339"/>
      <c r="AQ20" s="339"/>
      <c r="AR20" s="339"/>
      <c r="AS20" s="339"/>
      <c r="AT20" s="340"/>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row>
    <row r="21" spans="1:80" ht="15.75" customHeight="1" thickBot="1" x14ac:dyDescent="0.3">
      <c r="A21" s="76"/>
      <c r="B21" s="324"/>
      <c r="C21" s="324"/>
      <c r="D21" s="325"/>
      <c r="E21" s="319"/>
      <c r="F21" s="320"/>
      <c r="G21" s="320"/>
      <c r="H21" s="320"/>
      <c r="I21" s="320"/>
      <c r="J21" s="287"/>
      <c r="K21" s="288"/>
      <c r="L21" s="288"/>
      <c r="M21" s="288"/>
      <c r="N21" s="288"/>
      <c r="O21" s="289"/>
      <c r="P21" s="287"/>
      <c r="Q21" s="288"/>
      <c r="R21" s="288"/>
      <c r="S21" s="288"/>
      <c r="T21" s="288"/>
      <c r="U21" s="289"/>
      <c r="V21" s="306"/>
      <c r="W21" s="307"/>
      <c r="X21" s="307"/>
      <c r="Y21" s="307"/>
      <c r="Z21" s="307"/>
      <c r="AA21" s="308"/>
      <c r="AB21" s="306"/>
      <c r="AC21" s="307"/>
      <c r="AD21" s="307"/>
      <c r="AE21" s="307"/>
      <c r="AF21" s="307"/>
      <c r="AG21" s="308"/>
      <c r="AH21" s="296"/>
      <c r="AI21" s="297"/>
      <c r="AJ21" s="297"/>
      <c r="AK21" s="297"/>
      <c r="AL21" s="297"/>
      <c r="AM21" s="298"/>
      <c r="AN21" s="76"/>
      <c r="AO21" s="341"/>
      <c r="AP21" s="342"/>
      <c r="AQ21" s="342"/>
      <c r="AR21" s="342"/>
      <c r="AS21" s="342"/>
      <c r="AT21" s="343"/>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row>
    <row r="22" spans="1:80" x14ac:dyDescent="0.25">
      <c r="A22" s="76"/>
      <c r="B22" s="324"/>
      <c r="C22" s="324"/>
      <c r="D22" s="325"/>
      <c r="E22" s="313" t="s">
        <v>116</v>
      </c>
      <c r="F22" s="314"/>
      <c r="G22" s="314"/>
      <c r="H22" s="314"/>
      <c r="I22" s="315"/>
      <c r="J22" s="290" t="e">
        <f>IF(AND('Mapa final'!#REF!="Media",'Mapa final'!#REF!="Leve"),CONCATENATE("R",'Mapa final'!#REF!),"")</f>
        <v>#REF!</v>
      </c>
      <c r="K22" s="291"/>
      <c r="L22" s="291" t="str">
        <f>IF(AND('Mapa final'!$L$13="Media",'Mapa final'!$P$13="Leve"),CONCATENATE("R",'Mapa final'!$A$13),"")</f>
        <v/>
      </c>
      <c r="M22" s="291"/>
      <c r="N22" s="291" t="e">
        <f>IF(AND('Mapa final'!#REF!="Media",'Mapa final'!#REF!="Leve"),CONCATENATE("R",'Mapa final'!#REF!),"")</f>
        <v>#REF!</v>
      </c>
      <c r="O22" s="292"/>
      <c r="P22" s="290" t="e">
        <f>IF(AND('Mapa final'!#REF!="Media",'Mapa final'!#REF!="Menor"),CONCATENATE("R",'Mapa final'!#REF!),"")</f>
        <v>#REF!</v>
      </c>
      <c r="Q22" s="291"/>
      <c r="R22" s="291" t="str">
        <f>IF(AND('Mapa final'!$L$13="Media",'Mapa final'!$P$13="Menor"),CONCATENATE("R",'Mapa final'!$A$13),"")</f>
        <v/>
      </c>
      <c r="S22" s="291"/>
      <c r="T22" s="291" t="e">
        <f>IF(AND('Mapa final'!#REF!="Media",'Mapa final'!#REF!="Menor"),CONCATENATE("R",'Mapa final'!#REF!),"")</f>
        <v>#REF!</v>
      </c>
      <c r="U22" s="292"/>
      <c r="V22" s="290" t="e">
        <f>IF(AND('Mapa final'!#REF!="Media",'Mapa final'!#REF!="Moderado"),CONCATENATE("R",'Mapa final'!#REF!),"")</f>
        <v>#REF!</v>
      </c>
      <c r="W22" s="291"/>
      <c r="X22" s="291" t="str">
        <f>IF(AND('Mapa final'!$L$13="Media",'Mapa final'!$P$13="Moderado"),CONCATENATE("R",'Mapa final'!$A$13),"")</f>
        <v>R1</v>
      </c>
      <c r="Y22" s="291"/>
      <c r="Z22" s="291" t="e">
        <f>IF(AND('Mapa final'!#REF!="Media",'Mapa final'!#REF!="Moderado"),CONCATENATE("R",'Mapa final'!#REF!),"")</f>
        <v>#REF!</v>
      </c>
      <c r="AA22" s="292"/>
      <c r="AB22" s="309" t="e">
        <f>IF(AND('Mapa final'!#REF!="Media",'Mapa final'!#REF!="Mayor"),CONCATENATE("R",'Mapa final'!#REF!),"")</f>
        <v>#REF!</v>
      </c>
      <c r="AC22" s="310"/>
      <c r="AD22" s="310" t="str">
        <f>IF(AND('Mapa final'!$L$13="Media",'Mapa final'!$P$13="Mayor"),CONCATENATE("R",'Mapa final'!$A$13),"")</f>
        <v/>
      </c>
      <c r="AE22" s="310"/>
      <c r="AF22" s="310" t="e">
        <f>IF(AND('Mapa final'!#REF!="Media",'Mapa final'!#REF!="Mayor"),CONCATENATE("R",'Mapa final'!#REF!),"")</f>
        <v>#REF!</v>
      </c>
      <c r="AG22" s="311"/>
      <c r="AH22" s="299" t="e">
        <f>IF(AND('Mapa final'!#REF!="Media",'Mapa final'!#REF!="Catastrófico"),CONCATENATE("R",'Mapa final'!#REF!),"")</f>
        <v>#REF!</v>
      </c>
      <c r="AI22" s="300"/>
      <c r="AJ22" s="300" t="str">
        <f>IF(AND('Mapa final'!$L$13="Media",'Mapa final'!$P$13="Catastrófico"),CONCATENATE("R",'Mapa final'!$A$13),"")</f>
        <v/>
      </c>
      <c r="AK22" s="300"/>
      <c r="AL22" s="300" t="e">
        <f>IF(AND('Mapa final'!#REF!="Media",'Mapa final'!#REF!="Catastrófico"),CONCATENATE("R",'Mapa final'!#REF!),"")</f>
        <v>#REF!</v>
      </c>
      <c r="AM22" s="301"/>
      <c r="AN22" s="76"/>
      <c r="AO22" s="344" t="s">
        <v>80</v>
      </c>
      <c r="AP22" s="345"/>
      <c r="AQ22" s="345"/>
      <c r="AR22" s="345"/>
      <c r="AS22" s="345"/>
      <c r="AT22" s="34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row>
    <row r="23" spans="1:80" x14ac:dyDescent="0.25">
      <c r="A23" s="76"/>
      <c r="B23" s="324"/>
      <c r="C23" s="324"/>
      <c r="D23" s="325"/>
      <c r="E23" s="316"/>
      <c r="F23" s="317"/>
      <c r="G23" s="317"/>
      <c r="H23" s="317"/>
      <c r="I23" s="318"/>
      <c r="J23" s="284"/>
      <c r="K23" s="285"/>
      <c r="L23" s="285"/>
      <c r="M23" s="285"/>
      <c r="N23" s="285"/>
      <c r="O23" s="286"/>
      <c r="P23" s="284"/>
      <c r="Q23" s="285"/>
      <c r="R23" s="285"/>
      <c r="S23" s="285"/>
      <c r="T23" s="285"/>
      <c r="U23" s="286"/>
      <c r="V23" s="284"/>
      <c r="W23" s="285"/>
      <c r="X23" s="285"/>
      <c r="Y23" s="285"/>
      <c r="Z23" s="285"/>
      <c r="AA23" s="286"/>
      <c r="AB23" s="302"/>
      <c r="AC23" s="303"/>
      <c r="AD23" s="303"/>
      <c r="AE23" s="303"/>
      <c r="AF23" s="303"/>
      <c r="AG23" s="305"/>
      <c r="AH23" s="293"/>
      <c r="AI23" s="294"/>
      <c r="AJ23" s="294"/>
      <c r="AK23" s="294"/>
      <c r="AL23" s="294"/>
      <c r="AM23" s="295"/>
      <c r="AN23" s="76"/>
      <c r="AO23" s="347"/>
      <c r="AP23" s="348"/>
      <c r="AQ23" s="348"/>
      <c r="AR23" s="348"/>
      <c r="AS23" s="348"/>
      <c r="AT23" s="349"/>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row>
    <row r="24" spans="1:80" x14ac:dyDescent="0.25">
      <c r="A24" s="76"/>
      <c r="B24" s="324"/>
      <c r="C24" s="324"/>
      <c r="D24" s="325"/>
      <c r="E24" s="316"/>
      <c r="F24" s="317"/>
      <c r="G24" s="317"/>
      <c r="H24" s="317"/>
      <c r="I24" s="318"/>
      <c r="J24" s="284" t="e">
        <f>IF(AND('Mapa final'!#REF!="Media",'Mapa final'!#REF!="Leve"),CONCATENATE("R",'Mapa final'!#REF!),"")</f>
        <v>#REF!</v>
      </c>
      <c r="K24" s="285"/>
      <c r="L24" s="285" t="e">
        <f>IF(AND('Mapa final'!#REF!="Media",'Mapa final'!#REF!="Leve"),CONCATENATE("R",'Mapa final'!#REF!),"")</f>
        <v>#REF!</v>
      </c>
      <c r="M24" s="285"/>
      <c r="N24" s="285" t="e">
        <f>IF(AND('Mapa final'!#REF!="Media",'Mapa final'!#REF!="Leve"),CONCATENATE("R",'Mapa final'!#REF!),"")</f>
        <v>#REF!</v>
      </c>
      <c r="O24" s="286"/>
      <c r="P24" s="284" t="e">
        <f>IF(AND('Mapa final'!#REF!="Media",'Mapa final'!#REF!="Menor"),CONCATENATE("R",'Mapa final'!#REF!),"")</f>
        <v>#REF!</v>
      </c>
      <c r="Q24" s="285"/>
      <c r="R24" s="285" t="e">
        <f>IF(AND('Mapa final'!#REF!="Media",'Mapa final'!#REF!="Menor"),CONCATENATE("R",'Mapa final'!#REF!),"")</f>
        <v>#REF!</v>
      </c>
      <c r="S24" s="285"/>
      <c r="T24" s="285" t="e">
        <f>IF(AND('Mapa final'!#REF!="Media",'Mapa final'!#REF!="Menor"),CONCATENATE("R",'Mapa final'!#REF!),"")</f>
        <v>#REF!</v>
      </c>
      <c r="U24" s="286"/>
      <c r="V24" s="284" t="e">
        <f>IF(AND('Mapa final'!#REF!="Media",'Mapa final'!#REF!="Moderado"),CONCATENATE("R",'Mapa final'!#REF!),"")</f>
        <v>#REF!</v>
      </c>
      <c r="W24" s="285"/>
      <c r="X24" s="285" t="e">
        <f>IF(AND('Mapa final'!#REF!="Media",'Mapa final'!#REF!="Moderado"),CONCATENATE("R",'Mapa final'!#REF!),"")</f>
        <v>#REF!</v>
      </c>
      <c r="Y24" s="285"/>
      <c r="Z24" s="285" t="e">
        <f>IF(AND('Mapa final'!#REF!="Media",'Mapa final'!#REF!="Moderado"),CONCATENATE("R",'Mapa final'!#REF!),"")</f>
        <v>#REF!</v>
      </c>
      <c r="AA24" s="286"/>
      <c r="AB24" s="302" t="e">
        <f>IF(AND('Mapa final'!#REF!="Media",'Mapa final'!#REF!="Mayor"),CONCATENATE("R",'Mapa final'!#REF!),"")</f>
        <v>#REF!</v>
      </c>
      <c r="AC24" s="303"/>
      <c r="AD24" s="304" t="e">
        <f>IF(AND('Mapa final'!#REF!="Media",'Mapa final'!#REF!="Mayor"),CONCATENATE("R",'Mapa final'!#REF!),"")</f>
        <v>#REF!</v>
      </c>
      <c r="AE24" s="304"/>
      <c r="AF24" s="304" t="e">
        <f>IF(AND('Mapa final'!#REF!="Media",'Mapa final'!#REF!="Mayor"),CONCATENATE("R",'Mapa final'!#REF!),"")</f>
        <v>#REF!</v>
      </c>
      <c r="AG24" s="305"/>
      <c r="AH24" s="293" t="e">
        <f>IF(AND('Mapa final'!#REF!="Media",'Mapa final'!#REF!="Catastrófico"),CONCATENATE("R",'Mapa final'!#REF!),"")</f>
        <v>#REF!</v>
      </c>
      <c r="AI24" s="294"/>
      <c r="AJ24" s="294" t="e">
        <f>IF(AND('Mapa final'!#REF!="Media",'Mapa final'!#REF!="Catastrófico"),CONCATENATE("R",'Mapa final'!#REF!),"")</f>
        <v>#REF!</v>
      </c>
      <c r="AK24" s="294"/>
      <c r="AL24" s="294" t="e">
        <f>IF(AND('Mapa final'!#REF!="Media",'Mapa final'!#REF!="Catastrófico"),CONCATENATE("R",'Mapa final'!#REF!),"")</f>
        <v>#REF!</v>
      </c>
      <c r="AM24" s="295"/>
      <c r="AN24" s="76"/>
      <c r="AO24" s="347"/>
      <c r="AP24" s="348"/>
      <c r="AQ24" s="348"/>
      <c r="AR24" s="348"/>
      <c r="AS24" s="348"/>
      <c r="AT24" s="349"/>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row>
    <row r="25" spans="1:80" x14ac:dyDescent="0.25">
      <c r="A25" s="76"/>
      <c r="B25" s="324"/>
      <c r="C25" s="324"/>
      <c r="D25" s="325"/>
      <c r="E25" s="316"/>
      <c r="F25" s="317"/>
      <c r="G25" s="317"/>
      <c r="H25" s="317"/>
      <c r="I25" s="318"/>
      <c r="J25" s="284"/>
      <c r="K25" s="285"/>
      <c r="L25" s="285"/>
      <c r="M25" s="285"/>
      <c r="N25" s="285"/>
      <c r="O25" s="286"/>
      <c r="P25" s="284"/>
      <c r="Q25" s="285"/>
      <c r="R25" s="285"/>
      <c r="S25" s="285"/>
      <c r="T25" s="285"/>
      <c r="U25" s="286"/>
      <c r="V25" s="284"/>
      <c r="W25" s="285"/>
      <c r="X25" s="285"/>
      <c r="Y25" s="285"/>
      <c r="Z25" s="285"/>
      <c r="AA25" s="286"/>
      <c r="AB25" s="302"/>
      <c r="AC25" s="303"/>
      <c r="AD25" s="304"/>
      <c r="AE25" s="304"/>
      <c r="AF25" s="304"/>
      <c r="AG25" s="305"/>
      <c r="AH25" s="293"/>
      <c r="AI25" s="294"/>
      <c r="AJ25" s="294"/>
      <c r="AK25" s="294"/>
      <c r="AL25" s="294"/>
      <c r="AM25" s="295"/>
      <c r="AN25" s="76"/>
      <c r="AO25" s="347"/>
      <c r="AP25" s="348"/>
      <c r="AQ25" s="348"/>
      <c r="AR25" s="348"/>
      <c r="AS25" s="348"/>
      <c r="AT25" s="349"/>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row>
    <row r="26" spans="1:80" x14ac:dyDescent="0.25">
      <c r="A26" s="76"/>
      <c r="B26" s="324"/>
      <c r="C26" s="324"/>
      <c r="D26" s="325"/>
      <c r="E26" s="316"/>
      <c r="F26" s="317"/>
      <c r="G26" s="317"/>
      <c r="H26" s="317"/>
      <c r="I26" s="318"/>
      <c r="J26" s="284" t="e">
        <f>IF(AND('Mapa final'!#REF!="Media",'Mapa final'!#REF!="Leve"),CONCATENATE("R",'Mapa final'!#REF!),"")</f>
        <v>#REF!</v>
      </c>
      <c r="K26" s="285"/>
      <c r="L26" s="285" t="e">
        <f>IF(AND('Mapa final'!#REF!="Media",'Mapa final'!#REF!="Leve"),CONCATENATE("R",'Mapa final'!#REF!),"")</f>
        <v>#REF!</v>
      </c>
      <c r="M26" s="285"/>
      <c r="N26" s="285" t="e">
        <f>IF(AND('Mapa final'!#REF!="Media",'Mapa final'!#REF!="Leve"),CONCATENATE("R",'Mapa final'!#REF!),"")</f>
        <v>#REF!</v>
      </c>
      <c r="O26" s="286"/>
      <c r="P26" s="284" t="e">
        <f>IF(AND('Mapa final'!#REF!="Media",'Mapa final'!#REF!="Menor"),CONCATENATE("R",'Mapa final'!#REF!),"")</f>
        <v>#REF!</v>
      </c>
      <c r="Q26" s="285"/>
      <c r="R26" s="285" t="e">
        <f>IF(AND('Mapa final'!#REF!="Media",'Mapa final'!#REF!="Menor"),CONCATENATE("R",'Mapa final'!#REF!),"")</f>
        <v>#REF!</v>
      </c>
      <c r="S26" s="285"/>
      <c r="T26" s="285" t="e">
        <f>IF(AND('Mapa final'!#REF!="Media",'Mapa final'!#REF!="Menor"),CONCATENATE("R",'Mapa final'!#REF!),"")</f>
        <v>#REF!</v>
      </c>
      <c r="U26" s="286"/>
      <c r="V26" s="284" t="e">
        <f>IF(AND('Mapa final'!#REF!="Media",'Mapa final'!#REF!="Moderado"),CONCATENATE("R",'Mapa final'!#REF!),"")</f>
        <v>#REF!</v>
      </c>
      <c r="W26" s="285"/>
      <c r="X26" s="285" t="e">
        <f>IF(AND('Mapa final'!#REF!="Media",'Mapa final'!#REF!="Moderado"),CONCATENATE("R",'Mapa final'!#REF!),"")</f>
        <v>#REF!</v>
      </c>
      <c r="Y26" s="285"/>
      <c r="Z26" s="285" t="e">
        <f>IF(AND('Mapa final'!#REF!="Media",'Mapa final'!#REF!="Moderado"),CONCATENATE("R",'Mapa final'!#REF!),"")</f>
        <v>#REF!</v>
      </c>
      <c r="AA26" s="286"/>
      <c r="AB26" s="302" t="e">
        <f>IF(AND('Mapa final'!#REF!="Media",'Mapa final'!#REF!="Mayor"),CONCATENATE("R",'Mapa final'!#REF!),"")</f>
        <v>#REF!</v>
      </c>
      <c r="AC26" s="303"/>
      <c r="AD26" s="304" t="e">
        <f>IF(AND('Mapa final'!#REF!="Media",'Mapa final'!#REF!="Mayor"),CONCATENATE("R",'Mapa final'!#REF!),"")</f>
        <v>#REF!</v>
      </c>
      <c r="AE26" s="304"/>
      <c r="AF26" s="304" t="e">
        <f>IF(AND('Mapa final'!#REF!="Media",'Mapa final'!#REF!="Mayor"),CONCATENATE("R",'Mapa final'!#REF!),"")</f>
        <v>#REF!</v>
      </c>
      <c r="AG26" s="305"/>
      <c r="AH26" s="293" t="e">
        <f>IF(AND('Mapa final'!#REF!="Media",'Mapa final'!#REF!="Catastrófico"),CONCATENATE("R",'Mapa final'!#REF!),"")</f>
        <v>#REF!</v>
      </c>
      <c r="AI26" s="294"/>
      <c r="AJ26" s="294" t="e">
        <f>IF(AND('Mapa final'!#REF!="Media",'Mapa final'!#REF!="Catastrófico"),CONCATENATE("R",'Mapa final'!#REF!),"")</f>
        <v>#REF!</v>
      </c>
      <c r="AK26" s="294"/>
      <c r="AL26" s="294" t="e">
        <f>IF(AND('Mapa final'!#REF!="Media",'Mapa final'!#REF!="Catastrófico"),CONCATENATE("R",'Mapa final'!#REF!),"")</f>
        <v>#REF!</v>
      </c>
      <c r="AM26" s="295"/>
      <c r="AN26" s="76"/>
      <c r="AO26" s="347"/>
      <c r="AP26" s="348"/>
      <c r="AQ26" s="348"/>
      <c r="AR26" s="348"/>
      <c r="AS26" s="348"/>
      <c r="AT26" s="349"/>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row>
    <row r="27" spans="1:80" x14ac:dyDescent="0.25">
      <c r="A27" s="76"/>
      <c r="B27" s="324"/>
      <c r="C27" s="324"/>
      <c r="D27" s="325"/>
      <c r="E27" s="316"/>
      <c r="F27" s="317"/>
      <c r="G27" s="317"/>
      <c r="H27" s="317"/>
      <c r="I27" s="318"/>
      <c r="J27" s="284"/>
      <c r="K27" s="285"/>
      <c r="L27" s="285"/>
      <c r="M27" s="285"/>
      <c r="N27" s="285"/>
      <c r="O27" s="286"/>
      <c r="P27" s="284"/>
      <c r="Q27" s="285"/>
      <c r="R27" s="285"/>
      <c r="S27" s="285"/>
      <c r="T27" s="285"/>
      <c r="U27" s="286"/>
      <c r="V27" s="284"/>
      <c r="W27" s="285"/>
      <c r="X27" s="285"/>
      <c r="Y27" s="285"/>
      <c r="Z27" s="285"/>
      <c r="AA27" s="286"/>
      <c r="AB27" s="302"/>
      <c r="AC27" s="303"/>
      <c r="AD27" s="304"/>
      <c r="AE27" s="304"/>
      <c r="AF27" s="304"/>
      <c r="AG27" s="305"/>
      <c r="AH27" s="293"/>
      <c r="AI27" s="294"/>
      <c r="AJ27" s="294"/>
      <c r="AK27" s="294"/>
      <c r="AL27" s="294"/>
      <c r="AM27" s="295"/>
      <c r="AN27" s="76"/>
      <c r="AO27" s="347"/>
      <c r="AP27" s="348"/>
      <c r="AQ27" s="348"/>
      <c r="AR27" s="348"/>
      <c r="AS27" s="348"/>
      <c r="AT27" s="349"/>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row>
    <row r="28" spans="1:80" x14ac:dyDescent="0.25">
      <c r="A28" s="76"/>
      <c r="B28" s="324"/>
      <c r="C28" s="324"/>
      <c r="D28" s="325"/>
      <c r="E28" s="316"/>
      <c r="F28" s="317"/>
      <c r="G28" s="317"/>
      <c r="H28" s="317"/>
      <c r="I28" s="318"/>
      <c r="J28" s="284" t="e">
        <f>IF(AND('Mapa final'!#REF!="Media",'Mapa final'!#REF!="Leve"),CONCATENATE("R",'Mapa final'!#REF!),"")</f>
        <v>#REF!</v>
      </c>
      <c r="K28" s="285"/>
      <c r="L28" s="285" t="str">
        <f>IF(AND('Mapa final'!$L$18="Media",'Mapa final'!$P$18="Leve"),CONCATENATE("R",'Mapa final'!$A$18),"")</f>
        <v/>
      </c>
      <c r="M28" s="285"/>
      <c r="N28" s="285" t="str">
        <f>IF(AND('Mapa final'!$L$20="Media",'Mapa final'!$P$20="Leve"),CONCATENATE("R",'Mapa final'!$A$20),"")</f>
        <v/>
      </c>
      <c r="O28" s="286"/>
      <c r="P28" s="284" t="e">
        <f>IF(AND('Mapa final'!#REF!="Media",'Mapa final'!#REF!="Menor"),CONCATENATE("R",'Mapa final'!#REF!),"")</f>
        <v>#REF!</v>
      </c>
      <c r="Q28" s="285"/>
      <c r="R28" s="285" t="str">
        <f>IF(AND('Mapa final'!$L$18="Media",'Mapa final'!$P$18="Menor"),CONCATENATE("R",'Mapa final'!$A$18),"")</f>
        <v/>
      </c>
      <c r="S28" s="285"/>
      <c r="T28" s="285" t="str">
        <f>IF(AND('Mapa final'!$L$20="Media",'Mapa final'!$P$20="Menor"),CONCATENATE("R",'Mapa final'!$A$20),"")</f>
        <v/>
      </c>
      <c r="U28" s="286"/>
      <c r="V28" s="284" t="e">
        <f>IF(AND('Mapa final'!#REF!="Media",'Mapa final'!#REF!="Moderado"),CONCATENATE("R",'Mapa final'!#REF!),"")</f>
        <v>#REF!</v>
      </c>
      <c r="W28" s="285"/>
      <c r="X28" s="285" t="str">
        <f>IF(AND('Mapa final'!$L$18="Media",'Mapa final'!$P$18="Moderado"),CONCATENATE("R",'Mapa final'!$A$18),"")</f>
        <v/>
      </c>
      <c r="Y28" s="285"/>
      <c r="Z28" s="285" t="str">
        <f>IF(AND('Mapa final'!$L$20="Media",'Mapa final'!$P$20="Moderado"),CONCATENATE("R",'Mapa final'!$A$20),"")</f>
        <v/>
      </c>
      <c r="AA28" s="286"/>
      <c r="AB28" s="302" t="e">
        <f>IF(AND('Mapa final'!#REF!="Media",'Mapa final'!#REF!="Mayor"),CONCATENATE("R",'Mapa final'!#REF!),"")</f>
        <v>#REF!</v>
      </c>
      <c r="AC28" s="303"/>
      <c r="AD28" s="304" t="str">
        <f>IF(AND('Mapa final'!$L$18="Media",'Mapa final'!$P$18="Mayor"),CONCATENATE("R",'Mapa final'!$A$18),"")</f>
        <v/>
      </c>
      <c r="AE28" s="304"/>
      <c r="AF28" s="304" t="str">
        <f>IF(AND('Mapa final'!$L$20="Media",'Mapa final'!$P$20="Mayor"),CONCATENATE("R",'Mapa final'!$A$20),"")</f>
        <v/>
      </c>
      <c r="AG28" s="305"/>
      <c r="AH28" s="293" t="e">
        <f>IF(AND('Mapa final'!#REF!="Media",'Mapa final'!#REF!="Catastrófico"),CONCATENATE("R",'Mapa final'!#REF!),"")</f>
        <v>#REF!</v>
      </c>
      <c r="AI28" s="294"/>
      <c r="AJ28" s="294" t="str">
        <f>IF(AND('Mapa final'!$L$18="Media",'Mapa final'!$P$18="Catastrófico"),CONCATENATE("R",'Mapa final'!$A$18),"")</f>
        <v/>
      </c>
      <c r="AK28" s="294"/>
      <c r="AL28" s="294" t="str">
        <f>IF(AND('Mapa final'!$L$20="Media",'Mapa final'!$P$20="Catastrófico"),CONCATENATE("R",'Mapa final'!$A$20),"")</f>
        <v/>
      </c>
      <c r="AM28" s="295"/>
      <c r="AN28" s="76"/>
      <c r="AO28" s="347"/>
      <c r="AP28" s="348"/>
      <c r="AQ28" s="348"/>
      <c r="AR28" s="348"/>
      <c r="AS28" s="348"/>
      <c r="AT28" s="349"/>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row>
    <row r="29" spans="1:80" ht="15.75" thickBot="1" x14ac:dyDescent="0.3">
      <c r="A29" s="76"/>
      <c r="B29" s="324"/>
      <c r="C29" s="324"/>
      <c r="D29" s="325"/>
      <c r="E29" s="319"/>
      <c r="F29" s="320"/>
      <c r="G29" s="320"/>
      <c r="H29" s="320"/>
      <c r="I29" s="321"/>
      <c r="J29" s="284"/>
      <c r="K29" s="285"/>
      <c r="L29" s="285"/>
      <c r="M29" s="285"/>
      <c r="N29" s="285"/>
      <c r="O29" s="286"/>
      <c r="P29" s="287"/>
      <c r="Q29" s="288"/>
      <c r="R29" s="288"/>
      <c r="S29" s="288"/>
      <c r="T29" s="288"/>
      <c r="U29" s="289"/>
      <c r="V29" s="287"/>
      <c r="W29" s="288"/>
      <c r="X29" s="288"/>
      <c r="Y29" s="288"/>
      <c r="Z29" s="288"/>
      <c r="AA29" s="289"/>
      <c r="AB29" s="306"/>
      <c r="AC29" s="307"/>
      <c r="AD29" s="307"/>
      <c r="AE29" s="307"/>
      <c r="AF29" s="307"/>
      <c r="AG29" s="308"/>
      <c r="AH29" s="296"/>
      <c r="AI29" s="297"/>
      <c r="AJ29" s="297"/>
      <c r="AK29" s="297"/>
      <c r="AL29" s="297"/>
      <c r="AM29" s="298"/>
      <c r="AN29" s="76"/>
      <c r="AO29" s="350"/>
      <c r="AP29" s="351"/>
      <c r="AQ29" s="351"/>
      <c r="AR29" s="351"/>
      <c r="AS29" s="351"/>
      <c r="AT29" s="352"/>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row>
    <row r="30" spans="1:80" x14ac:dyDescent="0.25">
      <c r="A30" s="76"/>
      <c r="B30" s="324"/>
      <c r="C30" s="324"/>
      <c r="D30" s="325"/>
      <c r="E30" s="313" t="s">
        <v>113</v>
      </c>
      <c r="F30" s="314"/>
      <c r="G30" s="314"/>
      <c r="H30" s="314"/>
      <c r="I30" s="314"/>
      <c r="J30" s="281" t="e">
        <f>IF(AND('Mapa final'!#REF!="Baja",'Mapa final'!#REF!="Leve"),CONCATENATE("R",'Mapa final'!#REF!),"")</f>
        <v>#REF!</v>
      </c>
      <c r="K30" s="282"/>
      <c r="L30" s="282" t="str">
        <f>IF(AND('Mapa final'!$L$13="Baja",'Mapa final'!$P$13="Leve"),CONCATENATE("R",'Mapa final'!$A$13),"")</f>
        <v/>
      </c>
      <c r="M30" s="282"/>
      <c r="N30" s="282" t="e">
        <f>IF(AND('Mapa final'!#REF!="Baja",'Mapa final'!#REF!="Leve"),CONCATENATE("R",'Mapa final'!#REF!),"")</f>
        <v>#REF!</v>
      </c>
      <c r="O30" s="283"/>
      <c r="P30" s="291" t="e">
        <f>IF(AND('Mapa final'!#REF!="Baja",'Mapa final'!#REF!="Menor"),CONCATENATE("R",'Mapa final'!#REF!),"")</f>
        <v>#REF!</v>
      </c>
      <c r="Q30" s="291"/>
      <c r="R30" s="291" t="str">
        <f>IF(AND('Mapa final'!$L$13="Baja",'Mapa final'!$P$13="Menor"),CONCATENATE("R",'Mapa final'!$A$13),"")</f>
        <v/>
      </c>
      <c r="S30" s="291"/>
      <c r="T30" s="291" t="e">
        <f>IF(AND('Mapa final'!#REF!="Baja",'Mapa final'!#REF!="Menor"),CONCATENATE("R",'Mapa final'!#REF!),"")</f>
        <v>#REF!</v>
      </c>
      <c r="U30" s="292"/>
      <c r="V30" s="290" t="e">
        <f>IF(AND('Mapa final'!#REF!="Baja",'Mapa final'!#REF!="Moderado"),CONCATENATE("R",'Mapa final'!#REF!),"")</f>
        <v>#REF!</v>
      </c>
      <c r="W30" s="291"/>
      <c r="X30" s="291" t="str">
        <f>IF(AND('Mapa final'!$L$13="Baja",'Mapa final'!$P$13="Moderado"),CONCATENATE("R",'Mapa final'!$A$13),"")</f>
        <v/>
      </c>
      <c r="Y30" s="291"/>
      <c r="Z30" s="291" t="e">
        <f>IF(AND('Mapa final'!#REF!="Baja",'Mapa final'!#REF!="Moderado"),CONCATENATE("R",'Mapa final'!#REF!),"")</f>
        <v>#REF!</v>
      </c>
      <c r="AA30" s="292"/>
      <c r="AB30" s="309" t="e">
        <f>IF(AND('Mapa final'!#REF!="Baja",'Mapa final'!#REF!="Mayor"),CONCATENATE("R",'Mapa final'!#REF!),"")</f>
        <v>#REF!</v>
      </c>
      <c r="AC30" s="310"/>
      <c r="AD30" s="310" t="str">
        <f>IF(AND('Mapa final'!$L$13="Baja",'Mapa final'!$P$13="Mayor"),CONCATENATE("R",'Mapa final'!$A$13),"")</f>
        <v/>
      </c>
      <c r="AE30" s="310"/>
      <c r="AF30" s="310" t="e">
        <f>IF(AND('Mapa final'!#REF!="Baja",'Mapa final'!#REF!="Mayor"),CONCATENATE("R",'Mapa final'!#REF!),"")</f>
        <v>#REF!</v>
      </c>
      <c r="AG30" s="311"/>
      <c r="AH30" s="299" t="e">
        <f>IF(AND('Mapa final'!#REF!="Baja",'Mapa final'!#REF!="Catastrófico"),CONCATENATE("R",'Mapa final'!#REF!),"")</f>
        <v>#REF!</v>
      </c>
      <c r="AI30" s="300"/>
      <c r="AJ30" s="300" t="str">
        <f>IF(AND('Mapa final'!$L$13="Baja",'Mapa final'!$P$13="Catastrófico"),CONCATENATE("R",'Mapa final'!$A$13),"")</f>
        <v/>
      </c>
      <c r="AK30" s="300"/>
      <c r="AL30" s="300" t="e">
        <f>IF(AND('Mapa final'!#REF!="Baja",'Mapa final'!#REF!="Catastrófico"),CONCATENATE("R",'Mapa final'!#REF!),"")</f>
        <v>#REF!</v>
      </c>
      <c r="AM30" s="301"/>
      <c r="AN30" s="76"/>
      <c r="AO30" s="353" t="s">
        <v>81</v>
      </c>
      <c r="AP30" s="354"/>
      <c r="AQ30" s="354"/>
      <c r="AR30" s="354"/>
      <c r="AS30" s="354"/>
      <c r="AT30" s="355"/>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row>
    <row r="31" spans="1:80" x14ac:dyDescent="0.25">
      <c r="A31" s="76"/>
      <c r="B31" s="324"/>
      <c r="C31" s="324"/>
      <c r="D31" s="325"/>
      <c r="E31" s="316"/>
      <c r="F31" s="317"/>
      <c r="G31" s="317"/>
      <c r="H31" s="317"/>
      <c r="I31" s="322"/>
      <c r="J31" s="275"/>
      <c r="K31" s="276"/>
      <c r="L31" s="276"/>
      <c r="M31" s="276"/>
      <c r="N31" s="276"/>
      <c r="O31" s="277"/>
      <c r="P31" s="285"/>
      <c r="Q31" s="285"/>
      <c r="R31" s="285"/>
      <c r="S31" s="285"/>
      <c r="T31" s="285"/>
      <c r="U31" s="286"/>
      <c r="V31" s="284"/>
      <c r="W31" s="285"/>
      <c r="X31" s="285"/>
      <c r="Y31" s="285"/>
      <c r="Z31" s="285"/>
      <c r="AA31" s="286"/>
      <c r="AB31" s="302"/>
      <c r="AC31" s="303"/>
      <c r="AD31" s="303"/>
      <c r="AE31" s="303"/>
      <c r="AF31" s="303"/>
      <c r="AG31" s="305"/>
      <c r="AH31" s="293"/>
      <c r="AI31" s="294"/>
      <c r="AJ31" s="294"/>
      <c r="AK31" s="294"/>
      <c r="AL31" s="294"/>
      <c r="AM31" s="295"/>
      <c r="AN31" s="76"/>
      <c r="AO31" s="356"/>
      <c r="AP31" s="357"/>
      <c r="AQ31" s="357"/>
      <c r="AR31" s="357"/>
      <c r="AS31" s="357"/>
      <c r="AT31" s="358"/>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row>
    <row r="32" spans="1:80" x14ac:dyDescent="0.25">
      <c r="A32" s="76"/>
      <c r="B32" s="324"/>
      <c r="C32" s="324"/>
      <c r="D32" s="325"/>
      <c r="E32" s="316"/>
      <c r="F32" s="317"/>
      <c r="G32" s="317"/>
      <c r="H32" s="317"/>
      <c r="I32" s="322"/>
      <c r="J32" s="275" t="e">
        <f>IF(AND('Mapa final'!#REF!="Baja",'Mapa final'!#REF!="Leve"),CONCATENATE("R",'Mapa final'!#REF!),"")</f>
        <v>#REF!</v>
      </c>
      <c r="K32" s="276"/>
      <c r="L32" s="276" t="e">
        <f>IF(AND('Mapa final'!#REF!="Baja",'Mapa final'!#REF!="Leve"),CONCATENATE("R",'Mapa final'!#REF!),"")</f>
        <v>#REF!</v>
      </c>
      <c r="M32" s="276"/>
      <c r="N32" s="276" t="e">
        <f>IF(AND('Mapa final'!#REF!="Baja",'Mapa final'!#REF!="Leve"),CONCATENATE("R",'Mapa final'!#REF!),"")</f>
        <v>#REF!</v>
      </c>
      <c r="O32" s="277"/>
      <c r="P32" s="285" t="e">
        <f>IF(AND('Mapa final'!#REF!="Baja",'Mapa final'!#REF!="Menor"),CONCATENATE("R",'Mapa final'!#REF!),"")</f>
        <v>#REF!</v>
      </c>
      <c r="Q32" s="285"/>
      <c r="R32" s="285" t="e">
        <f>IF(AND('Mapa final'!#REF!="Baja",'Mapa final'!#REF!="Menor"),CONCATENATE("R",'Mapa final'!#REF!),"")</f>
        <v>#REF!</v>
      </c>
      <c r="S32" s="285"/>
      <c r="T32" s="285" t="e">
        <f>IF(AND('Mapa final'!#REF!="Baja",'Mapa final'!#REF!="Menor"),CONCATENATE("R",'Mapa final'!#REF!),"")</f>
        <v>#REF!</v>
      </c>
      <c r="U32" s="286"/>
      <c r="V32" s="284" t="e">
        <f>IF(AND('Mapa final'!#REF!="Baja",'Mapa final'!#REF!="Moderado"),CONCATENATE("R",'Mapa final'!#REF!),"")</f>
        <v>#REF!</v>
      </c>
      <c r="W32" s="285"/>
      <c r="X32" s="285" t="e">
        <f>IF(AND('Mapa final'!#REF!="Baja",'Mapa final'!#REF!="Moderado"),CONCATENATE("R",'Mapa final'!#REF!),"")</f>
        <v>#REF!</v>
      </c>
      <c r="Y32" s="285"/>
      <c r="Z32" s="285" t="e">
        <f>IF(AND('Mapa final'!#REF!="Baja",'Mapa final'!#REF!="Moderado"),CONCATENATE("R",'Mapa final'!#REF!),"")</f>
        <v>#REF!</v>
      </c>
      <c r="AA32" s="286"/>
      <c r="AB32" s="302" t="e">
        <f>IF(AND('Mapa final'!#REF!="Baja",'Mapa final'!#REF!="Mayor"),CONCATENATE("R",'Mapa final'!#REF!),"")</f>
        <v>#REF!</v>
      </c>
      <c r="AC32" s="303"/>
      <c r="AD32" s="304" t="e">
        <f>IF(AND('Mapa final'!#REF!="Baja",'Mapa final'!#REF!="Mayor"),CONCATENATE("R",'Mapa final'!#REF!),"")</f>
        <v>#REF!</v>
      </c>
      <c r="AE32" s="304"/>
      <c r="AF32" s="304" t="e">
        <f>IF(AND('Mapa final'!#REF!="Baja",'Mapa final'!#REF!="Mayor"),CONCATENATE("R",'Mapa final'!#REF!),"")</f>
        <v>#REF!</v>
      </c>
      <c r="AG32" s="305"/>
      <c r="AH32" s="293" t="e">
        <f>IF(AND('Mapa final'!#REF!="Baja",'Mapa final'!#REF!="Catastrófico"),CONCATENATE("R",'Mapa final'!#REF!),"")</f>
        <v>#REF!</v>
      </c>
      <c r="AI32" s="294"/>
      <c r="AJ32" s="294" t="e">
        <f>IF(AND('Mapa final'!#REF!="Baja",'Mapa final'!#REF!="Catastrófico"),CONCATENATE("R",'Mapa final'!#REF!),"")</f>
        <v>#REF!</v>
      </c>
      <c r="AK32" s="294"/>
      <c r="AL32" s="294" t="e">
        <f>IF(AND('Mapa final'!#REF!="Baja",'Mapa final'!#REF!="Catastrófico"),CONCATENATE("R",'Mapa final'!#REF!),"")</f>
        <v>#REF!</v>
      </c>
      <c r="AM32" s="295"/>
      <c r="AN32" s="76"/>
      <c r="AO32" s="356"/>
      <c r="AP32" s="357"/>
      <c r="AQ32" s="357"/>
      <c r="AR32" s="357"/>
      <c r="AS32" s="357"/>
      <c r="AT32" s="358"/>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row>
    <row r="33" spans="1:80" x14ac:dyDescent="0.25">
      <c r="A33" s="76"/>
      <c r="B33" s="324"/>
      <c r="C33" s="324"/>
      <c r="D33" s="325"/>
      <c r="E33" s="316"/>
      <c r="F33" s="317"/>
      <c r="G33" s="317"/>
      <c r="H33" s="317"/>
      <c r="I33" s="322"/>
      <c r="J33" s="275"/>
      <c r="K33" s="276"/>
      <c r="L33" s="276"/>
      <c r="M33" s="276"/>
      <c r="N33" s="276"/>
      <c r="O33" s="277"/>
      <c r="P33" s="285"/>
      <c r="Q33" s="285"/>
      <c r="R33" s="285"/>
      <c r="S33" s="285"/>
      <c r="T33" s="285"/>
      <c r="U33" s="286"/>
      <c r="V33" s="284"/>
      <c r="W33" s="285"/>
      <c r="X33" s="285"/>
      <c r="Y33" s="285"/>
      <c r="Z33" s="285"/>
      <c r="AA33" s="286"/>
      <c r="AB33" s="302"/>
      <c r="AC33" s="303"/>
      <c r="AD33" s="304"/>
      <c r="AE33" s="304"/>
      <c r="AF33" s="304"/>
      <c r="AG33" s="305"/>
      <c r="AH33" s="293"/>
      <c r="AI33" s="294"/>
      <c r="AJ33" s="294"/>
      <c r="AK33" s="294"/>
      <c r="AL33" s="294"/>
      <c r="AM33" s="295"/>
      <c r="AN33" s="76"/>
      <c r="AO33" s="356"/>
      <c r="AP33" s="357"/>
      <c r="AQ33" s="357"/>
      <c r="AR33" s="357"/>
      <c r="AS33" s="357"/>
      <c r="AT33" s="358"/>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1:80" x14ac:dyDescent="0.25">
      <c r="A34" s="76"/>
      <c r="B34" s="324"/>
      <c r="C34" s="324"/>
      <c r="D34" s="325"/>
      <c r="E34" s="316"/>
      <c r="F34" s="317"/>
      <c r="G34" s="317"/>
      <c r="H34" s="317"/>
      <c r="I34" s="322"/>
      <c r="J34" s="275" t="e">
        <f>IF(AND('Mapa final'!#REF!="Baja",'Mapa final'!#REF!="Leve"),CONCATENATE("R",'Mapa final'!#REF!),"")</f>
        <v>#REF!</v>
      </c>
      <c r="K34" s="276"/>
      <c r="L34" s="276" t="e">
        <f>IF(AND('Mapa final'!#REF!="Baja",'Mapa final'!#REF!="Leve"),CONCATENATE("R",'Mapa final'!#REF!),"")</f>
        <v>#REF!</v>
      </c>
      <c r="M34" s="276"/>
      <c r="N34" s="276" t="e">
        <f>IF(AND('Mapa final'!#REF!="Baja",'Mapa final'!#REF!="Leve"),CONCATENATE("R",'Mapa final'!#REF!),"")</f>
        <v>#REF!</v>
      </c>
      <c r="O34" s="277"/>
      <c r="P34" s="285" t="e">
        <f>IF(AND('Mapa final'!#REF!="Baja",'Mapa final'!#REF!="Menor"),CONCATENATE("R",'Mapa final'!#REF!),"")</f>
        <v>#REF!</v>
      </c>
      <c r="Q34" s="285"/>
      <c r="R34" s="285" t="e">
        <f>IF(AND('Mapa final'!#REF!="Baja",'Mapa final'!#REF!="Menor"),CONCATENATE("R",'Mapa final'!#REF!),"")</f>
        <v>#REF!</v>
      </c>
      <c r="S34" s="285"/>
      <c r="T34" s="285" t="e">
        <f>IF(AND('Mapa final'!#REF!="Baja",'Mapa final'!#REF!="Menor"),CONCATENATE("R",'Mapa final'!#REF!),"")</f>
        <v>#REF!</v>
      </c>
      <c r="U34" s="286"/>
      <c r="V34" s="284" t="e">
        <f>IF(AND('Mapa final'!#REF!="Baja",'Mapa final'!#REF!="Moderado"),CONCATENATE("R",'Mapa final'!#REF!),"")</f>
        <v>#REF!</v>
      </c>
      <c r="W34" s="285"/>
      <c r="X34" s="285" t="e">
        <f>IF(AND('Mapa final'!#REF!="Baja",'Mapa final'!#REF!="Moderado"),CONCATENATE("R",'Mapa final'!#REF!),"")</f>
        <v>#REF!</v>
      </c>
      <c r="Y34" s="285"/>
      <c r="Z34" s="285" t="e">
        <f>IF(AND('Mapa final'!#REF!="Baja",'Mapa final'!#REF!="Moderado"),CONCATENATE("R",'Mapa final'!#REF!),"")</f>
        <v>#REF!</v>
      </c>
      <c r="AA34" s="286"/>
      <c r="AB34" s="302" t="e">
        <f>IF(AND('Mapa final'!#REF!="Baja",'Mapa final'!#REF!="Mayor"),CONCATENATE("R",'Mapa final'!#REF!),"")</f>
        <v>#REF!</v>
      </c>
      <c r="AC34" s="303"/>
      <c r="AD34" s="304" t="e">
        <f>IF(AND('Mapa final'!#REF!="Baja",'Mapa final'!#REF!="Mayor"),CONCATENATE("R",'Mapa final'!#REF!),"")</f>
        <v>#REF!</v>
      </c>
      <c r="AE34" s="304"/>
      <c r="AF34" s="304" t="e">
        <f>IF(AND('Mapa final'!#REF!="Baja",'Mapa final'!#REF!="Mayor"),CONCATENATE("R",'Mapa final'!#REF!),"")</f>
        <v>#REF!</v>
      </c>
      <c r="AG34" s="305"/>
      <c r="AH34" s="293" t="e">
        <f>IF(AND('Mapa final'!#REF!="Baja",'Mapa final'!#REF!="Catastrófico"),CONCATENATE("R",'Mapa final'!#REF!),"")</f>
        <v>#REF!</v>
      </c>
      <c r="AI34" s="294"/>
      <c r="AJ34" s="294" t="e">
        <f>IF(AND('Mapa final'!#REF!="Baja",'Mapa final'!#REF!="Catastrófico"),CONCATENATE("R",'Mapa final'!#REF!),"")</f>
        <v>#REF!</v>
      </c>
      <c r="AK34" s="294"/>
      <c r="AL34" s="294" t="e">
        <f>IF(AND('Mapa final'!#REF!="Baja",'Mapa final'!#REF!="Catastrófico"),CONCATENATE("R",'Mapa final'!#REF!),"")</f>
        <v>#REF!</v>
      </c>
      <c r="AM34" s="295"/>
      <c r="AN34" s="76"/>
      <c r="AO34" s="356"/>
      <c r="AP34" s="357"/>
      <c r="AQ34" s="357"/>
      <c r="AR34" s="357"/>
      <c r="AS34" s="357"/>
      <c r="AT34" s="358"/>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5" spans="1:80" x14ac:dyDescent="0.25">
      <c r="A35" s="76"/>
      <c r="B35" s="324"/>
      <c r="C35" s="324"/>
      <c r="D35" s="325"/>
      <c r="E35" s="316"/>
      <c r="F35" s="317"/>
      <c r="G35" s="317"/>
      <c r="H35" s="317"/>
      <c r="I35" s="322"/>
      <c r="J35" s="275"/>
      <c r="K35" s="276"/>
      <c r="L35" s="276"/>
      <c r="M35" s="276"/>
      <c r="N35" s="276"/>
      <c r="O35" s="277"/>
      <c r="P35" s="285"/>
      <c r="Q35" s="285"/>
      <c r="R35" s="285"/>
      <c r="S35" s="285"/>
      <c r="T35" s="285"/>
      <c r="U35" s="286"/>
      <c r="V35" s="284"/>
      <c r="W35" s="285"/>
      <c r="X35" s="285"/>
      <c r="Y35" s="285"/>
      <c r="Z35" s="285"/>
      <c r="AA35" s="286"/>
      <c r="AB35" s="302"/>
      <c r="AC35" s="303"/>
      <c r="AD35" s="304"/>
      <c r="AE35" s="304"/>
      <c r="AF35" s="304"/>
      <c r="AG35" s="305"/>
      <c r="AH35" s="293"/>
      <c r="AI35" s="294"/>
      <c r="AJ35" s="294"/>
      <c r="AK35" s="294"/>
      <c r="AL35" s="294"/>
      <c r="AM35" s="295"/>
      <c r="AN35" s="76"/>
      <c r="AO35" s="356"/>
      <c r="AP35" s="357"/>
      <c r="AQ35" s="357"/>
      <c r="AR35" s="357"/>
      <c r="AS35" s="357"/>
      <c r="AT35" s="358"/>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row>
    <row r="36" spans="1:80" x14ac:dyDescent="0.25">
      <c r="A36" s="76"/>
      <c r="B36" s="324"/>
      <c r="C36" s="324"/>
      <c r="D36" s="325"/>
      <c r="E36" s="316"/>
      <c r="F36" s="317"/>
      <c r="G36" s="317"/>
      <c r="H36" s="317"/>
      <c r="I36" s="322"/>
      <c r="J36" s="275" t="e">
        <f>IF(AND('Mapa final'!#REF!="Baja",'Mapa final'!#REF!="Leve"),CONCATENATE("R",'Mapa final'!#REF!),"")</f>
        <v>#REF!</v>
      </c>
      <c r="K36" s="276"/>
      <c r="L36" s="276" t="str">
        <f>IF(AND('Mapa final'!$L$18="Baja",'Mapa final'!$P$18="Leve"),CONCATENATE("R",'Mapa final'!$A$18),"")</f>
        <v/>
      </c>
      <c r="M36" s="276"/>
      <c r="N36" s="276" t="str">
        <f>IF(AND('Mapa final'!$L$20="Baja",'Mapa final'!$P$20="Leve"),CONCATENATE("R",'Mapa final'!$A$20),"")</f>
        <v/>
      </c>
      <c r="O36" s="277"/>
      <c r="P36" s="285" t="e">
        <f>IF(AND('Mapa final'!#REF!="Baja",'Mapa final'!#REF!="Menor"),CONCATENATE("R",'Mapa final'!#REF!),"")</f>
        <v>#REF!</v>
      </c>
      <c r="Q36" s="285"/>
      <c r="R36" s="285" t="str">
        <f>IF(AND('Mapa final'!$L$18="Baja",'Mapa final'!$P$18="Menor"),CONCATENATE("R",'Mapa final'!$A$18),"")</f>
        <v/>
      </c>
      <c r="S36" s="285"/>
      <c r="T36" s="285" t="str">
        <f>IF(AND('Mapa final'!$L$20="Baja",'Mapa final'!$P$20="Menor"),CONCATENATE("R",'Mapa final'!$A$20),"")</f>
        <v/>
      </c>
      <c r="U36" s="286"/>
      <c r="V36" s="284" t="e">
        <f>IF(AND('Mapa final'!#REF!="Baja",'Mapa final'!#REF!="Moderado"),CONCATENATE("R",'Mapa final'!#REF!),"")</f>
        <v>#REF!</v>
      </c>
      <c r="W36" s="285"/>
      <c r="X36" s="285" t="str">
        <f>IF(AND('Mapa final'!$L$18="Baja",'Mapa final'!$P$18="Moderado"),CONCATENATE("R",'Mapa final'!$A$18),"")</f>
        <v/>
      </c>
      <c r="Y36" s="285"/>
      <c r="Z36" s="285" t="str">
        <f>IF(AND('Mapa final'!$L$20="Baja",'Mapa final'!$P$20="Moderado"),CONCATENATE("R",'Mapa final'!$A$20),"")</f>
        <v/>
      </c>
      <c r="AA36" s="286"/>
      <c r="AB36" s="302" t="e">
        <f>IF(AND('Mapa final'!#REF!="Baja",'Mapa final'!#REF!="Mayor"),CONCATENATE("R",'Mapa final'!#REF!),"")</f>
        <v>#REF!</v>
      </c>
      <c r="AC36" s="303"/>
      <c r="AD36" s="304" t="str">
        <f>IF(AND('Mapa final'!$L$18="Baja",'Mapa final'!$P$18="Mayor"),CONCATENATE("R",'Mapa final'!$A$18),"")</f>
        <v/>
      </c>
      <c r="AE36" s="304"/>
      <c r="AF36" s="304" t="str">
        <f>IF(AND('Mapa final'!$L$20="Baja",'Mapa final'!$P$20="Mayor"),CONCATENATE("R",'Mapa final'!$A$20),"")</f>
        <v/>
      </c>
      <c r="AG36" s="305"/>
      <c r="AH36" s="293" t="e">
        <f>IF(AND('Mapa final'!#REF!="Baja",'Mapa final'!#REF!="Catastrófico"),CONCATENATE("R",'Mapa final'!#REF!),"")</f>
        <v>#REF!</v>
      </c>
      <c r="AI36" s="294"/>
      <c r="AJ36" s="294" t="str">
        <f>IF(AND('Mapa final'!$L$18="Baja",'Mapa final'!$P$18="Catastrófico"),CONCATENATE("R",'Mapa final'!$A$18),"")</f>
        <v/>
      </c>
      <c r="AK36" s="294"/>
      <c r="AL36" s="294" t="str">
        <f>IF(AND('Mapa final'!$L$20="Baja",'Mapa final'!$P$20="Catastrófico"),CONCATENATE("R",'Mapa final'!$A$20),"")</f>
        <v/>
      </c>
      <c r="AM36" s="295"/>
      <c r="AN36" s="76"/>
      <c r="AO36" s="356"/>
      <c r="AP36" s="357"/>
      <c r="AQ36" s="357"/>
      <c r="AR36" s="357"/>
      <c r="AS36" s="357"/>
      <c r="AT36" s="358"/>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1:80" ht="15.75" thickBot="1" x14ac:dyDescent="0.3">
      <c r="A37" s="76"/>
      <c r="B37" s="324"/>
      <c r="C37" s="324"/>
      <c r="D37" s="325"/>
      <c r="E37" s="319"/>
      <c r="F37" s="320"/>
      <c r="G37" s="320"/>
      <c r="H37" s="320"/>
      <c r="I37" s="320"/>
      <c r="J37" s="278"/>
      <c r="K37" s="279"/>
      <c r="L37" s="279"/>
      <c r="M37" s="279"/>
      <c r="N37" s="279"/>
      <c r="O37" s="280"/>
      <c r="P37" s="288"/>
      <c r="Q37" s="288"/>
      <c r="R37" s="288"/>
      <c r="S37" s="288"/>
      <c r="T37" s="288"/>
      <c r="U37" s="289"/>
      <c r="V37" s="287"/>
      <c r="W37" s="288"/>
      <c r="X37" s="288"/>
      <c r="Y37" s="288"/>
      <c r="Z37" s="288"/>
      <c r="AA37" s="289"/>
      <c r="AB37" s="306"/>
      <c r="AC37" s="307"/>
      <c r="AD37" s="307"/>
      <c r="AE37" s="307"/>
      <c r="AF37" s="307"/>
      <c r="AG37" s="308"/>
      <c r="AH37" s="296"/>
      <c r="AI37" s="297"/>
      <c r="AJ37" s="297"/>
      <c r="AK37" s="297"/>
      <c r="AL37" s="297"/>
      <c r="AM37" s="298"/>
      <c r="AN37" s="76"/>
      <c r="AO37" s="359"/>
      <c r="AP37" s="360"/>
      <c r="AQ37" s="360"/>
      <c r="AR37" s="360"/>
      <c r="AS37" s="360"/>
      <c r="AT37" s="361"/>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8" spans="1:80" x14ac:dyDescent="0.25">
      <c r="A38" s="76"/>
      <c r="B38" s="324"/>
      <c r="C38" s="324"/>
      <c r="D38" s="325"/>
      <c r="E38" s="313" t="s">
        <v>112</v>
      </c>
      <c r="F38" s="314"/>
      <c r="G38" s="314"/>
      <c r="H38" s="314"/>
      <c r="I38" s="315"/>
      <c r="J38" s="281" t="e">
        <f>IF(AND('Mapa final'!#REF!="Muy Baja",'Mapa final'!#REF!="Leve"),CONCATENATE("R",'Mapa final'!#REF!),"")</f>
        <v>#REF!</v>
      </c>
      <c r="K38" s="282"/>
      <c r="L38" s="282" t="str">
        <f>IF(AND('Mapa final'!$L$13="Muy Baja",'Mapa final'!$P$13="Leve"),CONCATENATE("R",'Mapa final'!$A$13),"")</f>
        <v/>
      </c>
      <c r="M38" s="282"/>
      <c r="N38" s="282" t="e">
        <f>IF(AND('Mapa final'!#REF!="Muy Baja",'Mapa final'!#REF!="Leve"),CONCATENATE("R",'Mapa final'!#REF!),"")</f>
        <v>#REF!</v>
      </c>
      <c r="O38" s="283"/>
      <c r="P38" s="281" t="e">
        <f>IF(AND('Mapa final'!#REF!="Muy Baja",'Mapa final'!#REF!="Menor"),CONCATENATE("R",'Mapa final'!#REF!),"")</f>
        <v>#REF!</v>
      </c>
      <c r="Q38" s="282"/>
      <c r="R38" s="282" t="str">
        <f>IF(AND('Mapa final'!$L$13="Muy Baja",'Mapa final'!$P$13="Menor"),CONCATENATE("R",'Mapa final'!$A$13),"")</f>
        <v/>
      </c>
      <c r="S38" s="282"/>
      <c r="T38" s="282" t="e">
        <f>IF(AND('Mapa final'!#REF!="Muy Baja",'Mapa final'!#REF!="Menor"),CONCATENATE("R",'Mapa final'!#REF!),"")</f>
        <v>#REF!</v>
      </c>
      <c r="U38" s="283"/>
      <c r="V38" s="290" t="e">
        <f>IF(AND('Mapa final'!#REF!="Muy Baja",'Mapa final'!#REF!="Moderado"),CONCATENATE("R",'Mapa final'!#REF!),"")</f>
        <v>#REF!</v>
      </c>
      <c r="W38" s="291"/>
      <c r="X38" s="291" t="str">
        <f>IF(AND('Mapa final'!$L$13="Muy Baja",'Mapa final'!$P$13="Moderado"),CONCATENATE("R",'Mapa final'!$A$13),"")</f>
        <v/>
      </c>
      <c r="Y38" s="291"/>
      <c r="Z38" s="291" t="e">
        <f>IF(AND('Mapa final'!#REF!="Muy Baja",'Mapa final'!#REF!="Moderado"),CONCATENATE("R",'Mapa final'!#REF!),"")</f>
        <v>#REF!</v>
      </c>
      <c r="AA38" s="292"/>
      <c r="AB38" s="309" t="e">
        <f>IF(AND('Mapa final'!#REF!="Muy Baja",'Mapa final'!#REF!="Mayor"),CONCATENATE("R",'Mapa final'!#REF!),"")</f>
        <v>#REF!</v>
      </c>
      <c r="AC38" s="310"/>
      <c r="AD38" s="310" t="str">
        <f>IF(AND('Mapa final'!$L$13="Muy Baja",'Mapa final'!$P$13="Mayor"),CONCATENATE("R",'Mapa final'!$A$13),"")</f>
        <v/>
      </c>
      <c r="AE38" s="310"/>
      <c r="AF38" s="310" t="e">
        <f>IF(AND('Mapa final'!#REF!="Muy Baja",'Mapa final'!#REF!="Mayor"),CONCATENATE("R",'Mapa final'!#REF!),"")</f>
        <v>#REF!</v>
      </c>
      <c r="AG38" s="311"/>
      <c r="AH38" s="299" t="e">
        <f>IF(AND('Mapa final'!#REF!="Muy Baja",'Mapa final'!#REF!="Catastrófico"),CONCATENATE("R",'Mapa final'!#REF!),"")</f>
        <v>#REF!</v>
      </c>
      <c r="AI38" s="300"/>
      <c r="AJ38" s="300" t="str">
        <f>IF(AND('Mapa final'!$L$13="Muy Baja",'Mapa final'!$P$13="Catastrófico"),CONCATENATE("R",'Mapa final'!$A$13),"")</f>
        <v/>
      </c>
      <c r="AK38" s="300"/>
      <c r="AL38" s="300" t="e">
        <f>IF(AND('Mapa final'!#REF!="Muy Baja",'Mapa final'!#REF!="Catastrófico"),CONCATENATE("R",'Mapa final'!#REF!),"")</f>
        <v>#REF!</v>
      </c>
      <c r="AM38" s="301"/>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row>
    <row r="39" spans="1:80" x14ac:dyDescent="0.25">
      <c r="A39" s="76"/>
      <c r="B39" s="324"/>
      <c r="C39" s="324"/>
      <c r="D39" s="325"/>
      <c r="E39" s="316"/>
      <c r="F39" s="317"/>
      <c r="G39" s="317"/>
      <c r="H39" s="317"/>
      <c r="I39" s="318"/>
      <c r="J39" s="275"/>
      <c r="K39" s="276"/>
      <c r="L39" s="276"/>
      <c r="M39" s="276"/>
      <c r="N39" s="276"/>
      <c r="O39" s="277"/>
      <c r="P39" s="275"/>
      <c r="Q39" s="276"/>
      <c r="R39" s="276"/>
      <c r="S39" s="276"/>
      <c r="T39" s="276"/>
      <c r="U39" s="277"/>
      <c r="V39" s="284"/>
      <c r="W39" s="285"/>
      <c r="X39" s="285"/>
      <c r="Y39" s="285"/>
      <c r="Z39" s="285"/>
      <c r="AA39" s="286"/>
      <c r="AB39" s="302"/>
      <c r="AC39" s="303"/>
      <c r="AD39" s="303"/>
      <c r="AE39" s="303"/>
      <c r="AF39" s="303"/>
      <c r="AG39" s="305"/>
      <c r="AH39" s="293"/>
      <c r="AI39" s="294"/>
      <c r="AJ39" s="294"/>
      <c r="AK39" s="294"/>
      <c r="AL39" s="294"/>
      <c r="AM39" s="295"/>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row>
    <row r="40" spans="1:80" x14ac:dyDescent="0.25">
      <c r="A40" s="76"/>
      <c r="B40" s="324"/>
      <c r="C40" s="324"/>
      <c r="D40" s="325"/>
      <c r="E40" s="316"/>
      <c r="F40" s="317"/>
      <c r="G40" s="317"/>
      <c r="H40" s="317"/>
      <c r="I40" s="318"/>
      <c r="J40" s="275" t="e">
        <f>IF(AND('Mapa final'!#REF!="Muy Baja",'Mapa final'!#REF!="Leve"),CONCATENATE("R",'Mapa final'!#REF!),"")</f>
        <v>#REF!</v>
      </c>
      <c r="K40" s="276"/>
      <c r="L40" s="276" t="e">
        <f>IF(AND('Mapa final'!#REF!="Muy Baja",'Mapa final'!#REF!="Leve"),CONCATENATE("R",'Mapa final'!#REF!),"")</f>
        <v>#REF!</v>
      </c>
      <c r="M40" s="276"/>
      <c r="N40" s="276" t="e">
        <f>IF(AND('Mapa final'!#REF!="Muy Baja",'Mapa final'!#REF!="Leve"),CONCATENATE("R",'Mapa final'!#REF!),"")</f>
        <v>#REF!</v>
      </c>
      <c r="O40" s="277"/>
      <c r="P40" s="275" t="e">
        <f>IF(AND('Mapa final'!#REF!="Muy Baja",'Mapa final'!#REF!="Menor"),CONCATENATE("R",'Mapa final'!#REF!),"")</f>
        <v>#REF!</v>
      </c>
      <c r="Q40" s="276"/>
      <c r="R40" s="276" t="e">
        <f>IF(AND('Mapa final'!#REF!="Muy Baja",'Mapa final'!#REF!="Menor"),CONCATENATE("R",'Mapa final'!#REF!),"")</f>
        <v>#REF!</v>
      </c>
      <c r="S40" s="276"/>
      <c r="T40" s="276" t="e">
        <f>IF(AND('Mapa final'!#REF!="Muy Baja",'Mapa final'!#REF!="Menor"),CONCATENATE("R",'Mapa final'!#REF!),"")</f>
        <v>#REF!</v>
      </c>
      <c r="U40" s="277"/>
      <c r="V40" s="284" t="e">
        <f>IF(AND('Mapa final'!#REF!="Muy Baja",'Mapa final'!#REF!="Moderado"),CONCATENATE("R",'Mapa final'!#REF!),"")</f>
        <v>#REF!</v>
      </c>
      <c r="W40" s="285"/>
      <c r="X40" s="285" t="e">
        <f>IF(AND('Mapa final'!#REF!="Muy Baja",'Mapa final'!#REF!="Moderado"),CONCATENATE("R",'Mapa final'!#REF!),"")</f>
        <v>#REF!</v>
      </c>
      <c r="Y40" s="285"/>
      <c r="Z40" s="285" t="e">
        <f>IF(AND('Mapa final'!#REF!="Muy Baja",'Mapa final'!#REF!="Moderado"),CONCATENATE("R",'Mapa final'!#REF!),"")</f>
        <v>#REF!</v>
      </c>
      <c r="AA40" s="286"/>
      <c r="AB40" s="302" t="e">
        <f>IF(AND('Mapa final'!#REF!="Muy Baja",'Mapa final'!#REF!="Mayor"),CONCATENATE("R",'Mapa final'!#REF!),"")</f>
        <v>#REF!</v>
      </c>
      <c r="AC40" s="303"/>
      <c r="AD40" s="304" t="e">
        <f>IF(AND('Mapa final'!#REF!="Muy Baja",'Mapa final'!#REF!="Mayor"),CONCATENATE("R",'Mapa final'!#REF!),"")</f>
        <v>#REF!</v>
      </c>
      <c r="AE40" s="304"/>
      <c r="AF40" s="304" t="e">
        <f>IF(AND('Mapa final'!#REF!="Muy Baja",'Mapa final'!#REF!="Mayor"),CONCATENATE("R",'Mapa final'!#REF!),"")</f>
        <v>#REF!</v>
      </c>
      <c r="AG40" s="305"/>
      <c r="AH40" s="293" t="e">
        <f>IF(AND('Mapa final'!#REF!="Muy Baja",'Mapa final'!#REF!="Catastrófico"),CONCATENATE("R",'Mapa final'!#REF!),"")</f>
        <v>#REF!</v>
      </c>
      <c r="AI40" s="294"/>
      <c r="AJ40" s="294" t="e">
        <f>IF(AND('Mapa final'!#REF!="Muy Baja",'Mapa final'!#REF!="Catastrófico"),CONCATENATE("R",'Mapa final'!#REF!),"")</f>
        <v>#REF!</v>
      </c>
      <c r="AK40" s="294"/>
      <c r="AL40" s="294" t="e">
        <f>IF(AND('Mapa final'!#REF!="Muy Baja",'Mapa final'!#REF!="Catastrófico"),CONCATENATE("R",'Mapa final'!#REF!),"")</f>
        <v>#REF!</v>
      </c>
      <c r="AM40" s="295"/>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row>
    <row r="41" spans="1:80" x14ac:dyDescent="0.25">
      <c r="A41" s="76"/>
      <c r="B41" s="324"/>
      <c r="C41" s="324"/>
      <c r="D41" s="325"/>
      <c r="E41" s="316"/>
      <c r="F41" s="317"/>
      <c r="G41" s="317"/>
      <c r="H41" s="317"/>
      <c r="I41" s="318"/>
      <c r="J41" s="275"/>
      <c r="K41" s="276"/>
      <c r="L41" s="276"/>
      <c r="M41" s="276"/>
      <c r="N41" s="276"/>
      <c r="O41" s="277"/>
      <c r="P41" s="275"/>
      <c r="Q41" s="276"/>
      <c r="R41" s="276"/>
      <c r="S41" s="276"/>
      <c r="T41" s="276"/>
      <c r="U41" s="277"/>
      <c r="V41" s="284"/>
      <c r="W41" s="285"/>
      <c r="X41" s="285"/>
      <c r="Y41" s="285"/>
      <c r="Z41" s="285"/>
      <c r="AA41" s="286"/>
      <c r="AB41" s="302"/>
      <c r="AC41" s="303"/>
      <c r="AD41" s="304"/>
      <c r="AE41" s="304"/>
      <c r="AF41" s="304"/>
      <c r="AG41" s="305"/>
      <c r="AH41" s="293"/>
      <c r="AI41" s="294"/>
      <c r="AJ41" s="294"/>
      <c r="AK41" s="294"/>
      <c r="AL41" s="294"/>
      <c r="AM41" s="295"/>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row>
    <row r="42" spans="1:80" x14ac:dyDescent="0.25">
      <c r="A42" s="76"/>
      <c r="B42" s="324"/>
      <c r="C42" s="324"/>
      <c r="D42" s="325"/>
      <c r="E42" s="316"/>
      <c r="F42" s="317"/>
      <c r="G42" s="317"/>
      <c r="H42" s="317"/>
      <c r="I42" s="318"/>
      <c r="J42" s="275" t="e">
        <f>IF(AND('Mapa final'!#REF!="Muy Baja",'Mapa final'!#REF!="Leve"),CONCATENATE("R",'Mapa final'!#REF!),"")</f>
        <v>#REF!</v>
      </c>
      <c r="K42" s="276"/>
      <c r="L42" s="276" t="e">
        <f>IF(AND('Mapa final'!#REF!="Muy Baja",'Mapa final'!#REF!="Leve"),CONCATENATE("R",'Mapa final'!#REF!),"")</f>
        <v>#REF!</v>
      </c>
      <c r="M42" s="276"/>
      <c r="N42" s="276" t="e">
        <f>IF(AND('Mapa final'!#REF!="Muy Baja",'Mapa final'!#REF!="Leve"),CONCATENATE("R",'Mapa final'!#REF!),"")</f>
        <v>#REF!</v>
      </c>
      <c r="O42" s="277"/>
      <c r="P42" s="275" t="e">
        <f>IF(AND('Mapa final'!#REF!="Muy Baja",'Mapa final'!#REF!="Menor"),CONCATENATE("R",'Mapa final'!#REF!),"")</f>
        <v>#REF!</v>
      </c>
      <c r="Q42" s="276"/>
      <c r="R42" s="276" t="e">
        <f>IF(AND('Mapa final'!#REF!="Muy Baja",'Mapa final'!#REF!="Menor"),CONCATENATE("R",'Mapa final'!#REF!),"")</f>
        <v>#REF!</v>
      </c>
      <c r="S42" s="276"/>
      <c r="T42" s="276" t="e">
        <f>IF(AND('Mapa final'!#REF!="Muy Baja",'Mapa final'!#REF!="Menor"),CONCATENATE("R",'Mapa final'!#REF!),"")</f>
        <v>#REF!</v>
      </c>
      <c r="U42" s="277"/>
      <c r="V42" s="284" t="e">
        <f>IF(AND('Mapa final'!#REF!="Muy Baja",'Mapa final'!#REF!="Moderado"),CONCATENATE("R",'Mapa final'!#REF!),"")</f>
        <v>#REF!</v>
      </c>
      <c r="W42" s="285"/>
      <c r="X42" s="285" t="e">
        <f>IF(AND('Mapa final'!#REF!="Muy Baja",'Mapa final'!#REF!="Moderado"),CONCATENATE("R",'Mapa final'!#REF!),"")</f>
        <v>#REF!</v>
      </c>
      <c r="Y42" s="285"/>
      <c r="Z42" s="285" t="e">
        <f>IF(AND('Mapa final'!#REF!="Muy Baja",'Mapa final'!#REF!="Moderado"),CONCATENATE("R",'Mapa final'!#REF!),"")</f>
        <v>#REF!</v>
      </c>
      <c r="AA42" s="286"/>
      <c r="AB42" s="302" t="e">
        <f>IF(AND('Mapa final'!#REF!="Muy Baja",'Mapa final'!#REF!="Mayor"),CONCATENATE("R",'Mapa final'!#REF!),"")</f>
        <v>#REF!</v>
      </c>
      <c r="AC42" s="303"/>
      <c r="AD42" s="304" t="e">
        <f>IF(AND('Mapa final'!#REF!="Muy Baja",'Mapa final'!#REF!="Mayor"),CONCATENATE("R",'Mapa final'!#REF!),"")</f>
        <v>#REF!</v>
      </c>
      <c r="AE42" s="304"/>
      <c r="AF42" s="304" t="e">
        <f>IF(AND('Mapa final'!#REF!="Muy Baja",'Mapa final'!#REF!="Mayor"),CONCATENATE("R",'Mapa final'!#REF!),"")</f>
        <v>#REF!</v>
      </c>
      <c r="AG42" s="305"/>
      <c r="AH42" s="293" t="e">
        <f>IF(AND('Mapa final'!#REF!="Muy Baja",'Mapa final'!#REF!="Catastrófico"),CONCATENATE("R",'Mapa final'!#REF!),"")</f>
        <v>#REF!</v>
      </c>
      <c r="AI42" s="294"/>
      <c r="AJ42" s="294" t="e">
        <f>IF(AND('Mapa final'!#REF!="Muy Baja",'Mapa final'!#REF!="Catastrófico"),CONCATENATE("R",'Mapa final'!#REF!),"")</f>
        <v>#REF!</v>
      </c>
      <c r="AK42" s="294"/>
      <c r="AL42" s="294" t="e">
        <f>IF(AND('Mapa final'!#REF!="Muy Baja",'Mapa final'!#REF!="Catastrófico"),CONCATENATE("R",'Mapa final'!#REF!),"")</f>
        <v>#REF!</v>
      </c>
      <c r="AM42" s="295"/>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row>
    <row r="43" spans="1:80" x14ac:dyDescent="0.25">
      <c r="A43" s="76"/>
      <c r="B43" s="324"/>
      <c r="C43" s="324"/>
      <c r="D43" s="325"/>
      <c r="E43" s="316"/>
      <c r="F43" s="317"/>
      <c r="G43" s="317"/>
      <c r="H43" s="317"/>
      <c r="I43" s="318"/>
      <c r="J43" s="275"/>
      <c r="K43" s="276"/>
      <c r="L43" s="276"/>
      <c r="M43" s="276"/>
      <c r="N43" s="276"/>
      <c r="O43" s="277"/>
      <c r="P43" s="275"/>
      <c r="Q43" s="276"/>
      <c r="R43" s="276"/>
      <c r="S43" s="276"/>
      <c r="T43" s="276"/>
      <c r="U43" s="277"/>
      <c r="V43" s="284"/>
      <c r="W43" s="285"/>
      <c r="X43" s="285"/>
      <c r="Y43" s="285"/>
      <c r="Z43" s="285"/>
      <c r="AA43" s="286"/>
      <c r="AB43" s="302"/>
      <c r="AC43" s="303"/>
      <c r="AD43" s="304"/>
      <c r="AE43" s="304"/>
      <c r="AF43" s="304"/>
      <c r="AG43" s="305"/>
      <c r="AH43" s="293"/>
      <c r="AI43" s="294"/>
      <c r="AJ43" s="294"/>
      <c r="AK43" s="294"/>
      <c r="AL43" s="294"/>
      <c r="AM43" s="295"/>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row>
    <row r="44" spans="1:80" x14ac:dyDescent="0.25">
      <c r="A44" s="76"/>
      <c r="B44" s="324"/>
      <c r="C44" s="324"/>
      <c r="D44" s="325"/>
      <c r="E44" s="316"/>
      <c r="F44" s="317"/>
      <c r="G44" s="317"/>
      <c r="H44" s="317"/>
      <c r="I44" s="318"/>
      <c r="J44" s="275" t="e">
        <f>IF(AND('Mapa final'!#REF!="Muy Baja",'Mapa final'!#REF!="Leve"),CONCATENATE("R",'Mapa final'!#REF!),"")</f>
        <v>#REF!</v>
      </c>
      <c r="K44" s="276"/>
      <c r="L44" s="276" t="str">
        <f>IF(AND('Mapa final'!$L$18="Muy Baja",'Mapa final'!$P$18="Leve"),CONCATENATE("R",'Mapa final'!$A$18),"")</f>
        <v/>
      </c>
      <c r="M44" s="276"/>
      <c r="N44" s="276" t="str">
        <f>IF(AND('Mapa final'!$L$20="Muy Baja",'Mapa final'!$P$20="Leve"),CONCATENATE("R",'Mapa final'!$A$20),"")</f>
        <v/>
      </c>
      <c r="O44" s="277"/>
      <c r="P44" s="275" t="e">
        <f>IF(AND('Mapa final'!#REF!="Muy Baja",'Mapa final'!#REF!="Menor"),CONCATENATE("R",'Mapa final'!#REF!),"")</f>
        <v>#REF!</v>
      </c>
      <c r="Q44" s="276"/>
      <c r="R44" s="276" t="str">
        <f>IF(AND('Mapa final'!$L$18="Muy Baja",'Mapa final'!$P$18="Menor"),CONCATENATE("R",'Mapa final'!$A$18),"")</f>
        <v/>
      </c>
      <c r="S44" s="276"/>
      <c r="T44" s="276" t="str">
        <f>IF(AND('Mapa final'!$L$20="Muy Baja",'Mapa final'!$P$20="Menor"),CONCATENATE("R",'Mapa final'!$A$20),"")</f>
        <v/>
      </c>
      <c r="U44" s="277"/>
      <c r="V44" s="284" t="e">
        <f>IF(AND('Mapa final'!#REF!="Muy Baja",'Mapa final'!#REF!="Moderado"),CONCATENATE("R",'Mapa final'!#REF!),"")</f>
        <v>#REF!</v>
      </c>
      <c r="W44" s="285"/>
      <c r="X44" s="285" t="str">
        <f>IF(AND('Mapa final'!$L$18="Muy Baja",'Mapa final'!$P$18="Moderado"),CONCATENATE("R",'Mapa final'!$A$18),"")</f>
        <v/>
      </c>
      <c r="Y44" s="285"/>
      <c r="Z44" s="285" t="str">
        <f>IF(AND('Mapa final'!$L$20="Muy Baja",'Mapa final'!$P$20="Moderado"),CONCATENATE("R",'Mapa final'!$A$20),"")</f>
        <v/>
      </c>
      <c r="AA44" s="286"/>
      <c r="AB44" s="302" t="e">
        <f>IF(AND('Mapa final'!#REF!="Muy Baja",'Mapa final'!#REF!="Mayor"),CONCATENATE("R",'Mapa final'!#REF!),"")</f>
        <v>#REF!</v>
      </c>
      <c r="AC44" s="303"/>
      <c r="AD44" s="304" t="str">
        <f>IF(AND('Mapa final'!$L$18="Muy Baja",'Mapa final'!$P$18="Mayor"),CONCATENATE("R",'Mapa final'!$A$18),"")</f>
        <v/>
      </c>
      <c r="AE44" s="304"/>
      <c r="AF44" s="304" t="str">
        <f>IF(AND('Mapa final'!$L$20="Muy Baja",'Mapa final'!$P$20="Mayor"),CONCATENATE("R",'Mapa final'!$A$20),"")</f>
        <v/>
      </c>
      <c r="AG44" s="305"/>
      <c r="AH44" s="293" t="e">
        <f>IF(AND('Mapa final'!#REF!="Muy Baja",'Mapa final'!#REF!="Catastrófico"),CONCATENATE("R",'Mapa final'!#REF!),"")</f>
        <v>#REF!</v>
      </c>
      <c r="AI44" s="294"/>
      <c r="AJ44" s="294" t="str">
        <f>IF(AND('Mapa final'!$L$18="Muy Baja",'Mapa final'!$P$18="Catastrófico"),CONCATENATE("R",'Mapa final'!$A$18),"")</f>
        <v/>
      </c>
      <c r="AK44" s="294"/>
      <c r="AL44" s="294" t="str">
        <f>IF(AND('Mapa final'!$L$20="Muy Baja",'Mapa final'!$P$20="Catastrófico"),CONCATENATE("R",'Mapa final'!$A$20),"")</f>
        <v/>
      </c>
      <c r="AM44" s="295"/>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row>
    <row r="45" spans="1:80" ht="15.75" thickBot="1" x14ac:dyDescent="0.3">
      <c r="A45" s="76"/>
      <c r="B45" s="324"/>
      <c r="C45" s="324"/>
      <c r="D45" s="325"/>
      <c r="E45" s="319"/>
      <c r="F45" s="320"/>
      <c r="G45" s="320"/>
      <c r="H45" s="320"/>
      <c r="I45" s="321"/>
      <c r="J45" s="278"/>
      <c r="K45" s="279"/>
      <c r="L45" s="279"/>
      <c r="M45" s="279"/>
      <c r="N45" s="279"/>
      <c r="O45" s="280"/>
      <c r="P45" s="278"/>
      <c r="Q45" s="279"/>
      <c r="R45" s="279"/>
      <c r="S45" s="279"/>
      <c r="T45" s="279"/>
      <c r="U45" s="280"/>
      <c r="V45" s="287"/>
      <c r="W45" s="288"/>
      <c r="X45" s="288"/>
      <c r="Y45" s="288"/>
      <c r="Z45" s="288"/>
      <c r="AA45" s="289"/>
      <c r="AB45" s="306"/>
      <c r="AC45" s="307"/>
      <c r="AD45" s="307"/>
      <c r="AE45" s="307"/>
      <c r="AF45" s="307"/>
      <c r="AG45" s="308"/>
      <c r="AH45" s="296"/>
      <c r="AI45" s="297"/>
      <c r="AJ45" s="297"/>
      <c r="AK45" s="297"/>
      <c r="AL45" s="297"/>
      <c r="AM45" s="298"/>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row>
    <row r="46" spans="1:80" x14ac:dyDescent="0.25">
      <c r="A46" s="76"/>
      <c r="B46" s="76"/>
      <c r="C46" s="76"/>
      <c r="D46" s="76"/>
      <c r="E46" s="76"/>
      <c r="F46" s="76"/>
      <c r="G46" s="76"/>
      <c r="H46" s="76"/>
      <c r="I46" s="76"/>
      <c r="J46" s="313" t="s">
        <v>111</v>
      </c>
      <c r="K46" s="314"/>
      <c r="L46" s="314"/>
      <c r="M46" s="314"/>
      <c r="N46" s="314"/>
      <c r="O46" s="315"/>
      <c r="P46" s="313" t="s">
        <v>110</v>
      </c>
      <c r="Q46" s="314"/>
      <c r="R46" s="314"/>
      <c r="S46" s="314"/>
      <c r="T46" s="314"/>
      <c r="U46" s="315"/>
      <c r="V46" s="313" t="s">
        <v>109</v>
      </c>
      <c r="W46" s="314"/>
      <c r="X46" s="314"/>
      <c r="Y46" s="314"/>
      <c r="Z46" s="314"/>
      <c r="AA46" s="315"/>
      <c r="AB46" s="313" t="s">
        <v>108</v>
      </c>
      <c r="AC46" s="323"/>
      <c r="AD46" s="314"/>
      <c r="AE46" s="314"/>
      <c r="AF46" s="314"/>
      <c r="AG46" s="315"/>
      <c r="AH46" s="313" t="s">
        <v>107</v>
      </c>
      <c r="AI46" s="314"/>
      <c r="AJ46" s="314"/>
      <c r="AK46" s="314"/>
      <c r="AL46" s="314"/>
      <c r="AM46" s="315"/>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x14ac:dyDescent="0.25">
      <c r="A47" s="76"/>
      <c r="B47" s="76"/>
      <c r="C47" s="76"/>
      <c r="D47" s="76"/>
      <c r="E47" s="76"/>
      <c r="F47" s="76"/>
      <c r="G47" s="76"/>
      <c r="H47" s="76"/>
      <c r="I47" s="76"/>
      <c r="J47" s="316"/>
      <c r="K47" s="317"/>
      <c r="L47" s="317"/>
      <c r="M47" s="317"/>
      <c r="N47" s="317"/>
      <c r="O47" s="318"/>
      <c r="P47" s="316"/>
      <c r="Q47" s="317"/>
      <c r="R47" s="317"/>
      <c r="S47" s="317"/>
      <c r="T47" s="317"/>
      <c r="U47" s="318"/>
      <c r="V47" s="316"/>
      <c r="W47" s="317"/>
      <c r="X47" s="317"/>
      <c r="Y47" s="317"/>
      <c r="Z47" s="317"/>
      <c r="AA47" s="318"/>
      <c r="AB47" s="316"/>
      <c r="AC47" s="317"/>
      <c r="AD47" s="317"/>
      <c r="AE47" s="317"/>
      <c r="AF47" s="317"/>
      <c r="AG47" s="318"/>
      <c r="AH47" s="316"/>
      <c r="AI47" s="317"/>
      <c r="AJ47" s="317"/>
      <c r="AK47" s="317"/>
      <c r="AL47" s="317"/>
      <c r="AM47" s="318"/>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x14ac:dyDescent="0.25">
      <c r="A48" s="76"/>
      <c r="B48" s="76"/>
      <c r="C48" s="76"/>
      <c r="D48" s="76"/>
      <c r="E48" s="76"/>
      <c r="F48" s="76"/>
      <c r="G48" s="76"/>
      <c r="H48" s="76"/>
      <c r="I48" s="76"/>
      <c r="J48" s="316"/>
      <c r="K48" s="317"/>
      <c r="L48" s="317"/>
      <c r="M48" s="317"/>
      <c r="N48" s="317"/>
      <c r="O48" s="318"/>
      <c r="P48" s="316"/>
      <c r="Q48" s="317"/>
      <c r="R48" s="317"/>
      <c r="S48" s="317"/>
      <c r="T48" s="317"/>
      <c r="U48" s="318"/>
      <c r="V48" s="316"/>
      <c r="W48" s="317"/>
      <c r="X48" s="317"/>
      <c r="Y48" s="317"/>
      <c r="Z48" s="317"/>
      <c r="AA48" s="318"/>
      <c r="AB48" s="316"/>
      <c r="AC48" s="317"/>
      <c r="AD48" s="317"/>
      <c r="AE48" s="317"/>
      <c r="AF48" s="317"/>
      <c r="AG48" s="318"/>
      <c r="AH48" s="316"/>
      <c r="AI48" s="317"/>
      <c r="AJ48" s="317"/>
      <c r="AK48" s="317"/>
      <c r="AL48" s="317"/>
      <c r="AM48" s="318"/>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x14ac:dyDescent="0.25">
      <c r="A49" s="76"/>
      <c r="B49" s="76"/>
      <c r="C49" s="76"/>
      <c r="D49" s="76"/>
      <c r="E49" s="76"/>
      <c r="F49" s="76"/>
      <c r="G49" s="76"/>
      <c r="H49" s="76"/>
      <c r="I49" s="76"/>
      <c r="J49" s="316"/>
      <c r="K49" s="317"/>
      <c r="L49" s="317"/>
      <c r="M49" s="317"/>
      <c r="N49" s="317"/>
      <c r="O49" s="318"/>
      <c r="P49" s="316"/>
      <c r="Q49" s="317"/>
      <c r="R49" s="317"/>
      <c r="S49" s="317"/>
      <c r="T49" s="317"/>
      <c r="U49" s="318"/>
      <c r="V49" s="316"/>
      <c r="W49" s="317"/>
      <c r="X49" s="317"/>
      <c r="Y49" s="317"/>
      <c r="Z49" s="317"/>
      <c r="AA49" s="318"/>
      <c r="AB49" s="316"/>
      <c r="AC49" s="317"/>
      <c r="AD49" s="317"/>
      <c r="AE49" s="317"/>
      <c r="AF49" s="317"/>
      <c r="AG49" s="318"/>
      <c r="AH49" s="316"/>
      <c r="AI49" s="317"/>
      <c r="AJ49" s="317"/>
      <c r="AK49" s="317"/>
      <c r="AL49" s="317"/>
      <c r="AM49" s="318"/>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x14ac:dyDescent="0.25">
      <c r="A50" s="76"/>
      <c r="B50" s="76"/>
      <c r="C50" s="76"/>
      <c r="D50" s="76"/>
      <c r="E50" s="76"/>
      <c r="F50" s="76"/>
      <c r="G50" s="76"/>
      <c r="H50" s="76"/>
      <c r="I50" s="76"/>
      <c r="J50" s="316"/>
      <c r="K50" s="317"/>
      <c r="L50" s="317"/>
      <c r="M50" s="317"/>
      <c r="N50" s="317"/>
      <c r="O50" s="318"/>
      <c r="P50" s="316"/>
      <c r="Q50" s="317"/>
      <c r="R50" s="317"/>
      <c r="S50" s="317"/>
      <c r="T50" s="317"/>
      <c r="U50" s="318"/>
      <c r="V50" s="316"/>
      <c r="W50" s="317"/>
      <c r="X50" s="317"/>
      <c r="Y50" s="317"/>
      <c r="Z50" s="317"/>
      <c r="AA50" s="318"/>
      <c r="AB50" s="316"/>
      <c r="AC50" s="317"/>
      <c r="AD50" s="317"/>
      <c r="AE50" s="317"/>
      <c r="AF50" s="317"/>
      <c r="AG50" s="318"/>
      <c r="AH50" s="316"/>
      <c r="AI50" s="317"/>
      <c r="AJ50" s="317"/>
      <c r="AK50" s="317"/>
      <c r="AL50" s="317"/>
      <c r="AM50" s="318"/>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75" thickBot="1" x14ac:dyDescent="0.3">
      <c r="A51" s="76"/>
      <c r="B51" s="76"/>
      <c r="C51" s="76"/>
      <c r="D51" s="76"/>
      <c r="E51" s="76"/>
      <c r="F51" s="76"/>
      <c r="G51" s="76"/>
      <c r="H51" s="76"/>
      <c r="I51" s="76"/>
      <c r="J51" s="319"/>
      <c r="K51" s="320"/>
      <c r="L51" s="320"/>
      <c r="M51" s="320"/>
      <c r="N51" s="320"/>
      <c r="O51" s="321"/>
      <c r="P51" s="319"/>
      <c r="Q51" s="320"/>
      <c r="R51" s="320"/>
      <c r="S51" s="320"/>
      <c r="T51" s="320"/>
      <c r="U51" s="321"/>
      <c r="V51" s="319"/>
      <c r="W51" s="320"/>
      <c r="X51" s="320"/>
      <c r="Y51" s="320"/>
      <c r="Z51" s="320"/>
      <c r="AA51" s="321"/>
      <c r="AB51" s="319"/>
      <c r="AC51" s="320"/>
      <c r="AD51" s="320"/>
      <c r="AE51" s="320"/>
      <c r="AF51" s="320"/>
      <c r="AG51" s="321"/>
      <c r="AH51" s="319"/>
      <c r="AI51" s="320"/>
      <c r="AJ51" s="320"/>
      <c r="AK51" s="320"/>
      <c r="AL51" s="320"/>
      <c r="AM51" s="321"/>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row>
    <row r="63" spans="1:80"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row>
    <row r="64" spans="1:80"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row>
    <row r="65" spans="1:8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row>
    <row r="66" spans="1:8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row>
    <row r="67" spans="1:8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row>
    <row r="68" spans="1:8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row>
    <row r="69" spans="1:8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row>
    <row r="70" spans="1:8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row>
    <row r="71" spans="1:8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row>
    <row r="72" spans="1:8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row>
    <row r="73" spans="1:8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row>
    <row r="74" spans="1:8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row>
    <row r="75" spans="1:8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row>
    <row r="76" spans="1:8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row>
    <row r="77" spans="1:8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row>
    <row r="78" spans="1:8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row>
    <row r="79" spans="1:8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row>
    <row r="80" spans="1:8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row>
    <row r="81" spans="1:63"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row>
    <row r="82" spans="1:63"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row>
    <row r="83" spans="1:63"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row>
    <row r="84" spans="1:63"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row>
    <row r="85" spans="1:63"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row>
    <row r="86" spans="1:63"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row>
    <row r="87" spans="1:63"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row>
    <row r="88" spans="1:63"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row>
    <row r="89" spans="1:63"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row>
    <row r="90" spans="1:63"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row>
    <row r="91" spans="1:63"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row>
    <row r="92" spans="1:63"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row>
    <row r="93" spans="1:63"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row>
    <row r="94" spans="1:63"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row>
    <row r="95" spans="1:63"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row>
    <row r="96" spans="1:63"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row>
    <row r="97" spans="1:63"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row>
    <row r="98" spans="1:63"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row>
    <row r="99" spans="1:63"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row>
    <row r="100" spans="1:63"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row>
    <row r="101" spans="1:63"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row>
    <row r="102" spans="1:63"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row>
    <row r="103" spans="1:63"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row>
    <row r="104" spans="1:63"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row>
    <row r="105" spans="1:63"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row>
    <row r="106" spans="1:63"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row>
    <row r="107" spans="1:63"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row>
    <row r="108" spans="1:63"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row>
    <row r="109" spans="1:63"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row>
    <row r="110" spans="1:63"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row>
    <row r="111" spans="1:63"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row>
    <row r="112" spans="1:63"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row>
    <row r="113" spans="1:63"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row>
    <row r="114" spans="1:63"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row>
    <row r="115" spans="1:63"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row>
    <row r="116" spans="1:63"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row>
    <row r="117" spans="1:63"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row>
    <row r="118" spans="1:63"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row>
    <row r="119" spans="1:63"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row>
    <row r="120" spans="1:63"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row>
    <row r="121" spans="1:63"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row>
    <row r="122" spans="1:63"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row>
    <row r="123" spans="1:63" x14ac:dyDescent="0.2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row>
    <row r="124" spans="1:63" x14ac:dyDescent="0.2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row>
    <row r="125" spans="1:63" x14ac:dyDescent="0.25">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row>
    <row r="126" spans="1:63" x14ac:dyDescent="0.25">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row>
    <row r="127" spans="1:63" x14ac:dyDescent="0.25">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row>
    <row r="128" spans="1:63" x14ac:dyDescent="0.25">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row>
    <row r="129" spans="2:63" x14ac:dyDescent="0.25">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row>
    <row r="130" spans="2:63" x14ac:dyDescent="0.25">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row>
    <row r="131" spans="2:63" x14ac:dyDescent="0.2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row>
    <row r="132" spans="2:63" x14ac:dyDescent="0.2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row>
    <row r="133" spans="2:63" x14ac:dyDescent="0.2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row>
    <row r="134" spans="2:63" x14ac:dyDescent="0.25">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row>
    <row r="135" spans="2:63" x14ac:dyDescent="0.25">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3" x14ac:dyDescent="0.25">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3" x14ac:dyDescent="0.25">
      <c r="B137" s="76"/>
      <c r="C137" s="76"/>
      <c r="D137" s="76"/>
      <c r="E137" s="76"/>
      <c r="F137" s="76"/>
      <c r="G137" s="76"/>
      <c r="H137" s="76"/>
      <c r="I137" s="76"/>
    </row>
    <row r="138" spans="2:63" x14ac:dyDescent="0.25">
      <c r="B138" s="76"/>
      <c r="C138" s="76"/>
      <c r="D138" s="76"/>
      <c r="E138" s="76"/>
      <c r="F138" s="76"/>
      <c r="G138" s="76"/>
      <c r="H138" s="76"/>
      <c r="I138" s="76"/>
    </row>
    <row r="139" spans="2:63" x14ac:dyDescent="0.25">
      <c r="B139" s="76"/>
      <c r="C139" s="76"/>
      <c r="D139" s="76"/>
      <c r="E139" s="76"/>
      <c r="F139" s="76"/>
      <c r="G139" s="76"/>
      <c r="H139" s="76"/>
      <c r="I139" s="76"/>
    </row>
    <row r="140" spans="2:63" x14ac:dyDescent="0.25">
      <c r="B140" s="76"/>
      <c r="C140" s="76"/>
      <c r="D140" s="76"/>
      <c r="E140" s="76"/>
      <c r="F140" s="76"/>
      <c r="G140" s="76"/>
      <c r="H140" s="76"/>
      <c r="I140" s="76"/>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row>
    <row r="2" spans="1:91" ht="18" customHeight="1" x14ac:dyDescent="0.25">
      <c r="A2" s="76"/>
      <c r="B2" s="392" t="s">
        <v>157</v>
      </c>
      <c r="C2" s="393"/>
      <c r="D2" s="393"/>
      <c r="E2" s="393"/>
      <c r="F2" s="393"/>
      <c r="G2" s="393"/>
      <c r="H2" s="393"/>
      <c r="I2" s="393"/>
      <c r="J2" s="312" t="s">
        <v>2</v>
      </c>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row>
    <row r="3" spans="1:91" ht="18.75" customHeight="1" x14ac:dyDescent="0.25">
      <c r="A3" s="76"/>
      <c r="B3" s="393"/>
      <c r="C3" s="393"/>
      <c r="D3" s="393"/>
      <c r="E3" s="393"/>
      <c r="F3" s="393"/>
      <c r="G3" s="393"/>
      <c r="H3" s="393"/>
      <c r="I3" s="393"/>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row>
    <row r="4" spans="1:91" ht="15" customHeight="1" x14ac:dyDescent="0.25">
      <c r="A4" s="76"/>
      <c r="B4" s="393"/>
      <c r="C4" s="393"/>
      <c r="D4" s="393"/>
      <c r="E4" s="393"/>
      <c r="F4" s="393"/>
      <c r="G4" s="393"/>
      <c r="H4" s="393"/>
      <c r="I4" s="393"/>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row>
    <row r="5" spans="1:91"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row>
    <row r="6" spans="1:91" ht="15" customHeight="1" x14ac:dyDescent="0.25">
      <c r="A6" s="76"/>
      <c r="B6" s="324" t="s">
        <v>4</v>
      </c>
      <c r="C6" s="324"/>
      <c r="D6" s="325"/>
      <c r="E6" s="362" t="s">
        <v>115</v>
      </c>
      <c r="F6" s="363"/>
      <c r="G6" s="363"/>
      <c r="H6" s="363"/>
      <c r="I6" s="364"/>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6"/>
      <c r="AO6" s="383" t="s">
        <v>78</v>
      </c>
      <c r="AP6" s="384"/>
      <c r="AQ6" s="384"/>
      <c r="AR6" s="384"/>
      <c r="AS6" s="384"/>
      <c r="AT6" s="385"/>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row>
    <row r="7" spans="1:91" ht="15" customHeight="1" x14ac:dyDescent="0.25">
      <c r="A7" s="76"/>
      <c r="B7" s="324"/>
      <c r="C7" s="324"/>
      <c r="D7" s="325"/>
      <c r="E7" s="365"/>
      <c r="F7" s="366"/>
      <c r="G7" s="366"/>
      <c r="H7" s="366"/>
      <c r="I7" s="367"/>
      <c r="J7" s="44" t="str">
        <f>IF(AND('Mapa final'!$AD$13="Muy Alta",'Mapa final'!$AF$13="Leve"),CONCATENATE("R2C",'Mapa final'!$S$13),"")</f>
        <v/>
      </c>
      <c r="K7" s="45" t="str">
        <f ca="1">IF(AND('Mapa final'!$AD$15="Muy Alta",'Mapa final'!$AF$15="Leve"),CONCATENATE("R2C",'Mapa final'!$S$15),"")</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final'!$AD$13="Muy Alta",'Mapa final'!$AF$13="Menor"),CONCATENATE("R2C",'Mapa final'!$S$13),"")</f>
        <v/>
      </c>
      <c r="Q7" s="45" t="str">
        <f ca="1">IF(AND('Mapa final'!$AD$15="Muy Alta",'Mapa final'!$AF$15="Menor"),CONCATENATE("R2C",'Mapa final'!$S$15),"")</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final'!$AD$13="Muy Alta",'Mapa final'!$AF$13="Moderado"),CONCATENATE("R2C",'Mapa final'!$S$13),"")</f>
        <v/>
      </c>
      <c r="W7" s="45" t="str">
        <f ca="1">IF(AND('Mapa final'!$AD$15="Muy Alta",'Mapa final'!$AF$15="Moderado"),CONCATENATE("R2C",'Mapa final'!$S$15),"")</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final'!$AD$13="Muy Alta",'Mapa final'!$AF$13="Mayor"),CONCATENATE("R2C",'Mapa final'!$S$13),"")</f>
        <v/>
      </c>
      <c r="AC7" s="45" t="str">
        <f ca="1">IF(AND('Mapa final'!$AD$15="Muy Alta",'Mapa final'!$AF$15="Mayor"),CONCATENATE("R2C",'Mapa final'!$S$15),"")</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final'!$AD$13="Muy Alta",'Mapa final'!$AF$13="Catastrófico"),CONCATENATE("R2C",'Mapa final'!$S$13),"")</f>
        <v/>
      </c>
      <c r="AI7" s="48" t="str">
        <f ca="1">IF(AND('Mapa final'!$AD$15="Muy Alta",'Mapa final'!$AF$15="Catastrófico"),CONCATENATE("R2C",'Mapa final'!$S$15),"")</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6"/>
      <c r="AO7" s="386"/>
      <c r="AP7" s="387"/>
      <c r="AQ7" s="387"/>
      <c r="AR7" s="387"/>
      <c r="AS7" s="387"/>
      <c r="AT7" s="388"/>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row>
    <row r="8" spans="1:91" ht="15" customHeight="1" x14ac:dyDescent="0.25">
      <c r="A8" s="76"/>
      <c r="B8" s="324"/>
      <c r="C8" s="324"/>
      <c r="D8" s="325"/>
      <c r="E8" s="365"/>
      <c r="F8" s="366"/>
      <c r="G8" s="366"/>
      <c r="H8" s="366"/>
      <c r="I8" s="367"/>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6"/>
      <c r="AO8" s="386"/>
      <c r="AP8" s="387"/>
      <c r="AQ8" s="387"/>
      <c r="AR8" s="387"/>
      <c r="AS8" s="387"/>
      <c r="AT8" s="388"/>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row>
    <row r="9" spans="1:91" ht="15" customHeight="1" x14ac:dyDescent="0.25">
      <c r="A9" s="76"/>
      <c r="B9" s="324"/>
      <c r="C9" s="324"/>
      <c r="D9" s="325"/>
      <c r="E9" s="365"/>
      <c r="F9" s="366"/>
      <c r="G9" s="366"/>
      <c r="H9" s="366"/>
      <c r="I9" s="367"/>
      <c r="J9" s="44" t="e">
        <f>IF(AND('Mapa final'!#REF!="Muy Alta",'Mapa final'!#REF!="Leve"),CONCATENATE("R4C",'Mapa final'!#REF!),"")</f>
        <v>#REF!</v>
      </c>
      <c r="K9" s="45" t="e">
        <f>IF(AND('Mapa final'!#REF!="Muy Alta",'Mapa final'!#REF!="Leve"),CONCATENATE("R4C",'Mapa final'!#REF!),"")</f>
        <v>#REF!</v>
      </c>
      <c r="L9" s="50" t="e">
        <f>IF(AND('Mapa final'!#REF!="Muy Alta",'Mapa final'!#REF!="Leve"),CONCATENATE("R4C",'Mapa final'!#REF!),"")</f>
        <v>#REF!</v>
      </c>
      <c r="M9" s="50" t="e">
        <f>IF(AND('Mapa final'!#REF!="Muy Alta",'Mapa final'!#REF!="Leve"),CONCATENATE("R4C",'Mapa final'!#REF!),"")</f>
        <v>#REF!</v>
      </c>
      <c r="N9" s="50"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50" t="e">
        <f>IF(AND('Mapa final'!#REF!="Muy Alta",'Mapa final'!#REF!="Menor"),CONCATENATE("R4C",'Mapa final'!#REF!),"")</f>
        <v>#REF!</v>
      </c>
      <c r="S9" s="50" t="e">
        <f>IF(AND('Mapa final'!#REF!="Muy Alta",'Mapa final'!#REF!="Menor"),CONCATENATE("R4C",'Mapa final'!#REF!),"")</f>
        <v>#REF!</v>
      </c>
      <c r="T9" s="50"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50" t="e">
        <f>IF(AND('Mapa final'!#REF!="Muy Alta",'Mapa final'!#REF!="Moderado"),CONCATENATE("R4C",'Mapa final'!#REF!),"")</f>
        <v>#REF!</v>
      </c>
      <c r="Y9" s="50" t="e">
        <f>IF(AND('Mapa final'!#REF!="Muy Alta",'Mapa final'!#REF!="Moderado"),CONCATENATE("R4C",'Mapa final'!#REF!),"")</f>
        <v>#REF!</v>
      </c>
      <c r="Z9" s="50"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50" t="e">
        <f>IF(AND('Mapa final'!#REF!="Muy Alta",'Mapa final'!#REF!="Mayor"),CONCATENATE("R4C",'Mapa final'!#REF!),"")</f>
        <v>#REF!</v>
      </c>
      <c r="AE9" s="50" t="e">
        <f>IF(AND('Mapa final'!#REF!="Muy Alta",'Mapa final'!#REF!="Mayor"),CONCATENATE("R4C",'Mapa final'!#REF!),"")</f>
        <v>#REF!</v>
      </c>
      <c r="AF9" s="50"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6"/>
      <c r="AO9" s="386"/>
      <c r="AP9" s="387"/>
      <c r="AQ9" s="387"/>
      <c r="AR9" s="387"/>
      <c r="AS9" s="387"/>
      <c r="AT9" s="388"/>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row>
    <row r="10" spans="1:91" ht="15" customHeight="1" x14ac:dyDescent="0.25">
      <c r="A10" s="76"/>
      <c r="B10" s="324"/>
      <c r="C10" s="324"/>
      <c r="D10" s="325"/>
      <c r="E10" s="365"/>
      <c r="F10" s="366"/>
      <c r="G10" s="366"/>
      <c r="H10" s="366"/>
      <c r="I10" s="367"/>
      <c r="J10" s="44" t="e">
        <f>IF(AND('Mapa final'!#REF!="Muy Alta",'Mapa final'!#REF!="Leve"),CONCATENATE("R5C",'Mapa final'!#REF!),"")</f>
        <v>#REF!</v>
      </c>
      <c r="K10" s="45" t="e">
        <f>IF(AND('Mapa final'!#REF!="Muy Alta",'Mapa final'!#REF!="Leve"),CONCATENATE("R5C",'Mapa final'!#REF!),"")</f>
        <v>#REF!</v>
      </c>
      <c r="L10" s="50" t="e">
        <f>IF(AND('Mapa final'!#REF!="Muy Alta",'Mapa final'!#REF!="Leve"),CONCATENATE("R5C",'Mapa final'!#REF!),"")</f>
        <v>#REF!</v>
      </c>
      <c r="M10" s="50" t="e">
        <f>IF(AND('Mapa final'!#REF!="Muy Alta",'Mapa final'!#REF!="Leve"),CONCATENATE("R5C",'Mapa final'!#REF!),"")</f>
        <v>#REF!</v>
      </c>
      <c r="N10" s="50"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50" t="e">
        <f>IF(AND('Mapa final'!#REF!="Muy Alta",'Mapa final'!#REF!="Menor"),CONCATENATE("R5C",'Mapa final'!#REF!),"")</f>
        <v>#REF!</v>
      </c>
      <c r="S10" s="50" t="e">
        <f>IF(AND('Mapa final'!#REF!="Muy Alta",'Mapa final'!#REF!="Menor"),CONCATENATE("R5C",'Mapa final'!#REF!),"")</f>
        <v>#REF!</v>
      </c>
      <c r="T10" s="50"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50" t="e">
        <f>IF(AND('Mapa final'!#REF!="Muy Alta",'Mapa final'!#REF!="Moderado"),CONCATENATE("R5C",'Mapa final'!#REF!),"")</f>
        <v>#REF!</v>
      </c>
      <c r="Y10" s="50" t="e">
        <f>IF(AND('Mapa final'!#REF!="Muy Alta",'Mapa final'!#REF!="Moderado"),CONCATENATE("R5C",'Mapa final'!#REF!),"")</f>
        <v>#REF!</v>
      </c>
      <c r="Z10" s="50"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50" t="e">
        <f>IF(AND('Mapa final'!#REF!="Muy Alta",'Mapa final'!#REF!="Mayor"),CONCATENATE("R5C",'Mapa final'!#REF!),"")</f>
        <v>#REF!</v>
      </c>
      <c r="AE10" s="50" t="e">
        <f>IF(AND('Mapa final'!#REF!="Muy Alta",'Mapa final'!#REF!="Mayor"),CONCATENATE("R5C",'Mapa final'!#REF!),"")</f>
        <v>#REF!</v>
      </c>
      <c r="AF10" s="50"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6"/>
      <c r="AO10" s="386"/>
      <c r="AP10" s="387"/>
      <c r="AQ10" s="387"/>
      <c r="AR10" s="387"/>
      <c r="AS10" s="387"/>
      <c r="AT10" s="388"/>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row>
    <row r="11" spans="1:91" ht="15" customHeight="1" x14ac:dyDescent="0.25">
      <c r="A11" s="76"/>
      <c r="B11" s="324"/>
      <c r="C11" s="324"/>
      <c r="D11" s="325"/>
      <c r="E11" s="365"/>
      <c r="F11" s="366"/>
      <c r="G11" s="366"/>
      <c r="H11" s="366"/>
      <c r="I11" s="367"/>
      <c r="J11" s="44" t="e">
        <f>IF(AND('Mapa final'!#REF!="Muy Alta",'Mapa final'!#REF!="Leve"),CONCATENATE("R6C",'Mapa final'!#REF!),"")</f>
        <v>#REF!</v>
      </c>
      <c r="K11" s="45" t="e">
        <f>IF(AND('Mapa final'!#REF!="Muy Alta",'Mapa final'!#REF!="Leve"),CONCATENATE("R6C",'Mapa final'!#REF!),"")</f>
        <v>#REF!</v>
      </c>
      <c r="L11" s="50" t="e">
        <f>IF(AND('Mapa final'!#REF!="Muy Alta",'Mapa final'!#REF!="Leve"),CONCATENATE("R6C",'Mapa final'!#REF!),"")</f>
        <v>#REF!</v>
      </c>
      <c r="M11" s="50" t="e">
        <f>IF(AND('Mapa final'!#REF!="Muy Alta",'Mapa final'!#REF!="Leve"),CONCATENATE("R6C",'Mapa final'!#REF!),"")</f>
        <v>#REF!</v>
      </c>
      <c r="N11" s="50"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50" t="e">
        <f>IF(AND('Mapa final'!#REF!="Muy Alta",'Mapa final'!#REF!="Menor"),CONCATENATE("R6C",'Mapa final'!#REF!),"")</f>
        <v>#REF!</v>
      </c>
      <c r="S11" s="50" t="e">
        <f>IF(AND('Mapa final'!#REF!="Muy Alta",'Mapa final'!#REF!="Menor"),CONCATENATE("R6C",'Mapa final'!#REF!),"")</f>
        <v>#REF!</v>
      </c>
      <c r="T11" s="50"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50" t="e">
        <f>IF(AND('Mapa final'!#REF!="Muy Alta",'Mapa final'!#REF!="Moderado"),CONCATENATE("R6C",'Mapa final'!#REF!),"")</f>
        <v>#REF!</v>
      </c>
      <c r="Y11" s="50" t="e">
        <f>IF(AND('Mapa final'!#REF!="Muy Alta",'Mapa final'!#REF!="Moderado"),CONCATENATE("R6C",'Mapa final'!#REF!),"")</f>
        <v>#REF!</v>
      </c>
      <c r="Z11" s="50"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50" t="e">
        <f>IF(AND('Mapa final'!#REF!="Muy Alta",'Mapa final'!#REF!="Mayor"),CONCATENATE("R6C",'Mapa final'!#REF!),"")</f>
        <v>#REF!</v>
      </c>
      <c r="AE11" s="50" t="e">
        <f>IF(AND('Mapa final'!#REF!="Muy Alta",'Mapa final'!#REF!="Mayor"),CONCATENATE("R6C",'Mapa final'!#REF!),"")</f>
        <v>#REF!</v>
      </c>
      <c r="AF11" s="50"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6"/>
      <c r="AO11" s="386"/>
      <c r="AP11" s="387"/>
      <c r="AQ11" s="387"/>
      <c r="AR11" s="387"/>
      <c r="AS11" s="387"/>
      <c r="AT11" s="388"/>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row>
    <row r="12" spans="1:91" ht="15" customHeight="1" x14ac:dyDescent="0.25">
      <c r="A12" s="76"/>
      <c r="B12" s="324"/>
      <c r="C12" s="324"/>
      <c r="D12" s="325"/>
      <c r="E12" s="365"/>
      <c r="F12" s="366"/>
      <c r="G12" s="366"/>
      <c r="H12" s="366"/>
      <c r="I12" s="367"/>
      <c r="J12" s="44" t="e">
        <f>IF(AND('Mapa final'!#REF!="Muy Alta",'Mapa final'!#REF!="Leve"),CONCATENATE("R7C",'Mapa final'!#REF!),"")</f>
        <v>#REF!</v>
      </c>
      <c r="K12" s="45" t="e">
        <f>IF(AND('Mapa final'!#REF!="Muy Alta",'Mapa final'!#REF!="Leve"),CONCATENATE("R7C",'Mapa final'!#REF!),"")</f>
        <v>#REF!</v>
      </c>
      <c r="L12" s="50" t="e">
        <f>IF(AND('Mapa final'!#REF!="Muy Alta",'Mapa final'!#REF!="Leve"),CONCATENATE("R7C",'Mapa final'!#REF!),"")</f>
        <v>#REF!</v>
      </c>
      <c r="M12" s="50" t="e">
        <f>IF(AND('Mapa final'!#REF!="Muy Alta",'Mapa final'!#REF!="Leve"),CONCATENATE("R7C",'Mapa final'!#REF!),"")</f>
        <v>#REF!</v>
      </c>
      <c r="N12" s="50"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50" t="e">
        <f>IF(AND('Mapa final'!#REF!="Muy Alta",'Mapa final'!#REF!="Menor"),CONCATENATE("R7C",'Mapa final'!#REF!),"")</f>
        <v>#REF!</v>
      </c>
      <c r="S12" s="50" t="e">
        <f>IF(AND('Mapa final'!#REF!="Muy Alta",'Mapa final'!#REF!="Menor"),CONCATENATE("R7C",'Mapa final'!#REF!),"")</f>
        <v>#REF!</v>
      </c>
      <c r="T12" s="50"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50" t="e">
        <f>IF(AND('Mapa final'!#REF!="Muy Alta",'Mapa final'!#REF!="Moderado"),CONCATENATE("R7C",'Mapa final'!#REF!),"")</f>
        <v>#REF!</v>
      </c>
      <c r="Y12" s="50" t="e">
        <f>IF(AND('Mapa final'!#REF!="Muy Alta",'Mapa final'!#REF!="Moderado"),CONCATENATE("R7C",'Mapa final'!#REF!),"")</f>
        <v>#REF!</v>
      </c>
      <c r="Z12" s="50"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50" t="e">
        <f>IF(AND('Mapa final'!#REF!="Muy Alta",'Mapa final'!#REF!="Mayor"),CONCATENATE("R7C",'Mapa final'!#REF!),"")</f>
        <v>#REF!</v>
      </c>
      <c r="AE12" s="50" t="e">
        <f>IF(AND('Mapa final'!#REF!="Muy Alta",'Mapa final'!#REF!="Mayor"),CONCATENATE("R7C",'Mapa final'!#REF!),"")</f>
        <v>#REF!</v>
      </c>
      <c r="AF12" s="50"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6"/>
      <c r="AO12" s="386"/>
      <c r="AP12" s="387"/>
      <c r="AQ12" s="387"/>
      <c r="AR12" s="387"/>
      <c r="AS12" s="387"/>
      <c r="AT12" s="388"/>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row>
    <row r="13" spans="1:91" ht="15" customHeight="1" x14ac:dyDescent="0.25">
      <c r="A13" s="76"/>
      <c r="B13" s="324"/>
      <c r="C13" s="324"/>
      <c r="D13" s="325"/>
      <c r="E13" s="365"/>
      <c r="F13" s="366"/>
      <c r="G13" s="366"/>
      <c r="H13" s="366"/>
      <c r="I13" s="367"/>
      <c r="J13" s="44" t="e">
        <f>IF(AND('Mapa final'!#REF!="Muy Alta",'Mapa final'!#REF!="Leve"),CONCATENATE("R8C",'Mapa final'!#REF!),"")</f>
        <v>#REF!</v>
      </c>
      <c r="K13" s="45" t="e">
        <f>IF(AND('Mapa final'!#REF!="Muy Alta",'Mapa final'!#REF!="Leve"),CONCATENATE("R8C",'Mapa final'!#REF!),"")</f>
        <v>#REF!</v>
      </c>
      <c r="L13" s="50" t="e">
        <f>IF(AND('Mapa final'!#REF!="Muy Alta",'Mapa final'!#REF!="Leve"),CONCATENATE("R8C",'Mapa final'!#REF!),"")</f>
        <v>#REF!</v>
      </c>
      <c r="M13" s="50" t="e">
        <f>IF(AND('Mapa final'!#REF!="Muy Alta",'Mapa final'!#REF!="Leve"),CONCATENATE("R8C",'Mapa final'!#REF!),"")</f>
        <v>#REF!</v>
      </c>
      <c r="N13" s="50"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50" t="e">
        <f>IF(AND('Mapa final'!#REF!="Muy Alta",'Mapa final'!#REF!="Menor"),CONCATENATE("R8C",'Mapa final'!#REF!),"")</f>
        <v>#REF!</v>
      </c>
      <c r="S13" s="50" t="e">
        <f>IF(AND('Mapa final'!#REF!="Muy Alta",'Mapa final'!#REF!="Menor"),CONCATENATE("R8C",'Mapa final'!#REF!),"")</f>
        <v>#REF!</v>
      </c>
      <c r="T13" s="50"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50" t="e">
        <f>IF(AND('Mapa final'!#REF!="Muy Alta",'Mapa final'!#REF!="Moderado"),CONCATENATE("R8C",'Mapa final'!#REF!),"")</f>
        <v>#REF!</v>
      </c>
      <c r="Y13" s="50" t="e">
        <f>IF(AND('Mapa final'!#REF!="Muy Alta",'Mapa final'!#REF!="Moderado"),CONCATENATE("R8C",'Mapa final'!#REF!),"")</f>
        <v>#REF!</v>
      </c>
      <c r="Z13" s="50"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50" t="e">
        <f>IF(AND('Mapa final'!#REF!="Muy Alta",'Mapa final'!#REF!="Mayor"),CONCATENATE("R8C",'Mapa final'!#REF!),"")</f>
        <v>#REF!</v>
      </c>
      <c r="AE13" s="50" t="e">
        <f>IF(AND('Mapa final'!#REF!="Muy Alta",'Mapa final'!#REF!="Mayor"),CONCATENATE("R8C",'Mapa final'!#REF!),"")</f>
        <v>#REF!</v>
      </c>
      <c r="AF13" s="50"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6"/>
      <c r="AO13" s="386"/>
      <c r="AP13" s="387"/>
      <c r="AQ13" s="387"/>
      <c r="AR13" s="387"/>
      <c r="AS13" s="387"/>
      <c r="AT13" s="388"/>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row>
    <row r="14" spans="1:91" ht="15" customHeight="1" x14ac:dyDescent="0.25">
      <c r="A14" s="76"/>
      <c r="B14" s="324"/>
      <c r="C14" s="324"/>
      <c r="D14" s="325"/>
      <c r="E14" s="365"/>
      <c r="F14" s="366"/>
      <c r="G14" s="366"/>
      <c r="H14" s="366"/>
      <c r="I14" s="367"/>
      <c r="J14" s="44" t="e">
        <f>IF(AND('Mapa final'!#REF!="Muy Alta",'Mapa final'!#REF!="Leve"),CONCATENATE("R9C",'Mapa final'!#REF!),"")</f>
        <v>#REF!</v>
      </c>
      <c r="K14" s="45" t="e">
        <f>IF(AND('Mapa final'!#REF!="Muy Alta",'Mapa final'!#REF!="Leve"),CONCATENATE("R9C",'Mapa final'!#REF!),"")</f>
        <v>#REF!</v>
      </c>
      <c r="L14" s="50" t="e">
        <f>IF(AND('Mapa final'!#REF!="Muy Alta",'Mapa final'!#REF!="Leve"),CONCATENATE("R9C",'Mapa final'!#REF!),"")</f>
        <v>#REF!</v>
      </c>
      <c r="M14" s="50" t="e">
        <f>IF(AND('Mapa final'!#REF!="Muy Alta",'Mapa final'!#REF!="Leve"),CONCATENATE("R9C",'Mapa final'!#REF!),"")</f>
        <v>#REF!</v>
      </c>
      <c r="N14" s="50"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50" t="e">
        <f>IF(AND('Mapa final'!#REF!="Muy Alta",'Mapa final'!#REF!="Menor"),CONCATENATE("R9C",'Mapa final'!#REF!),"")</f>
        <v>#REF!</v>
      </c>
      <c r="S14" s="50" t="e">
        <f>IF(AND('Mapa final'!#REF!="Muy Alta",'Mapa final'!#REF!="Menor"),CONCATENATE("R9C",'Mapa final'!#REF!),"")</f>
        <v>#REF!</v>
      </c>
      <c r="T14" s="50"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50" t="e">
        <f>IF(AND('Mapa final'!#REF!="Muy Alta",'Mapa final'!#REF!="Moderado"),CONCATENATE("R9C",'Mapa final'!#REF!),"")</f>
        <v>#REF!</v>
      </c>
      <c r="Y14" s="50" t="e">
        <f>IF(AND('Mapa final'!#REF!="Muy Alta",'Mapa final'!#REF!="Moderado"),CONCATENATE("R9C",'Mapa final'!#REF!),"")</f>
        <v>#REF!</v>
      </c>
      <c r="Z14" s="50"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50" t="e">
        <f>IF(AND('Mapa final'!#REF!="Muy Alta",'Mapa final'!#REF!="Mayor"),CONCATENATE("R9C",'Mapa final'!#REF!),"")</f>
        <v>#REF!</v>
      </c>
      <c r="AE14" s="50" t="e">
        <f>IF(AND('Mapa final'!#REF!="Muy Alta",'Mapa final'!#REF!="Mayor"),CONCATENATE("R9C",'Mapa final'!#REF!),"")</f>
        <v>#REF!</v>
      </c>
      <c r="AF14" s="50"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6"/>
      <c r="AO14" s="386"/>
      <c r="AP14" s="387"/>
      <c r="AQ14" s="387"/>
      <c r="AR14" s="387"/>
      <c r="AS14" s="387"/>
      <c r="AT14" s="388"/>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row>
    <row r="15" spans="1:91" ht="15.75" customHeight="1" thickBot="1" x14ac:dyDescent="0.3">
      <c r="A15" s="76"/>
      <c r="B15" s="324"/>
      <c r="C15" s="324"/>
      <c r="D15" s="325"/>
      <c r="E15" s="368"/>
      <c r="F15" s="369"/>
      <c r="G15" s="369"/>
      <c r="H15" s="369"/>
      <c r="I15" s="370"/>
      <c r="J15" s="51" t="e">
        <f>IF(AND('Mapa final'!#REF!="Muy Alta",'Mapa final'!#REF!="Leve"),CONCATENATE("R10C",'Mapa final'!#REF!),"")</f>
        <v>#REF!</v>
      </c>
      <c r="K15" s="52" t="e">
        <f>IF(AND('Mapa final'!#REF!="Muy Alta",'Mapa final'!#REF!="Leve"),CONCATENATE("R10C",'Mapa final'!#REF!),"")</f>
        <v>#REF!</v>
      </c>
      <c r="L15" s="52" t="e">
        <f>IF(AND('Mapa final'!#REF!="Muy Alta",'Mapa final'!#REF!="Leve"),CONCATENATE("R10C",'Mapa final'!#REF!),"")</f>
        <v>#REF!</v>
      </c>
      <c r="M15" s="52" t="e">
        <f>IF(AND('Mapa final'!#REF!="Muy Alta",'Mapa final'!#REF!="Leve"),CONCATENATE("R10C",'Mapa final'!#REF!),"")</f>
        <v>#REF!</v>
      </c>
      <c r="N15" s="52" t="e">
        <f>IF(AND('Mapa final'!#REF!="Muy Alta",'Mapa final'!#REF!="Leve"),CONCATENATE("R10C",'Mapa final'!#REF!),"")</f>
        <v>#REF!</v>
      </c>
      <c r="O15" s="53"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1" t="e">
        <f>IF(AND('Mapa final'!#REF!="Muy Alta",'Mapa final'!#REF!="Moderado"),CONCATENATE("R10C",'Mapa final'!#REF!),"")</f>
        <v>#REF!</v>
      </c>
      <c r="W15" s="52" t="e">
        <f>IF(AND('Mapa final'!#REF!="Muy Alta",'Mapa final'!#REF!="Moderado"),CONCATENATE("R10C",'Mapa final'!#REF!),"")</f>
        <v>#REF!</v>
      </c>
      <c r="X15" s="52" t="e">
        <f>IF(AND('Mapa final'!#REF!="Muy Alta",'Mapa final'!#REF!="Moderado"),CONCATENATE("R10C",'Mapa final'!#REF!),"")</f>
        <v>#REF!</v>
      </c>
      <c r="Y15" s="52" t="e">
        <f>IF(AND('Mapa final'!#REF!="Muy Alta",'Mapa final'!#REF!="Moderado"),CONCATENATE("R10C",'Mapa final'!#REF!),"")</f>
        <v>#REF!</v>
      </c>
      <c r="Z15" s="52" t="e">
        <f>IF(AND('Mapa final'!#REF!="Muy Alta",'Mapa final'!#REF!="Moderado"),CONCATENATE("R10C",'Mapa final'!#REF!),"")</f>
        <v>#REF!</v>
      </c>
      <c r="AA15" s="53"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4" t="e">
        <f>IF(AND('Mapa final'!#REF!="Muy Alta",'Mapa final'!#REF!="Catastrófico"),CONCATENATE("R10C",'Mapa final'!#REF!),"")</f>
        <v>#REF!</v>
      </c>
      <c r="AI15" s="55" t="e">
        <f>IF(AND('Mapa final'!#REF!="Muy Alta",'Mapa final'!#REF!="Catastrófico"),CONCATENATE("R10C",'Mapa final'!#REF!),"")</f>
        <v>#REF!</v>
      </c>
      <c r="AJ15" s="55" t="e">
        <f>IF(AND('Mapa final'!#REF!="Muy Alta",'Mapa final'!#REF!="Catastrófico"),CONCATENATE("R10C",'Mapa final'!#REF!),"")</f>
        <v>#REF!</v>
      </c>
      <c r="AK15" s="55" t="e">
        <f>IF(AND('Mapa final'!#REF!="Muy Alta",'Mapa final'!#REF!="Catastrófico"),CONCATENATE("R10C",'Mapa final'!#REF!),"")</f>
        <v>#REF!</v>
      </c>
      <c r="AL15" s="55" t="e">
        <f>IF(AND('Mapa final'!#REF!="Muy Alta",'Mapa final'!#REF!="Catastrófico"),CONCATENATE("R10C",'Mapa final'!#REF!),"")</f>
        <v>#REF!</v>
      </c>
      <c r="AM15" s="56" t="e">
        <f>IF(AND('Mapa final'!#REF!="Muy Alta",'Mapa final'!#REF!="Catastrófico"),CONCATENATE("R10C",'Mapa final'!#REF!),"")</f>
        <v>#REF!</v>
      </c>
      <c r="AN15" s="76"/>
      <c r="AO15" s="389"/>
      <c r="AP15" s="390"/>
      <c r="AQ15" s="390"/>
      <c r="AR15" s="390"/>
      <c r="AS15" s="390"/>
      <c r="AT15" s="391"/>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row>
    <row r="16" spans="1:91" ht="15" customHeight="1" x14ac:dyDescent="0.25">
      <c r="A16" s="76"/>
      <c r="B16" s="324"/>
      <c r="C16" s="324"/>
      <c r="D16" s="325"/>
      <c r="E16" s="362" t="s">
        <v>114</v>
      </c>
      <c r="F16" s="363"/>
      <c r="G16" s="363"/>
      <c r="H16" s="363"/>
      <c r="I16" s="363"/>
      <c r="J16" s="57" t="e">
        <f>IF(AND('Mapa final'!#REF!="Alta",'Mapa final'!#REF!="Leve"),CONCATENATE("R1C",'Mapa final'!#REF!),"")</f>
        <v>#REF!</v>
      </c>
      <c r="K16" s="58" t="e">
        <f>IF(AND('Mapa final'!#REF!="Alta",'Mapa final'!#REF!="Leve"),CONCATENATE("R1C",'Mapa final'!#REF!),"")</f>
        <v>#REF!</v>
      </c>
      <c r="L16" s="58" t="e">
        <f>IF(AND('Mapa final'!#REF!="Alta",'Mapa final'!#REF!="Leve"),CONCATENATE("R1C",'Mapa final'!#REF!),"")</f>
        <v>#REF!</v>
      </c>
      <c r="M16" s="58" t="e">
        <f>IF(AND('Mapa final'!#REF!="Alta",'Mapa final'!#REF!="Leve"),CONCATENATE("R1C",'Mapa final'!#REF!),"")</f>
        <v>#REF!</v>
      </c>
      <c r="N16" s="58" t="e">
        <f>IF(AND('Mapa final'!#REF!="Alta",'Mapa final'!#REF!="Leve"),CONCATENATE("R1C",'Mapa final'!#REF!),"")</f>
        <v>#REF!</v>
      </c>
      <c r="O16" s="59" t="e">
        <f>IF(AND('Mapa final'!#REF!="Alta",'Mapa final'!#REF!="Leve"),CONCATENATE("R1C",'Mapa final'!#REF!),"")</f>
        <v>#REF!</v>
      </c>
      <c r="P16" s="57" t="e">
        <f>IF(AND('Mapa final'!#REF!="Alta",'Mapa final'!#REF!="Menor"),CONCATENATE("R1C",'Mapa final'!#REF!),"")</f>
        <v>#REF!</v>
      </c>
      <c r="Q16" s="58" t="e">
        <f>IF(AND('Mapa final'!#REF!="Alta",'Mapa final'!#REF!="Menor"),CONCATENATE("R1C",'Mapa final'!#REF!),"")</f>
        <v>#REF!</v>
      </c>
      <c r="R16" s="58" t="e">
        <f>IF(AND('Mapa final'!#REF!="Alta",'Mapa final'!#REF!="Menor"),CONCATENATE("R1C",'Mapa final'!#REF!),"")</f>
        <v>#REF!</v>
      </c>
      <c r="S16" s="58" t="e">
        <f>IF(AND('Mapa final'!#REF!="Alta",'Mapa final'!#REF!="Menor"),CONCATENATE("R1C",'Mapa final'!#REF!),"")</f>
        <v>#REF!</v>
      </c>
      <c r="T16" s="58" t="e">
        <f>IF(AND('Mapa final'!#REF!="Alta",'Mapa final'!#REF!="Menor"),CONCATENATE("R1C",'Mapa final'!#REF!),"")</f>
        <v>#REF!</v>
      </c>
      <c r="U16" s="59"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6"/>
      <c r="AO16" s="372" t="s">
        <v>79</v>
      </c>
      <c r="AP16" s="373"/>
      <c r="AQ16" s="373"/>
      <c r="AR16" s="373"/>
      <c r="AS16" s="373"/>
      <c r="AT16" s="374"/>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row>
    <row r="17" spans="1:76" ht="15" customHeight="1" x14ac:dyDescent="0.25">
      <c r="A17" s="76"/>
      <c r="B17" s="324"/>
      <c r="C17" s="324"/>
      <c r="D17" s="325"/>
      <c r="E17" s="381"/>
      <c r="F17" s="382"/>
      <c r="G17" s="382"/>
      <c r="H17" s="382"/>
      <c r="I17" s="382"/>
      <c r="J17" s="60" t="str">
        <f>IF(AND('Mapa final'!$AD$13="Alta",'Mapa final'!$AF$13="Leve"),CONCATENATE("R2C",'Mapa final'!$S$13),"")</f>
        <v/>
      </c>
      <c r="K17" s="61" t="str">
        <f ca="1">IF(AND('Mapa final'!$AD$15="Alta",'Mapa final'!$AF$15="Leve"),CONCATENATE("R2C",'Mapa final'!$S$15),"")</f>
        <v/>
      </c>
      <c r="L17" s="61" t="e">
        <f>IF(AND('Mapa final'!#REF!="Alta",'Mapa final'!#REF!="Leve"),CONCATENATE("R2C",'Mapa final'!#REF!),"")</f>
        <v>#REF!</v>
      </c>
      <c r="M17" s="61" t="e">
        <f>IF(AND('Mapa final'!#REF!="Alta",'Mapa final'!#REF!="Leve"),CONCATENATE("R2C",'Mapa final'!#REF!),"")</f>
        <v>#REF!</v>
      </c>
      <c r="N17" s="61" t="e">
        <f>IF(AND('Mapa final'!#REF!="Alta",'Mapa final'!#REF!="Leve"),CONCATENATE("R2C",'Mapa final'!#REF!),"")</f>
        <v>#REF!</v>
      </c>
      <c r="O17" s="62" t="e">
        <f>IF(AND('Mapa final'!#REF!="Alta",'Mapa final'!#REF!="Leve"),CONCATENATE("R2C",'Mapa final'!#REF!),"")</f>
        <v>#REF!</v>
      </c>
      <c r="P17" s="60" t="str">
        <f>IF(AND('Mapa final'!$AD$13="Alta",'Mapa final'!$AF$13="Menor"),CONCATENATE("R2C",'Mapa final'!$S$13),"")</f>
        <v/>
      </c>
      <c r="Q17" s="61" t="str">
        <f ca="1">IF(AND('Mapa final'!$AD$15="Alta",'Mapa final'!$AF$15="Menor"),CONCATENATE("R2C",'Mapa final'!$S$15),"")</f>
        <v/>
      </c>
      <c r="R17" s="61" t="e">
        <f>IF(AND('Mapa final'!#REF!="Alta",'Mapa final'!#REF!="Menor"),CONCATENATE("R2C",'Mapa final'!#REF!),"")</f>
        <v>#REF!</v>
      </c>
      <c r="S17" s="61" t="e">
        <f>IF(AND('Mapa final'!#REF!="Alta",'Mapa final'!#REF!="Menor"),CONCATENATE("R2C",'Mapa final'!#REF!),"")</f>
        <v>#REF!</v>
      </c>
      <c r="T17" s="61" t="e">
        <f>IF(AND('Mapa final'!#REF!="Alta",'Mapa final'!#REF!="Menor"),CONCATENATE("R2C",'Mapa final'!#REF!),"")</f>
        <v>#REF!</v>
      </c>
      <c r="U17" s="62" t="e">
        <f>IF(AND('Mapa final'!#REF!="Alta",'Mapa final'!#REF!="Menor"),CONCATENATE("R2C",'Mapa final'!#REF!),"")</f>
        <v>#REF!</v>
      </c>
      <c r="V17" s="44" t="str">
        <f>IF(AND('Mapa final'!$AD$13="Alta",'Mapa final'!$AF$13="Moderado"),CONCATENATE("R2C",'Mapa final'!$S$13),"")</f>
        <v/>
      </c>
      <c r="W17" s="45" t="str">
        <f ca="1">IF(AND('Mapa final'!$AD$15="Alta",'Mapa final'!$AF$15="Moderado"),CONCATENATE("R2C",'Mapa final'!$S$15),"")</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final'!$AD$13="Alta",'Mapa final'!$AF$13="Mayor"),CONCATENATE("R2C",'Mapa final'!$S$13),"")</f>
        <v/>
      </c>
      <c r="AC17" s="45" t="str">
        <f ca="1">IF(AND('Mapa final'!$AD$15="Alta",'Mapa final'!$AF$15="Mayor"),CONCATENATE("R2C",'Mapa final'!$S$15),"")</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final'!$AD$13="Alta",'Mapa final'!$AF$13="Catastrófico"),CONCATENATE("R2C",'Mapa final'!$S$13),"")</f>
        <v/>
      </c>
      <c r="AI17" s="48" t="str">
        <f ca="1">IF(AND('Mapa final'!$AD$15="Alta",'Mapa final'!$AF$15="Catastrófico"),CONCATENATE("R2C",'Mapa final'!$S$15),"")</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6"/>
      <c r="AO17" s="375"/>
      <c r="AP17" s="376"/>
      <c r="AQ17" s="376"/>
      <c r="AR17" s="376"/>
      <c r="AS17" s="376"/>
      <c r="AT17" s="377"/>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row>
    <row r="18" spans="1:76" ht="15" customHeight="1" x14ac:dyDescent="0.25">
      <c r="A18" s="76"/>
      <c r="B18" s="324"/>
      <c r="C18" s="324"/>
      <c r="D18" s="325"/>
      <c r="E18" s="365"/>
      <c r="F18" s="366"/>
      <c r="G18" s="366"/>
      <c r="H18" s="366"/>
      <c r="I18" s="382"/>
      <c r="J18" s="60" t="e">
        <f>IF(AND('Mapa final'!#REF!="Alta",'Mapa final'!#REF!="Leve"),CONCATENATE("R3C",'Mapa final'!#REF!),"")</f>
        <v>#REF!</v>
      </c>
      <c r="K18" s="61" t="e">
        <f>IF(AND('Mapa final'!#REF!="Alta",'Mapa final'!#REF!="Leve"),CONCATENATE("R3C",'Mapa final'!#REF!),"")</f>
        <v>#REF!</v>
      </c>
      <c r="L18" s="61" t="e">
        <f>IF(AND('Mapa final'!#REF!="Alta",'Mapa final'!#REF!="Leve"),CONCATENATE("R3C",'Mapa final'!#REF!),"")</f>
        <v>#REF!</v>
      </c>
      <c r="M18" s="61" t="e">
        <f>IF(AND('Mapa final'!#REF!="Alta",'Mapa final'!#REF!="Leve"),CONCATENATE("R3C",'Mapa final'!#REF!),"")</f>
        <v>#REF!</v>
      </c>
      <c r="N18" s="61" t="e">
        <f>IF(AND('Mapa final'!#REF!="Alta",'Mapa final'!#REF!="Leve"),CONCATENATE("R3C",'Mapa final'!#REF!),"")</f>
        <v>#REF!</v>
      </c>
      <c r="O18" s="62" t="e">
        <f>IF(AND('Mapa final'!#REF!="Alta",'Mapa final'!#REF!="Leve"),CONCATENATE("R3C",'Mapa final'!#REF!),"")</f>
        <v>#REF!</v>
      </c>
      <c r="P18" s="60" t="e">
        <f>IF(AND('Mapa final'!#REF!="Alta",'Mapa final'!#REF!="Menor"),CONCATENATE("R3C",'Mapa final'!#REF!),"")</f>
        <v>#REF!</v>
      </c>
      <c r="Q18" s="61" t="e">
        <f>IF(AND('Mapa final'!#REF!="Alta",'Mapa final'!#REF!="Menor"),CONCATENATE("R3C",'Mapa final'!#REF!),"")</f>
        <v>#REF!</v>
      </c>
      <c r="R18" s="61" t="e">
        <f>IF(AND('Mapa final'!#REF!="Alta",'Mapa final'!#REF!="Menor"),CONCATENATE("R3C",'Mapa final'!#REF!),"")</f>
        <v>#REF!</v>
      </c>
      <c r="S18" s="61" t="e">
        <f>IF(AND('Mapa final'!#REF!="Alta",'Mapa final'!#REF!="Menor"),CONCATENATE("R3C",'Mapa final'!#REF!),"")</f>
        <v>#REF!</v>
      </c>
      <c r="T18" s="61" t="e">
        <f>IF(AND('Mapa final'!#REF!="Alta",'Mapa final'!#REF!="Menor"),CONCATENATE("R3C",'Mapa final'!#REF!),"")</f>
        <v>#REF!</v>
      </c>
      <c r="U18" s="62"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6"/>
      <c r="AO18" s="375"/>
      <c r="AP18" s="376"/>
      <c r="AQ18" s="376"/>
      <c r="AR18" s="376"/>
      <c r="AS18" s="376"/>
      <c r="AT18" s="377"/>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row>
    <row r="19" spans="1:76" ht="15" customHeight="1" x14ac:dyDescent="0.25">
      <c r="A19" s="76"/>
      <c r="B19" s="324"/>
      <c r="C19" s="324"/>
      <c r="D19" s="325"/>
      <c r="E19" s="365"/>
      <c r="F19" s="366"/>
      <c r="G19" s="366"/>
      <c r="H19" s="366"/>
      <c r="I19" s="382"/>
      <c r="J19" s="60" t="e">
        <f>IF(AND('Mapa final'!#REF!="Alta",'Mapa final'!#REF!="Leve"),CONCATENATE("R4C",'Mapa final'!#REF!),"")</f>
        <v>#REF!</v>
      </c>
      <c r="K19" s="61" t="e">
        <f>IF(AND('Mapa final'!#REF!="Alta",'Mapa final'!#REF!="Leve"),CONCATENATE("R4C",'Mapa final'!#REF!),"")</f>
        <v>#REF!</v>
      </c>
      <c r="L19" s="61" t="e">
        <f>IF(AND('Mapa final'!#REF!="Alta",'Mapa final'!#REF!="Leve"),CONCATENATE("R4C",'Mapa final'!#REF!),"")</f>
        <v>#REF!</v>
      </c>
      <c r="M19" s="61" t="e">
        <f>IF(AND('Mapa final'!#REF!="Alta",'Mapa final'!#REF!="Leve"),CONCATENATE("R4C",'Mapa final'!#REF!),"")</f>
        <v>#REF!</v>
      </c>
      <c r="N19" s="61" t="e">
        <f>IF(AND('Mapa final'!#REF!="Alta",'Mapa final'!#REF!="Leve"),CONCATENATE("R4C",'Mapa final'!#REF!),"")</f>
        <v>#REF!</v>
      </c>
      <c r="O19" s="62" t="e">
        <f>IF(AND('Mapa final'!#REF!="Alta",'Mapa final'!#REF!="Leve"),CONCATENATE("R4C",'Mapa final'!#REF!),"")</f>
        <v>#REF!</v>
      </c>
      <c r="P19" s="60" t="e">
        <f>IF(AND('Mapa final'!#REF!="Alta",'Mapa final'!#REF!="Menor"),CONCATENATE("R4C",'Mapa final'!#REF!),"")</f>
        <v>#REF!</v>
      </c>
      <c r="Q19" s="61" t="e">
        <f>IF(AND('Mapa final'!#REF!="Alta",'Mapa final'!#REF!="Menor"),CONCATENATE("R4C",'Mapa final'!#REF!),"")</f>
        <v>#REF!</v>
      </c>
      <c r="R19" s="61" t="e">
        <f>IF(AND('Mapa final'!#REF!="Alta",'Mapa final'!#REF!="Menor"),CONCATENATE("R4C",'Mapa final'!#REF!),"")</f>
        <v>#REF!</v>
      </c>
      <c r="S19" s="61" t="e">
        <f>IF(AND('Mapa final'!#REF!="Alta",'Mapa final'!#REF!="Menor"),CONCATENATE("R4C",'Mapa final'!#REF!),"")</f>
        <v>#REF!</v>
      </c>
      <c r="T19" s="61" t="e">
        <f>IF(AND('Mapa final'!#REF!="Alta",'Mapa final'!#REF!="Menor"),CONCATENATE("R4C",'Mapa final'!#REF!),"")</f>
        <v>#REF!</v>
      </c>
      <c r="U19" s="62"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50" t="e">
        <f>IF(AND('Mapa final'!#REF!="Alta",'Mapa final'!#REF!="Moderado"),CONCATENATE("R4C",'Mapa final'!#REF!),"")</f>
        <v>#REF!</v>
      </c>
      <c r="Y19" s="50" t="e">
        <f>IF(AND('Mapa final'!#REF!="Alta",'Mapa final'!#REF!="Moderado"),CONCATENATE("R4C",'Mapa final'!#REF!),"")</f>
        <v>#REF!</v>
      </c>
      <c r="Z19" s="50"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50" t="e">
        <f>IF(AND('Mapa final'!#REF!="Alta",'Mapa final'!#REF!="Mayor"),CONCATENATE("R4C",'Mapa final'!#REF!),"")</f>
        <v>#REF!</v>
      </c>
      <c r="AE19" s="50" t="e">
        <f>IF(AND('Mapa final'!#REF!="Alta",'Mapa final'!#REF!="Mayor"),CONCATENATE("R4C",'Mapa final'!#REF!),"")</f>
        <v>#REF!</v>
      </c>
      <c r="AF19" s="50"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6"/>
      <c r="AO19" s="375"/>
      <c r="AP19" s="376"/>
      <c r="AQ19" s="376"/>
      <c r="AR19" s="376"/>
      <c r="AS19" s="376"/>
      <c r="AT19" s="377"/>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row>
    <row r="20" spans="1:76" ht="15" customHeight="1" x14ac:dyDescent="0.25">
      <c r="A20" s="76"/>
      <c r="B20" s="324"/>
      <c r="C20" s="324"/>
      <c r="D20" s="325"/>
      <c r="E20" s="365"/>
      <c r="F20" s="366"/>
      <c r="G20" s="366"/>
      <c r="H20" s="366"/>
      <c r="I20" s="382"/>
      <c r="J20" s="60" t="e">
        <f>IF(AND('Mapa final'!#REF!="Alta",'Mapa final'!#REF!="Leve"),CONCATENATE("R5C",'Mapa final'!#REF!),"")</f>
        <v>#REF!</v>
      </c>
      <c r="K20" s="61" t="e">
        <f>IF(AND('Mapa final'!#REF!="Alta",'Mapa final'!#REF!="Leve"),CONCATENATE("R5C",'Mapa final'!#REF!),"")</f>
        <v>#REF!</v>
      </c>
      <c r="L20" s="61" t="e">
        <f>IF(AND('Mapa final'!#REF!="Alta",'Mapa final'!#REF!="Leve"),CONCATENATE("R5C",'Mapa final'!#REF!),"")</f>
        <v>#REF!</v>
      </c>
      <c r="M20" s="61" t="e">
        <f>IF(AND('Mapa final'!#REF!="Alta",'Mapa final'!#REF!="Leve"),CONCATENATE("R5C",'Mapa final'!#REF!),"")</f>
        <v>#REF!</v>
      </c>
      <c r="N20" s="61" t="e">
        <f>IF(AND('Mapa final'!#REF!="Alta",'Mapa final'!#REF!="Leve"),CONCATENATE("R5C",'Mapa final'!#REF!),"")</f>
        <v>#REF!</v>
      </c>
      <c r="O20" s="62" t="e">
        <f>IF(AND('Mapa final'!#REF!="Alta",'Mapa final'!#REF!="Leve"),CONCATENATE("R5C",'Mapa final'!#REF!),"")</f>
        <v>#REF!</v>
      </c>
      <c r="P20" s="60" t="e">
        <f>IF(AND('Mapa final'!#REF!="Alta",'Mapa final'!#REF!="Menor"),CONCATENATE("R5C",'Mapa final'!#REF!),"")</f>
        <v>#REF!</v>
      </c>
      <c r="Q20" s="61" t="e">
        <f>IF(AND('Mapa final'!#REF!="Alta",'Mapa final'!#REF!="Menor"),CONCATENATE("R5C",'Mapa final'!#REF!),"")</f>
        <v>#REF!</v>
      </c>
      <c r="R20" s="61" t="e">
        <f>IF(AND('Mapa final'!#REF!="Alta",'Mapa final'!#REF!="Menor"),CONCATENATE("R5C",'Mapa final'!#REF!),"")</f>
        <v>#REF!</v>
      </c>
      <c r="S20" s="61" t="e">
        <f>IF(AND('Mapa final'!#REF!="Alta",'Mapa final'!#REF!="Menor"),CONCATENATE("R5C",'Mapa final'!#REF!),"")</f>
        <v>#REF!</v>
      </c>
      <c r="T20" s="61" t="e">
        <f>IF(AND('Mapa final'!#REF!="Alta",'Mapa final'!#REF!="Menor"),CONCATENATE("R5C",'Mapa final'!#REF!),"")</f>
        <v>#REF!</v>
      </c>
      <c r="U20" s="62"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50" t="e">
        <f>IF(AND('Mapa final'!#REF!="Alta",'Mapa final'!#REF!="Moderado"),CONCATENATE("R5C",'Mapa final'!#REF!),"")</f>
        <v>#REF!</v>
      </c>
      <c r="Y20" s="50" t="e">
        <f>IF(AND('Mapa final'!#REF!="Alta",'Mapa final'!#REF!="Moderado"),CONCATENATE("R5C",'Mapa final'!#REF!),"")</f>
        <v>#REF!</v>
      </c>
      <c r="Z20" s="50"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50" t="e">
        <f>IF(AND('Mapa final'!#REF!="Alta",'Mapa final'!#REF!="Mayor"),CONCATENATE("R5C",'Mapa final'!#REF!),"")</f>
        <v>#REF!</v>
      </c>
      <c r="AE20" s="50" t="e">
        <f>IF(AND('Mapa final'!#REF!="Alta",'Mapa final'!#REF!="Mayor"),CONCATENATE("R5C",'Mapa final'!#REF!),"")</f>
        <v>#REF!</v>
      </c>
      <c r="AF20" s="50"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6"/>
      <c r="AO20" s="375"/>
      <c r="AP20" s="376"/>
      <c r="AQ20" s="376"/>
      <c r="AR20" s="376"/>
      <c r="AS20" s="376"/>
      <c r="AT20" s="377"/>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row>
    <row r="21" spans="1:76" ht="15" customHeight="1" x14ac:dyDescent="0.25">
      <c r="A21" s="76"/>
      <c r="B21" s="324"/>
      <c r="C21" s="324"/>
      <c r="D21" s="325"/>
      <c r="E21" s="365"/>
      <c r="F21" s="366"/>
      <c r="G21" s="366"/>
      <c r="H21" s="366"/>
      <c r="I21" s="382"/>
      <c r="J21" s="60" t="e">
        <f>IF(AND('Mapa final'!#REF!="Alta",'Mapa final'!#REF!="Leve"),CONCATENATE("R6C",'Mapa final'!#REF!),"")</f>
        <v>#REF!</v>
      </c>
      <c r="K21" s="61" t="e">
        <f>IF(AND('Mapa final'!#REF!="Alta",'Mapa final'!#REF!="Leve"),CONCATENATE("R6C",'Mapa final'!#REF!),"")</f>
        <v>#REF!</v>
      </c>
      <c r="L21" s="61" t="e">
        <f>IF(AND('Mapa final'!#REF!="Alta",'Mapa final'!#REF!="Leve"),CONCATENATE("R6C",'Mapa final'!#REF!),"")</f>
        <v>#REF!</v>
      </c>
      <c r="M21" s="61" t="e">
        <f>IF(AND('Mapa final'!#REF!="Alta",'Mapa final'!#REF!="Leve"),CONCATENATE("R6C",'Mapa final'!#REF!),"")</f>
        <v>#REF!</v>
      </c>
      <c r="N21" s="61" t="e">
        <f>IF(AND('Mapa final'!#REF!="Alta",'Mapa final'!#REF!="Leve"),CONCATENATE("R6C",'Mapa final'!#REF!),"")</f>
        <v>#REF!</v>
      </c>
      <c r="O21" s="62" t="e">
        <f>IF(AND('Mapa final'!#REF!="Alta",'Mapa final'!#REF!="Leve"),CONCATENATE("R6C",'Mapa final'!#REF!),"")</f>
        <v>#REF!</v>
      </c>
      <c r="P21" s="60" t="e">
        <f>IF(AND('Mapa final'!#REF!="Alta",'Mapa final'!#REF!="Menor"),CONCATENATE("R6C",'Mapa final'!#REF!),"")</f>
        <v>#REF!</v>
      </c>
      <c r="Q21" s="61" t="e">
        <f>IF(AND('Mapa final'!#REF!="Alta",'Mapa final'!#REF!="Menor"),CONCATENATE("R6C",'Mapa final'!#REF!),"")</f>
        <v>#REF!</v>
      </c>
      <c r="R21" s="61" t="e">
        <f>IF(AND('Mapa final'!#REF!="Alta",'Mapa final'!#REF!="Menor"),CONCATENATE("R6C",'Mapa final'!#REF!),"")</f>
        <v>#REF!</v>
      </c>
      <c r="S21" s="61" t="e">
        <f>IF(AND('Mapa final'!#REF!="Alta",'Mapa final'!#REF!="Menor"),CONCATENATE("R6C",'Mapa final'!#REF!),"")</f>
        <v>#REF!</v>
      </c>
      <c r="T21" s="61" t="e">
        <f>IF(AND('Mapa final'!#REF!="Alta",'Mapa final'!#REF!="Menor"),CONCATENATE("R6C",'Mapa final'!#REF!),"")</f>
        <v>#REF!</v>
      </c>
      <c r="U21" s="62"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50" t="e">
        <f>IF(AND('Mapa final'!#REF!="Alta",'Mapa final'!#REF!="Moderado"),CONCATENATE("R6C",'Mapa final'!#REF!),"")</f>
        <v>#REF!</v>
      </c>
      <c r="Y21" s="50" t="e">
        <f>IF(AND('Mapa final'!#REF!="Alta",'Mapa final'!#REF!="Moderado"),CONCATENATE("R6C",'Mapa final'!#REF!),"")</f>
        <v>#REF!</v>
      </c>
      <c r="Z21" s="50"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50" t="e">
        <f>IF(AND('Mapa final'!#REF!="Alta",'Mapa final'!#REF!="Mayor"),CONCATENATE("R6C",'Mapa final'!#REF!),"")</f>
        <v>#REF!</v>
      </c>
      <c r="AE21" s="50" t="e">
        <f>IF(AND('Mapa final'!#REF!="Alta",'Mapa final'!#REF!="Mayor"),CONCATENATE("R6C",'Mapa final'!#REF!),"")</f>
        <v>#REF!</v>
      </c>
      <c r="AF21" s="50"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6"/>
      <c r="AO21" s="375"/>
      <c r="AP21" s="376"/>
      <c r="AQ21" s="376"/>
      <c r="AR21" s="376"/>
      <c r="AS21" s="376"/>
      <c r="AT21" s="377"/>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row>
    <row r="22" spans="1:76" ht="15" customHeight="1" x14ac:dyDescent="0.25">
      <c r="A22" s="76"/>
      <c r="B22" s="324"/>
      <c r="C22" s="324"/>
      <c r="D22" s="325"/>
      <c r="E22" s="365"/>
      <c r="F22" s="366"/>
      <c r="G22" s="366"/>
      <c r="H22" s="366"/>
      <c r="I22" s="382"/>
      <c r="J22" s="60" t="e">
        <f>IF(AND('Mapa final'!#REF!="Alta",'Mapa final'!#REF!="Leve"),CONCATENATE("R7C",'Mapa final'!#REF!),"")</f>
        <v>#REF!</v>
      </c>
      <c r="K22" s="61" t="e">
        <f>IF(AND('Mapa final'!#REF!="Alta",'Mapa final'!#REF!="Leve"),CONCATENATE("R7C",'Mapa final'!#REF!),"")</f>
        <v>#REF!</v>
      </c>
      <c r="L22" s="61" t="e">
        <f>IF(AND('Mapa final'!#REF!="Alta",'Mapa final'!#REF!="Leve"),CONCATENATE("R7C",'Mapa final'!#REF!),"")</f>
        <v>#REF!</v>
      </c>
      <c r="M22" s="61" t="e">
        <f>IF(AND('Mapa final'!#REF!="Alta",'Mapa final'!#REF!="Leve"),CONCATENATE("R7C",'Mapa final'!#REF!),"")</f>
        <v>#REF!</v>
      </c>
      <c r="N22" s="61" t="e">
        <f>IF(AND('Mapa final'!#REF!="Alta",'Mapa final'!#REF!="Leve"),CONCATENATE("R7C",'Mapa final'!#REF!),"")</f>
        <v>#REF!</v>
      </c>
      <c r="O22" s="62" t="e">
        <f>IF(AND('Mapa final'!#REF!="Alta",'Mapa final'!#REF!="Leve"),CONCATENATE("R7C",'Mapa final'!#REF!),"")</f>
        <v>#REF!</v>
      </c>
      <c r="P22" s="60" t="e">
        <f>IF(AND('Mapa final'!#REF!="Alta",'Mapa final'!#REF!="Menor"),CONCATENATE("R7C",'Mapa final'!#REF!),"")</f>
        <v>#REF!</v>
      </c>
      <c r="Q22" s="61" t="e">
        <f>IF(AND('Mapa final'!#REF!="Alta",'Mapa final'!#REF!="Menor"),CONCATENATE("R7C",'Mapa final'!#REF!),"")</f>
        <v>#REF!</v>
      </c>
      <c r="R22" s="61" t="e">
        <f>IF(AND('Mapa final'!#REF!="Alta",'Mapa final'!#REF!="Menor"),CONCATENATE("R7C",'Mapa final'!#REF!),"")</f>
        <v>#REF!</v>
      </c>
      <c r="S22" s="61" t="e">
        <f>IF(AND('Mapa final'!#REF!="Alta",'Mapa final'!#REF!="Menor"),CONCATENATE("R7C",'Mapa final'!#REF!),"")</f>
        <v>#REF!</v>
      </c>
      <c r="T22" s="61" t="e">
        <f>IF(AND('Mapa final'!#REF!="Alta",'Mapa final'!#REF!="Menor"),CONCATENATE("R7C",'Mapa final'!#REF!),"")</f>
        <v>#REF!</v>
      </c>
      <c r="U22" s="62"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50" t="e">
        <f>IF(AND('Mapa final'!#REF!="Alta",'Mapa final'!#REF!="Moderado"),CONCATENATE("R7C",'Mapa final'!#REF!),"")</f>
        <v>#REF!</v>
      </c>
      <c r="Y22" s="50" t="e">
        <f>IF(AND('Mapa final'!#REF!="Alta",'Mapa final'!#REF!="Moderado"),CONCATENATE("R7C",'Mapa final'!#REF!),"")</f>
        <v>#REF!</v>
      </c>
      <c r="Z22" s="50"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50" t="e">
        <f>IF(AND('Mapa final'!#REF!="Alta",'Mapa final'!#REF!="Mayor"),CONCATENATE("R7C",'Mapa final'!#REF!),"")</f>
        <v>#REF!</v>
      </c>
      <c r="AE22" s="50" t="e">
        <f>IF(AND('Mapa final'!#REF!="Alta",'Mapa final'!#REF!="Mayor"),CONCATENATE("R7C",'Mapa final'!#REF!),"")</f>
        <v>#REF!</v>
      </c>
      <c r="AF22" s="50"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6"/>
      <c r="AO22" s="375"/>
      <c r="AP22" s="376"/>
      <c r="AQ22" s="376"/>
      <c r="AR22" s="376"/>
      <c r="AS22" s="376"/>
      <c r="AT22" s="377"/>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row>
    <row r="23" spans="1:76" ht="15" customHeight="1" x14ac:dyDescent="0.25">
      <c r="A23" s="76"/>
      <c r="B23" s="324"/>
      <c r="C23" s="324"/>
      <c r="D23" s="325"/>
      <c r="E23" s="365"/>
      <c r="F23" s="366"/>
      <c r="G23" s="366"/>
      <c r="H23" s="366"/>
      <c r="I23" s="382"/>
      <c r="J23" s="60" t="e">
        <f>IF(AND('Mapa final'!#REF!="Alta",'Mapa final'!#REF!="Leve"),CONCATENATE("R8C",'Mapa final'!#REF!),"")</f>
        <v>#REF!</v>
      </c>
      <c r="K23" s="61" t="e">
        <f>IF(AND('Mapa final'!#REF!="Alta",'Mapa final'!#REF!="Leve"),CONCATENATE("R8C",'Mapa final'!#REF!),"")</f>
        <v>#REF!</v>
      </c>
      <c r="L23" s="61" t="e">
        <f>IF(AND('Mapa final'!#REF!="Alta",'Mapa final'!#REF!="Leve"),CONCATENATE("R8C",'Mapa final'!#REF!),"")</f>
        <v>#REF!</v>
      </c>
      <c r="M23" s="61" t="e">
        <f>IF(AND('Mapa final'!#REF!="Alta",'Mapa final'!#REF!="Leve"),CONCATENATE("R8C",'Mapa final'!#REF!),"")</f>
        <v>#REF!</v>
      </c>
      <c r="N23" s="61" t="e">
        <f>IF(AND('Mapa final'!#REF!="Alta",'Mapa final'!#REF!="Leve"),CONCATENATE("R8C",'Mapa final'!#REF!),"")</f>
        <v>#REF!</v>
      </c>
      <c r="O23" s="62" t="e">
        <f>IF(AND('Mapa final'!#REF!="Alta",'Mapa final'!#REF!="Leve"),CONCATENATE("R8C",'Mapa final'!#REF!),"")</f>
        <v>#REF!</v>
      </c>
      <c r="P23" s="60" t="e">
        <f>IF(AND('Mapa final'!#REF!="Alta",'Mapa final'!#REF!="Menor"),CONCATENATE("R8C",'Mapa final'!#REF!),"")</f>
        <v>#REF!</v>
      </c>
      <c r="Q23" s="61" t="e">
        <f>IF(AND('Mapa final'!#REF!="Alta",'Mapa final'!#REF!="Menor"),CONCATENATE("R8C",'Mapa final'!#REF!),"")</f>
        <v>#REF!</v>
      </c>
      <c r="R23" s="61" t="e">
        <f>IF(AND('Mapa final'!#REF!="Alta",'Mapa final'!#REF!="Menor"),CONCATENATE("R8C",'Mapa final'!#REF!),"")</f>
        <v>#REF!</v>
      </c>
      <c r="S23" s="61" t="e">
        <f>IF(AND('Mapa final'!#REF!="Alta",'Mapa final'!#REF!="Menor"),CONCATENATE("R8C",'Mapa final'!#REF!),"")</f>
        <v>#REF!</v>
      </c>
      <c r="T23" s="61" t="e">
        <f>IF(AND('Mapa final'!#REF!="Alta",'Mapa final'!#REF!="Menor"),CONCATENATE("R8C",'Mapa final'!#REF!),"")</f>
        <v>#REF!</v>
      </c>
      <c r="U23" s="62"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50" t="e">
        <f>IF(AND('Mapa final'!#REF!="Alta",'Mapa final'!#REF!="Moderado"),CONCATENATE("R8C",'Mapa final'!#REF!),"")</f>
        <v>#REF!</v>
      </c>
      <c r="Y23" s="50" t="e">
        <f>IF(AND('Mapa final'!#REF!="Alta",'Mapa final'!#REF!="Moderado"),CONCATENATE("R8C",'Mapa final'!#REF!),"")</f>
        <v>#REF!</v>
      </c>
      <c r="Z23" s="50"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50" t="e">
        <f>IF(AND('Mapa final'!#REF!="Alta",'Mapa final'!#REF!="Mayor"),CONCATENATE("R8C",'Mapa final'!#REF!),"")</f>
        <v>#REF!</v>
      </c>
      <c r="AE23" s="50" t="e">
        <f>IF(AND('Mapa final'!#REF!="Alta",'Mapa final'!#REF!="Mayor"),CONCATENATE("R8C",'Mapa final'!#REF!),"")</f>
        <v>#REF!</v>
      </c>
      <c r="AF23" s="50"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6"/>
      <c r="AO23" s="375"/>
      <c r="AP23" s="376"/>
      <c r="AQ23" s="376"/>
      <c r="AR23" s="376"/>
      <c r="AS23" s="376"/>
      <c r="AT23" s="377"/>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15" customHeight="1" x14ac:dyDescent="0.25">
      <c r="A24" s="76"/>
      <c r="B24" s="324"/>
      <c r="C24" s="324"/>
      <c r="D24" s="325"/>
      <c r="E24" s="365"/>
      <c r="F24" s="366"/>
      <c r="G24" s="366"/>
      <c r="H24" s="366"/>
      <c r="I24" s="382"/>
      <c r="J24" s="60" t="e">
        <f>IF(AND('Mapa final'!#REF!="Alta",'Mapa final'!#REF!="Leve"),CONCATENATE("R9C",'Mapa final'!#REF!),"")</f>
        <v>#REF!</v>
      </c>
      <c r="K24" s="61" t="e">
        <f>IF(AND('Mapa final'!#REF!="Alta",'Mapa final'!#REF!="Leve"),CONCATENATE("R9C",'Mapa final'!#REF!),"")</f>
        <v>#REF!</v>
      </c>
      <c r="L24" s="61" t="e">
        <f>IF(AND('Mapa final'!#REF!="Alta",'Mapa final'!#REF!="Leve"),CONCATENATE("R9C",'Mapa final'!#REF!),"")</f>
        <v>#REF!</v>
      </c>
      <c r="M24" s="61" t="e">
        <f>IF(AND('Mapa final'!#REF!="Alta",'Mapa final'!#REF!="Leve"),CONCATENATE("R9C",'Mapa final'!#REF!),"")</f>
        <v>#REF!</v>
      </c>
      <c r="N24" s="61" t="e">
        <f>IF(AND('Mapa final'!#REF!="Alta",'Mapa final'!#REF!="Leve"),CONCATENATE("R9C",'Mapa final'!#REF!),"")</f>
        <v>#REF!</v>
      </c>
      <c r="O24" s="62" t="e">
        <f>IF(AND('Mapa final'!#REF!="Alta",'Mapa final'!#REF!="Leve"),CONCATENATE("R9C",'Mapa final'!#REF!),"")</f>
        <v>#REF!</v>
      </c>
      <c r="P24" s="60" t="e">
        <f>IF(AND('Mapa final'!#REF!="Alta",'Mapa final'!#REF!="Menor"),CONCATENATE("R9C",'Mapa final'!#REF!),"")</f>
        <v>#REF!</v>
      </c>
      <c r="Q24" s="61" t="e">
        <f>IF(AND('Mapa final'!#REF!="Alta",'Mapa final'!#REF!="Menor"),CONCATENATE("R9C",'Mapa final'!#REF!),"")</f>
        <v>#REF!</v>
      </c>
      <c r="R24" s="61" t="e">
        <f>IF(AND('Mapa final'!#REF!="Alta",'Mapa final'!#REF!="Menor"),CONCATENATE("R9C",'Mapa final'!#REF!),"")</f>
        <v>#REF!</v>
      </c>
      <c r="S24" s="61" t="e">
        <f>IF(AND('Mapa final'!#REF!="Alta",'Mapa final'!#REF!="Menor"),CONCATENATE("R9C",'Mapa final'!#REF!),"")</f>
        <v>#REF!</v>
      </c>
      <c r="T24" s="61" t="e">
        <f>IF(AND('Mapa final'!#REF!="Alta",'Mapa final'!#REF!="Menor"),CONCATENATE("R9C",'Mapa final'!#REF!),"")</f>
        <v>#REF!</v>
      </c>
      <c r="U24" s="62"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50" t="e">
        <f>IF(AND('Mapa final'!#REF!="Alta",'Mapa final'!#REF!="Moderado"),CONCATENATE("R9C",'Mapa final'!#REF!),"")</f>
        <v>#REF!</v>
      </c>
      <c r="Y24" s="50" t="e">
        <f>IF(AND('Mapa final'!#REF!="Alta",'Mapa final'!#REF!="Moderado"),CONCATENATE("R9C",'Mapa final'!#REF!),"")</f>
        <v>#REF!</v>
      </c>
      <c r="Z24" s="50"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50" t="e">
        <f>IF(AND('Mapa final'!#REF!="Alta",'Mapa final'!#REF!="Mayor"),CONCATENATE("R9C",'Mapa final'!#REF!),"")</f>
        <v>#REF!</v>
      </c>
      <c r="AE24" s="50" t="e">
        <f>IF(AND('Mapa final'!#REF!="Alta",'Mapa final'!#REF!="Mayor"),CONCATENATE("R9C",'Mapa final'!#REF!),"")</f>
        <v>#REF!</v>
      </c>
      <c r="AF24" s="50"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6"/>
      <c r="AO24" s="375"/>
      <c r="AP24" s="376"/>
      <c r="AQ24" s="376"/>
      <c r="AR24" s="376"/>
      <c r="AS24" s="376"/>
      <c r="AT24" s="377"/>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15.75" customHeight="1" thickBot="1" x14ac:dyDescent="0.3">
      <c r="A25" s="76"/>
      <c r="B25" s="324"/>
      <c r="C25" s="324"/>
      <c r="D25" s="325"/>
      <c r="E25" s="368"/>
      <c r="F25" s="369"/>
      <c r="G25" s="369"/>
      <c r="H25" s="369"/>
      <c r="I25" s="369"/>
      <c r="J25" s="63" t="e">
        <f>IF(AND('Mapa final'!#REF!="Alta",'Mapa final'!#REF!="Leve"),CONCATENATE("R10C",'Mapa final'!#REF!),"")</f>
        <v>#REF!</v>
      </c>
      <c r="K25" s="64" t="e">
        <f>IF(AND('Mapa final'!#REF!="Alta",'Mapa final'!#REF!="Leve"),CONCATENATE("R10C",'Mapa final'!#REF!),"")</f>
        <v>#REF!</v>
      </c>
      <c r="L25" s="64" t="e">
        <f>IF(AND('Mapa final'!#REF!="Alta",'Mapa final'!#REF!="Leve"),CONCATENATE("R10C",'Mapa final'!#REF!),"")</f>
        <v>#REF!</v>
      </c>
      <c r="M25" s="64" t="e">
        <f>IF(AND('Mapa final'!#REF!="Alta",'Mapa final'!#REF!="Leve"),CONCATENATE("R10C",'Mapa final'!#REF!),"")</f>
        <v>#REF!</v>
      </c>
      <c r="N25" s="64" t="e">
        <f>IF(AND('Mapa final'!#REF!="Alta",'Mapa final'!#REF!="Leve"),CONCATENATE("R10C",'Mapa final'!#REF!),"")</f>
        <v>#REF!</v>
      </c>
      <c r="O25" s="65" t="e">
        <f>IF(AND('Mapa final'!#REF!="Alta",'Mapa final'!#REF!="Leve"),CONCATENATE("R10C",'Mapa final'!#REF!),"")</f>
        <v>#REF!</v>
      </c>
      <c r="P25" s="63" t="e">
        <f>IF(AND('Mapa final'!#REF!="Alta",'Mapa final'!#REF!="Menor"),CONCATENATE("R10C",'Mapa final'!#REF!),"")</f>
        <v>#REF!</v>
      </c>
      <c r="Q25" s="64" t="e">
        <f>IF(AND('Mapa final'!#REF!="Alta",'Mapa final'!#REF!="Menor"),CONCATENATE("R10C",'Mapa final'!#REF!),"")</f>
        <v>#REF!</v>
      </c>
      <c r="R25" s="64" t="e">
        <f>IF(AND('Mapa final'!#REF!="Alta",'Mapa final'!#REF!="Menor"),CONCATENATE("R10C",'Mapa final'!#REF!),"")</f>
        <v>#REF!</v>
      </c>
      <c r="S25" s="64" t="e">
        <f>IF(AND('Mapa final'!#REF!="Alta",'Mapa final'!#REF!="Menor"),CONCATENATE("R10C",'Mapa final'!#REF!),"")</f>
        <v>#REF!</v>
      </c>
      <c r="T25" s="64" t="e">
        <f>IF(AND('Mapa final'!#REF!="Alta",'Mapa final'!#REF!="Menor"),CONCATENATE("R10C",'Mapa final'!#REF!),"")</f>
        <v>#REF!</v>
      </c>
      <c r="U25" s="65" t="e">
        <f>IF(AND('Mapa final'!#REF!="Alta",'Mapa final'!#REF!="Menor"),CONCATENATE("R10C",'Mapa final'!#REF!),"")</f>
        <v>#REF!</v>
      </c>
      <c r="V25" s="51" t="e">
        <f>IF(AND('Mapa final'!#REF!="Alta",'Mapa final'!#REF!="Moderado"),CONCATENATE("R10C",'Mapa final'!#REF!),"")</f>
        <v>#REF!</v>
      </c>
      <c r="W25" s="52" t="e">
        <f>IF(AND('Mapa final'!#REF!="Alta",'Mapa final'!#REF!="Moderado"),CONCATENATE("R10C",'Mapa final'!#REF!),"")</f>
        <v>#REF!</v>
      </c>
      <c r="X25" s="52" t="e">
        <f>IF(AND('Mapa final'!#REF!="Alta",'Mapa final'!#REF!="Moderado"),CONCATENATE("R10C",'Mapa final'!#REF!),"")</f>
        <v>#REF!</v>
      </c>
      <c r="Y25" s="52" t="e">
        <f>IF(AND('Mapa final'!#REF!="Alta",'Mapa final'!#REF!="Moderado"),CONCATENATE("R10C",'Mapa final'!#REF!),"")</f>
        <v>#REF!</v>
      </c>
      <c r="Z25" s="52" t="e">
        <f>IF(AND('Mapa final'!#REF!="Alta",'Mapa final'!#REF!="Moderado"),CONCATENATE("R10C",'Mapa final'!#REF!),"")</f>
        <v>#REF!</v>
      </c>
      <c r="AA25" s="53" t="e">
        <f>IF(AND('Mapa final'!#REF!="Alta",'Mapa final'!#REF!="Moderado"),CONCATENATE("R10C",'Mapa final'!#REF!),"")</f>
        <v>#REF!</v>
      </c>
      <c r="AB25" s="51" t="e">
        <f>IF(AND('Mapa final'!#REF!="Alta",'Mapa final'!#REF!="Mayor"),CONCATENATE("R10C",'Mapa final'!#REF!),"")</f>
        <v>#REF!</v>
      </c>
      <c r="AC25" s="52" t="e">
        <f>IF(AND('Mapa final'!#REF!="Alta",'Mapa final'!#REF!="Mayor"),CONCATENATE("R10C",'Mapa final'!#REF!),"")</f>
        <v>#REF!</v>
      </c>
      <c r="AD25" s="52" t="e">
        <f>IF(AND('Mapa final'!#REF!="Alta",'Mapa final'!#REF!="Mayor"),CONCATENATE("R10C",'Mapa final'!#REF!),"")</f>
        <v>#REF!</v>
      </c>
      <c r="AE25" s="52" t="e">
        <f>IF(AND('Mapa final'!#REF!="Alta",'Mapa final'!#REF!="Mayor"),CONCATENATE("R10C",'Mapa final'!#REF!),"")</f>
        <v>#REF!</v>
      </c>
      <c r="AF25" s="52" t="e">
        <f>IF(AND('Mapa final'!#REF!="Alta",'Mapa final'!#REF!="Mayor"),CONCATENATE("R10C",'Mapa final'!#REF!),"")</f>
        <v>#REF!</v>
      </c>
      <c r="AG25" s="53" t="e">
        <f>IF(AND('Mapa final'!#REF!="Alta",'Mapa final'!#REF!="Mayor"),CONCATENATE("R10C",'Mapa final'!#REF!),"")</f>
        <v>#REF!</v>
      </c>
      <c r="AH25" s="54" t="e">
        <f>IF(AND('Mapa final'!#REF!="Alta",'Mapa final'!#REF!="Catastrófico"),CONCATENATE("R10C",'Mapa final'!#REF!),"")</f>
        <v>#REF!</v>
      </c>
      <c r="AI25" s="55" t="e">
        <f>IF(AND('Mapa final'!#REF!="Alta",'Mapa final'!#REF!="Catastrófico"),CONCATENATE("R10C",'Mapa final'!#REF!),"")</f>
        <v>#REF!</v>
      </c>
      <c r="AJ25" s="55" t="e">
        <f>IF(AND('Mapa final'!#REF!="Alta",'Mapa final'!#REF!="Catastrófico"),CONCATENATE("R10C",'Mapa final'!#REF!),"")</f>
        <v>#REF!</v>
      </c>
      <c r="AK25" s="55" t="e">
        <f>IF(AND('Mapa final'!#REF!="Alta",'Mapa final'!#REF!="Catastrófico"),CONCATENATE("R10C",'Mapa final'!#REF!),"")</f>
        <v>#REF!</v>
      </c>
      <c r="AL25" s="55" t="e">
        <f>IF(AND('Mapa final'!#REF!="Alta",'Mapa final'!#REF!="Catastrófico"),CONCATENATE("R10C",'Mapa final'!#REF!),"")</f>
        <v>#REF!</v>
      </c>
      <c r="AM25" s="56" t="e">
        <f>IF(AND('Mapa final'!#REF!="Alta",'Mapa final'!#REF!="Catastrófico"),CONCATENATE("R10C",'Mapa final'!#REF!),"")</f>
        <v>#REF!</v>
      </c>
      <c r="AN25" s="76"/>
      <c r="AO25" s="378"/>
      <c r="AP25" s="379"/>
      <c r="AQ25" s="379"/>
      <c r="AR25" s="379"/>
      <c r="AS25" s="379"/>
      <c r="AT25" s="380"/>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15" customHeight="1" x14ac:dyDescent="0.25">
      <c r="A26" s="76"/>
      <c r="B26" s="324"/>
      <c r="C26" s="324"/>
      <c r="D26" s="325"/>
      <c r="E26" s="362" t="s">
        <v>116</v>
      </c>
      <c r="F26" s="363"/>
      <c r="G26" s="363"/>
      <c r="H26" s="363"/>
      <c r="I26" s="364"/>
      <c r="J26" s="57" t="e">
        <f>IF(AND('Mapa final'!#REF!="Media",'Mapa final'!#REF!="Leve"),CONCATENATE("R1C",'Mapa final'!#REF!),"")</f>
        <v>#REF!</v>
      </c>
      <c r="K26" s="58" t="e">
        <f>IF(AND('Mapa final'!#REF!="Media",'Mapa final'!#REF!="Leve"),CONCATENATE("R1C",'Mapa final'!#REF!),"")</f>
        <v>#REF!</v>
      </c>
      <c r="L26" s="58" t="e">
        <f>IF(AND('Mapa final'!#REF!="Media",'Mapa final'!#REF!="Leve"),CONCATENATE("R1C",'Mapa final'!#REF!),"")</f>
        <v>#REF!</v>
      </c>
      <c r="M26" s="58" t="e">
        <f>IF(AND('Mapa final'!#REF!="Media",'Mapa final'!#REF!="Leve"),CONCATENATE("R1C",'Mapa final'!#REF!),"")</f>
        <v>#REF!</v>
      </c>
      <c r="N26" s="58" t="e">
        <f>IF(AND('Mapa final'!#REF!="Media",'Mapa final'!#REF!="Leve"),CONCATENATE("R1C",'Mapa final'!#REF!),"")</f>
        <v>#REF!</v>
      </c>
      <c r="O26" s="59" t="e">
        <f>IF(AND('Mapa final'!#REF!="Media",'Mapa final'!#REF!="Leve"),CONCATENATE("R1C",'Mapa final'!#REF!),"")</f>
        <v>#REF!</v>
      </c>
      <c r="P26" s="57" t="e">
        <f>IF(AND('Mapa final'!#REF!="Media",'Mapa final'!#REF!="Menor"),CONCATENATE("R1C",'Mapa final'!#REF!),"")</f>
        <v>#REF!</v>
      </c>
      <c r="Q26" s="58" t="e">
        <f>IF(AND('Mapa final'!#REF!="Media",'Mapa final'!#REF!="Menor"),CONCATENATE("R1C",'Mapa final'!#REF!),"")</f>
        <v>#REF!</v>
      </c>
      <c r="R26" s="58" t="e">
        <f>IF(AND('Mapa final'!#REF!="Media",'Mapa final'!#REF!="Menor"),CONCATENATE("R1C",'Mapa final'!#REF!),"")</f>
        <v>#REF!</v>
      </c>
      <c r="S26" s="58" t="e">
        <f>IF(AND('Mapa final'!#REF!="Media",'Mapa final'!#REF!="Menor"),CONCATENATE("R1C",'Mapa final'!#REF!),"")</f>
        <v>#REF!</v>
      </c>
      <c r="T26" s="58" t="e">
        <f>IF(AND('Mapa final'!#REF!="Media",'Mapa final'!#REF!="Menor"),CONCATENATE("R1C",'Mapa final'!#REF!),"")</f>
        <v>#REF!</v>
      </c>
      <c r="U26" s="59" t="e">
        <f>IF(AND('Mapa final'!#REF!="Media",'Mapa final'!#REF!="Menor"),CONCATENATE("R1C",'Mapa final'!#REF!),"")</f>
        <v>#REF!</v>
      </c>
      <c r="V26" s="57" t="e">
        <f>IF(AND('Mapa final'!#REF!="Media",'Mapa final'!#REF!="Moderado"),CONCATENATE("R1C",'Mapa final'!#REF!),"")</f>
        <v>#REF!</v>
      </c>
      <c r="W26" s="58" t="e">
        <f>IF(AND('Mapa final'!#REF!="Media",'Mapa final'!#REF!="Moderado"),CONCATENATE("R1C",'Mapa final'!#REF!),"")</f>
        <v>#REF!</v>
      </c>
      <c r="X26" s="58" t="e">
        <f>IF(AND('Mapa final'!#REF!="Media",'Mapa final'!#REF!="Moderado"),CONCATENATE("R1C",'Mapa final'!#REF!),"")</f>
        <v>#REF!</v>
      </c>
      <c r="Y26" s="58" t="e">
        <f>IF(AND('Mapa final'!#REF!="Media",'Mapa final'!#REF!="Moderado"),CONCATENATE("R1C",'Mapa final'!#REF!),"")</f>
        <v>#REF!</v>
      </c>
      <c r="Z26" s="58" t="e">
        <f>IF(AND('Mapa final'!#REF!="Media",'Mapa final'!#REF!="Moderado"),CONCATENATE("R1C",'Mapa final'!#REF!),"")</f>
        <v>#REF!</v>
      </c>
      <c r="AA26" s="59"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6"/>
      <c r="AO26" s="403" t="s">
        <v>80</v>
      </c>
      <c r="AP26" s="404"/>
      <c r="AQ26" s="404"/>
      <c r="AR26" s="404"/>
      <c r="AS26" s="404"/>
      <c r="AT26" s="405"/>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row>
    <row r="27" spans="1:76" ht="15" customHeight="1" x14ac:dyDescent="0.25">
      <c r="A27" s="76"/>
      <c r="B27" s="324"/>
      <c r="C27" s="324"/>
      <c r="D27" s="325"/>
      <c r="E27" s="381"/>
      <c r="F27" s="382"/>
      <c r="G27" s="382"/>
      <c r="H27" s="382"/>
      <c r="I27" s="367"/>
      <c r="J27" s="60" t="str">
        <f>IF(AND('Mapa final'!$AD$13="Media",'Mapa final'!$AF$13="Leve"),CONCATENATE("R2C",'Mapa final'!$S$13),"")</f>
        <v/>
      </c>
      <c r="K27" s="61" t="str">
        <f ca="1">IF(AND('Mapa final'!$AD$15="Media",'Mapa final'!$AF$15="Leve"),CONCATENATE("R2C",'Mapa final'!$S$15),"")</f>
        <v/>
      </c>
      <c r="L27" s="61" t="e">
        <f>IF(AND('Mapa final'!#REF!="Media",'Mapa final'!#REF!="Leve"),CONCATENATE("R2C",'Mapa final'!#REF!),"")</f>
        <v>#REF!</v>
      </c>
      <c r="M27" s="61" t="e">
        <f>IF(AND('Mapa final'!#REF!="Media",'Mapa final'!#REF!="Leve"),CONCATENATE("R2C",'Mapa final'!#REF!),"")</f>
        <v>#REF!</v>
      </c>
      <c r="N27" s="61" t="e">
        <f>IF(AND('Mapa final'!#REF!="Media",'Mapa final'!#REF!="Leve"),CONCATENATE("R2C",'Mapa final'!#REF!),"")</f>
        <v>#REF!</v>
      </c>
      <c r="O27" s="62" t="e">
        <f>IF(AND('Mapa final'!#REF!="Media",'Mapa final'!#REF!="Leve"),CONCATENATE("R2C",'Mapa final'!#REF!),"")</f>
        <v>#REF!</v>
      </c>
      <c r="P27" s="60" t="str">
        <f>IF(AND('Mapa final'!$AD$13="Media",'Mapa final'!$AF$13="Menor"),CONCATENATE("R2C",'Mapa final'!$S$13),"")</f>
        <v/>
      </c>
      <c r="Q27" s="61" t="str">
        <f ca="1">IF(AND('Mapa final'!$AD$15="Media",'Mapa final'!$AF$15="Menor"),CONCATENATE("R2C",'Mapa final'!$S$15),"")</f>
        <v/>
      </c>
      <c r="R27" s="61" t="e">
        <f>IF(AND('Mapa final'!#REF!="Media",'Mapa final'!#REF!="Menor"),CONCATENATE("R2C",'Mapa final'!#REF!),"")</f>
        <v>#REF!</v>
      </c>
      <c r="S27" s="61" t="e">
        <f>IF(AND('Mapa final'!#REF!="Media",'Mapa final'!#REF!="Menor"),CONCATENATE("R2C",'Mapa final'!#REF!),"")</f>
        <v>#REF!</v>
      </c>
      <c r="T27" s="61" t="e">
        <f>IF(AND('Mapa final'!#REF!="Media",'Mapa final'!#REF!="Menor"),CONCATENATE("R2C",'Mapa final'!#REF!),"")</f>
        <v>#REF!</v>
      </c>
      <c r="U27" s="62" t="e">
        <f>IF(AND('Mapa final'!#REF!="Media",'Mapa final'!#REF!="Menor"),CONCATENATE("R2C",'Mapa final'!#REF!),"")</f>
        <v>#REF!</v>
      </c>
      <c r="V27" s="60" t="str">
        <f>IF(AND('Mapa final'!$AD$13="Media",'Mapa final'!$AF$13="Moderado"),CONCATENATE("R2C",'Mapa final'!$S$13),"")</f>
        <v/>
      </c>
      <c r="W27" s="61" t="str">
        <f ca="1">IF(AND('Mapa final'!$AD$15="Media",'Mapa final'!$AF$15="Moderado"),CONCATENATE("R2C",'Mapa final'!$S$15),"")</f>
        <v/>
      </c>
      <c r="X27" s="61" t="e">
        <f>IF(AND('Mapa final'!#REF!="Media",'Mapa final'!#REF!="Moderado"),CONCATENATE("R2C",'Mapa final'!#REF!),"")</f>
        <v>#REF!</v>
      </c>
      <c r="Y27" s="61" t="e">
        <f>IF(AND('Mapa final'!#REF!="Media",'Mapa final'!#REF!="Moderado"),CONCATENATE("R2C",'Mapa final'!#REF!),"")</f>
        <v>#REF!</v>
      </c>
      <c r="Z27" s="61" t="e">
        <f>IF(AND('Mapa final'!#REF!="Media",'Mapa final'!#REF!="Moderado"),CONCATENATE("R2C",'Mapa final'!#REF!),"")</f>
        <v>#REF!</v>
      </c>
      <c r="AA27" s="62" t="e">
        <f>IF(AND('Mapa final'!#REF!="Media",'Mapa final'!#REF!="Moderado"),CONCATENATE("R2C",'Mapa final'!#REF!),"")</f>
        <v>#REF!</v>
      </c>
      <c r="AB27" s="44" t="str">
        <f>IF(AND('Mapa final'!$AD$13="Media",'Mapa final'!$AF$13="Mayor"),CONCATENATE("R2C",'Mapa final'!$S$13),"")</f>
        <v/>
      </c>
      <c r="AC27" s="45" t="str">
        <f ca="1">IF(AND('Mapa final'!$AD$15="Media",'Mapa final'!$AF$15="Mayor"),CONCATENATE("R2C",'Mapa final'!$S$15),"")</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final'!$AD$13="Media",'Mapa final'!$AF$13="Catastrófico"),CONCATENATE("R2C",'Mapa final'!$S$13),"")</f>
        <v/>
      </c>
      <c r="AI27" s="48" t="str">
        <f ca="1">IF(AND('Mapa final'!$AD$15="Media",'Mapa final'!$AF$15="Catastrófico"),CONCATENATE("R2C",'Mapa final'!$S$15),"")</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6"/>
      <c r="AO27" s="406"/>
      <c r="AP27" s="407"/>
      <c r="AQ27" s="407"/>
      <c r="AR27" s="407"/>
      <c r="AS27" s="407"/>
      <c r="AT27" s="408"/>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row>
    <row r="28" spans="1:76" ht="15" customHeight="1" x14ac:dyDescent="0.25">
      <c r="A28" s="76"/>
      <c r="B28" s="324"/>
      <c r="C28" s="324"/>
      <c r="D28" s="325"/>
      <c r="E28" s="365"/>
      <c r="F28" s="366"/>
      <c r="G28" s="366"/>
      <c r="H28" s="366"/>
      <c r="I28" s="367"/>
      <c r="J28" s="60" t="e">
        <f>IF(AND('Mapa final'!#REF!="Media",'Mapa final'!#REF!="Leve"),CONCATENATE("R3C",'Mapa final'!#REF!),"")</f>
        <v>#REF!</v>
      </c>
      <c r="K28" s="61" t="e">
        <f>IF(AND('Mapa final'!#REF!="Media",'Mapa final'!#REF!="Leve"),CONCATENATE("R3C",'Mapa final'!#REF!),"")</f>
        <v>#REF!</v>
      </c>
      <c r="L28" s="61" t="e">
        <f>IF(AND('Mapa final'!#REF!="Media",'Mapa final'!#REF!="Leve"),CONCATENATE("R3C",'Mapa final'!#REF!),"")</f>
        <v>#REF!</v>
      </c>
      <c r="M28" s="61" t="e">
        <f>IF(AND('Mapa final'!#REF!="Media",'Mapa final'!#REF!="Leve"),CONCATENATE("R3C",'Mapa final'!#REF!),"")</f>
        <v>#REF!</v>
      </c>
      <c r="N28" s="61" t="e">
        <f>IF(AND('Mapa final'!#REF!="Media",'Mapa final'!#REF!="Leve"),CONCATENATE("R3C",'Mapa final'!#REF!),"")</f>
        <v>#REF!</v>
      </c>
      <c r="O28" s="62" t="e">
        <f>IF(AND('Mapa final'!#REF!="Media",'Mapa final'!#REF!="Leve"),CONCATENATE("R3C",'Mapa final'!#REF!),"")</f>
        <v>#REF!</v>
      </c>
      <c r="P28" s="60" t="e">
        <f>IF(AND('Mapa final'!#REF!="Media",'Mapa final'!#REF!="Menor"),CONCATENATE("R3C",'Mapa final'!#REF!),"")</f>
        <v>#REF!</v>
      </c>
      <c r="Q28" s="61" t="e">
        <f>IF(AND('Mapa final'!#REF!="Media",'Mapa final'!#REF!="Menor"),CONCATENATE("R3C",'Mapa final'!#REF!),"")</f>
        <v>#REF!</v>
      </c>
      <c r="R28" s="61" t="e">
        <f>IF(AND('Mapa final'!#REF!="Media",'Mapa final'!#REF!="Menor"),CONCATENATE("R3C",'Mapa final'!#REF!),"")</f>
        <v>#REF!</v>
      </c>
      <c r="S28" s="61" t="e">
        <f>IF(AND('Mapa final'!#REF!="Media",'Mapa final'!#REF!="Menor"),CONCATENATE("R3C",'Mapa final'!#REF!),"")</f>
        <v>#REF!</v>
      </c>
      <c r="T28" s="61" t="e">
        <f>IF(AND('Mapa final'!#REF!="Media",'Mapa final'!#REF!="Menor"),CONCATENATE("R3C",'Mapa final'!#REF!),"")</f>
        <v>#REF!</v>
      </c>
      <c r="U28" s="62" t="e">
        <f>IF(AND('Mapa final'!#REF!="Media",'Mapa final'!#REF!="Menor"),CONCATENATE("R3C",'Mapa final'!#REF!),"")</f>
        <v>#REF!</v>
      </c>
      <c r="V28" s="60" t="e">
        <f>IF(AND('Mapa final'!#REF!="Media",'Mapa final'!#REF!="Moderado"),CONCATENATE("R3C",'Mapa final'!#REF!),"")</f>
        <v>#REF!</v>
      </c>
      <c r="W28" s="61" t="e">
        <f>IF(AND('Mapa final'!#REF!="Media",'Mapa final'!#REF!="Moderado"),CONCATENATE("R3C",'Mapa final'!#REF!),"")</f>
        <v>#REF!</v>
      </c>
      <c r="X28" s="61" t="e">
        <f>IF(AND('Mapa final'!#REF!="Media",'Mapa final'!#REF!="Moderado"),CONCATENATE("R3C",'Mapa final'!#REF!),"")</f>
        <v>#REF!</v>
      </c>
      <c r="Y28" s="61" t="e">
        <f>IF(AND('Mapa final'!#REF!="Media",'Mapa final'!#REF!="Moderado"),CONCATENATE("R3C",'Mapa final'!#REF!),"")</f>
        <v>#REF!</v>
      </c>
      <c r="Z28" s="61" t="e">
        <f>IF(AND('Mapa final'!#REF!="Media",'Mapa final'!#REF!="Moderado"),CONCATENATE("R3C",'Mapa final'!#REF!),"")</f>
        <v>#REF!</v>
      </c>
      <c r="AA28" s="62"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6"/>
      <c r="AO28" s="406"/>
      <c r="AP28" s="407"/>
      <c r="AQ28" s="407"/>
      <c r="AR28" s="407"/>
      <c r="AS28" s="407"/>
      <c r="AT28" s="408"/>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row>
    <row r="29" spans="1:76" ht="15" customHeight="1" x14ac:dyDescent="0.25">
      <c r="A29" s="76"/>
      <c r="B29" s="324"/>
      <c r="C29" s="324"/>
      <c r="D29" s="325"/>
      <c r="E29" s="365"/>
      <c r="F29" s="366"/>
      <c r="G29" s="366"/>
      <c r="H29" s="366"/>
      <c r="I29" s="367"/>
      <c r="J29" s="60" t="e">
        <f>IF(AND('Mapa final'!#REF!="Media",'Mapa final'!#REF!="Leve"),CONCATENATE("R4C",'Mapa final'!#REF!),"")</f>
        <v>#REF!</v>
      </c>
      <c r="K29" s="61" t="e">
        <f>IF(AND('Mapa final'!#REF!="Media",'Mapa final'!#REF!="Leve"),CONCATENATE("R4C",'Mapa final'!#REF!),"")</f>
        <v>#REF!</v>
      </c>
      <c r="L29" s="61" t="e">
        <f>IF(AND('Mapa final'!#REF!="Media",'Mapa final'!#REF!="Leve"),CONCATENATE("R4C",'Mapa final'!#REF!),"")</f>
        <v>#REF!</v>
      </c>
      <c r="M29" s="61" t="e">
        <f>IF(AND('Mapa final'!#REF!="Media",'Mapa final'!#REF!="Leve"),CONCATENATE("R4C",'Mapa final'!#REF!),"")</f>
        <v>#REF!</v>
      </c>
      <c r="N29" s="61" t="e">
        <f>IF(AND('Mapa final'!#REF!="Media",'Mapa final'!#REF!="Leve"),CONCATENATE("R4C",'Mapa final'!#REF!),"")</f>
        <v>#REF!</v>
      </c>
      <c r="O29" s="62" t="e">
        <f>IF(AND('Mapa final'!#REF!="Media",'Mapa final'!#REF!="Leve"),CONCATENATE("R4C",'Mapa final'!#REF!),"")</f>
        <v>#REF!</v>
      </c>
      <c r="P29" s="60" t="e">
        <f>IF(AND('Mapa final'!#REF!="Media",'Mapa final'!#REF!="Menor"),CONCATENATE("R4C",'Mapa final'!#REF!),"")</f>
        <v>#REF!</v>
      </c>
      <c r="Q29" s="61" t="e">
        <f>IF(AND('Mapa final'!#REF!="Media",'Mapa final'!#REF!="Menor"),CONCATENATE("R4C",'Mapa final'!#REF!),"")</f>
        <v>#REF!</v>
      </c>
      <c r="R29" s="61" t="e">
        <f>IF(AND('Mapa final'!#REF!="Media",'Mapa final'!#REF!="Menor"),CONCATENATE("R4C",'Mapa final'!#REF!),"")</f>
        <v>#REF!</v>
      </c>
      <c r="S29" s="61" t="e">
        <f>IF(AND('Mapa final'!#REF!="Media",'Mapa final'!#REF!="Menor"),CONCATENATE("R4C",'Mapa final'!#REF!),"")</f>
        <v>#REF!</v>
      </c>
      <c r="T29" s="61" t="e">
        <f>IF(AND('Mapa final'!#REF!="Media",'Mapa final'!#REF!="Menor"),CONCATENATE("R4C",'Mapa final'!#REF!),"")</f>
        <v>#REF!</v>
      </c>
      <c r="U29" s="62" t="e">
        <f>IF(AND('Mapa final'!#REF!="Media",'Mapa final'!#REF!="Menor"),CONCATENATE("R4C",'Mapa final'!#REF!),"")</f>
        <v>#REF!</v>
      </c>
      <c r="V29" s="60" t="e">
        <f>IF(AND('Mapa final'!#REF!="Media",'Mapa final'!#REF!="Moderado"),CONCATENATE("R4C",'Mapa final'!#REF!),"")</f>
        <v>#REF!</v>
      </c>
      <c r="W29" s="61" t="e">
        <f>IF(AND('Mapa final'!#REF!="Media",'Mapa final'!#REF!="Moderado"),CONCATENATE("R4C",'Mapa final'!#REF!),"")</f>
        <v>#REF!</v>
      </c>
      <c r="X29" s="61" t="e">
        <f>IF(AND('Mapa final'!#REF!="Media",'Mapa final'!#REF!="Moderado"),CONCATENATE("R4C",'Mapa final'!#REF!),"")</f>
        <v>#REF!</v>
      </c>
      <c r="Y29" s="61" t="e">
        <f>IF(AND('Mapa final'!#REF!="Media",'Mapa final'!#REF!="Moderado"),CONCATENATE("R4C",'Mapa final'!#REF!),"")</f>
        <v>#REF!</v>
      </c>
      <c r="Z29" s="61" t="e">
        <f>IF(AND('Mapa final'!#REF!="Media",'Mapa final'!#REF!="Moderado"),CONCATENATE("R4C",'Mapa final'!#REF!),"")</f>
        <v>#REF!</v>
      </c>
      <c r="AA29" s="62"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50" t="e">
        <f>IF(AND('Mapa final'!#REF!="Media",'Mapa final'!#REF!="Mayor"),CONCATENATE("R4C",'Mapa final'!#REF!),"")</f>
        <v>#REF!</v>
      </c>
      <c r="AE29" s="50" t="e">
        <f>IF(AND('Mapa final'!#REF!="Media",'Mapa final'!#REF!="Mayor"),CONCATENATE("R4C",'Mapa final'!#REF!),"")</f>
        <v>#REF!</v>
      </c>
      <c r="AF29" s="50"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6"/>
      <c r="AO29" s="406"/>
      <c r="AP29" s="407"/>
      <c r="AQ29" s="407"/>
      <c r="AR29" s="407"/>
      <c r="AS29" s="407"/>
      <c r="AT29" s="408"/>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ht="15" customHeight="1" x14ac:dyDescent="0.25">
      <c r="A30" s="76"/>
      <c r="B30" s="324"/>
      <c r="C30" s="324"/>
      <c r="D30" s="325"/>
      <c r="E30" s="365"/>
      <c r="F30" s="366"/>
      <c r="G30" s="366"/>
      <c r="H30" s="366"/>
      <c r="I30" s="367"/>
      <c r="J30" s="60" t="e">
        <f>IF(AND('Mapa final'!#REF!="Media",'Mapa final'!#REF!="Leve"),CONCATENATE("R5C",'Mapa final'!#REF!),"")</f>
        <v>#REF!</v>
      </c>
      <c r="K30" s="61" t="e">
        <f>IF(AND('Mapa final'!#REF!="Media",'Mapa final'!#REF!="Leve"),CONCATENATE("R5C",'Mapa final'!#REF!),"")</f>
        <v>#REF!</v>
      </c>
      <c r="L30" s="61" t="e">
        <f>IF(AND('Mapa final'!#REF!="Media",'Mapa final'!#REF!="Leve"),CONCATENATE("R5C",'Mapa final'!#REF!),"")</f>
        <v>#REF!</v>
      </c>
      <c r="M30" s="61" t="e">
        <f>IF(AND('Mapa final'!#REF!="Media",'Mapa final'!#REF!="Leve"),CONCATENATE("R5C",'Mapa final'!#REF!),"")</f>
        <v>#REF!</v>
      </c>
      <c r="N30" s="61" t="e">
        <f>IF(AND('Mapa final'!#REF!="Media",'Mapa final'!#REF!="Leve"),CONCATENATE("R5C",'Mapa final'!#REF!),"")</f>
        <v>#REF!</v>
      </c>
      <c r="O30" s="62" t="e">
        <f>IF(AND('Mapa final'!#REF!="Media",'Mapa final'!#REF!="Leve"),CONCATENATE("R5C",'Mapa final'!#REF!),"")</f>
        <v>#REF!</v>
      </c>
      <c r="P30" s="60" t="e">
        <f>IF(AND('Mapa final'!#REF!="Media",'Mapa final'!#REF!="Menor"),CONCATENATE("R5C",'Mapa final'!#REF!),"")</f>
        <v>#REF!</v>
      </c>
      <c r="Q30" s="61" t="e">
        <f>IF(AND('Mapa final'!#REF!="Media",'Mapa final'!#REF!="Menor"),CONCATENATE("R5C",'Mapa final'!#REF!),"")</f>
        <v>#REF!</v>
      </c>
      <c r="R30" s="61" t="e">
        <f>IF(AND('Mapa final'!#REF!="Media",'Mapa final'!#REF!="Menor"),CONCATENATE("R5C",'Mapa final'!#REF!),"")</f>
        <v>#REF!</v>
      </c>
      <c r="S30" s="61" t="e">
        <f>IF(AND('Mapa final'!#REF!="Media",'Mapa final'!#REF!="Menor"),CONCATENATE("R5C",'Mapa final'!#REF!),"")</f>
        <v>#REF!</v>
      </c>
      <c r="T30" s="61" t="e">
        <f>IF(AND('Mapa final'!#REF!="Media",'Mapa final'!#REF!="Menor"),CONCATENATE("R5C",'Mapa final'!#REF!),"")</f>
        <v>#REF!</v>
      </c>
      <c r="U30" s="62" t="e">
        <f>IF(AND('Mapa final'!#REF!="Media",'Mapa final'!#REF!="Menor"),CONCATENATE("R5C",'Mapa final'!#REF!),"")</f>
        <v>#REF!</v>
      </c>
      <c r="V30" s="60" t="e">
        <f>IF(AND('Mapa final'!#REF!="Media",'Mapa final'!#REF!="Moderado"),CONCATENATE("R5C",'Mapa final'!#REF!),"")</f>
        <v>#REF!</v>
      </c>
      <c r="W30" s="61" t="e">
        <f>IF(AND('Mapa final'!#REF!="Media",'Mapa final'!#REF!="Moderado"),CONCATENATE("R5C",'Mapa final'!#REF!),"")</f>
        <v>#REF!</v>
      </c>
      <c r="X30" s="61" t="e">
        <f>IF(AND('Mapa final'!#REF!="Media",'Mapa final'!#REF!="Moderado"),CONCATENATE("R5C",'Mapa final'!#REF!),"")</f>
        <v>#REF!</v>
      </c>
      <c r="Y30" s="61" t="e">
        <f>IF(AND('Mapa final'!#REF!="Media",'Mapa final'!#REF!="Moderado"),CONCATENATE("R5C",'Mapa final'!#REF!),"")</f>
        <v>#REF!</v>
      </c>
      <c r="Z30" s="61" t="e">
        <f>IF(AND('Mapa final'!#REF!="Media",'Mapa final'!#REF!="Moderado"),CONCATENATE("R5C",'Mapa final'!#REF!),"")</f>
        <v>#REF!</v>
      </c>
      <c r="AA30" s="62"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50" t="e">
        <f>IF(AND('Mapa final'!#REF!="Media",'Mapa final'!#REF!="Mayor"),CONCATENATE("R5C",'Mapa final'!#REF!),"")</f>
        <v>#REF!</v>
      </c>
      <c r="AE30" s="50" t="e">
        <f>IF(AND('Mapa final'!#REF!="Media",'Mapa final'!#REF!="Mayor"),CONCATENATE("R5C",'Mapa final'!#REF!),"")</f>
        <v>#REF!</v>
      </c>
      <c r="AF30" s="50"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6"/>
      <c r="AO30" s="406"/>
      <c r="AP30" s="407"/>
      <c r="AQ30" s="407"/>
      <c r="AR30" s="407"/>
      <c r="AS30" s="407"/>
      <c r="AT30" s="408"/>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row>
    <row r="31" spans="1:76" ht="15" customHeight="1" x14ac:dyDescent="0.25">
      <c r="A31" s="76"/>
      <c r="B31" s="324"/>
      <c r="C31" s="324"/>
      <c r="D31" s="325"/>
      <c r="E31" s="365"/>
      <c r="F31" s="366"/>
      <c r="G31" s="366"/>
      <c r="H31" s="366"/>
      <c r="I31" s="367"/>
      <c r="J31" s="60" t="e">
        <f>IF(AND('Mapa final'!#REF!="Media",'Mapa final'!#REF!="Leve"),CONCATENATE("R6C",'Mapa final'!#REF!),"")</f>
        <v>#REF!</v>
      </c>
      <c r="K31" s="61" t="e">
        <f>IF(AND('Mapa final'!#REF!="Media",'Mapa final'!#REF!="Leve"),CONCATENATE("R6C",'Mapa final'!#REF!),"")</f>
        <v>#REF!</v>
      </c>
      <c r="L31" s="61" t="e">
        <f>IF(AND('Mapa final'!#REF!="Media",'Mapa final'!#REF!="Leve"),CONCATENATE("R6C",'Mapa final'!#REF!),"")</f>
        <v>#REF!</v>
      </c>
      <c r="M31" s="61" t="e">
        <f>IF(AND('Mapa final'!#REF!="Media",'Mapa final'!#REF!="Leve"),CONCATENATE("R6C",'Mapa final'!#REF!),"")</f>
        <v>#REF!</v>
      </c>
      <c r="N31" s="61" t="e">
        <f>IF(AND('Mapa final'!#REF!="Media",'Mapa final'!#REF!="Leve"),CONCATENATE("R6C",'Mapa final'!#REF!),"")</f>
        <v>#REF!</v>
      </c>
      <c r="O31" s="62" t="e">
        <f>IF(AND('Mapa final'!#REF!="Media",'Mapa final'!#REF!="Leve"),CONCATENATE("R6C",'Mapa final'!#REF!),"")</f>
        <v>#REF!</v>
      </c>
      <c r="P31" s="60" t="e">
        <f>IF(AND('Mapa final'!#REF!="Media",'Mapa final'!#REF!="Menor"),CONCATENATE("R6C",'Mapa final'!#REF!),"")</f>
        <v>#REF!</v>
      </c>
      <c r="Q31" s="61" t="e">
        <f>IF(AND('Mapa final'!#REF!="Media",'Mapa final'!#REF!="Menor"),CONCATENATE("R6C",'Mapa final'!#REF!),"")</f>
        <v>#REF!</v>
      </c>
      <c r="R31" s="61" t="e">
        <f>IF(AND('Mapa final'!#REF!="Media",'Mapa final'!#REF!="Menor"),CONCATENATE("R6C",'Mapa final'!#REF!),"")</f>
        <v>#REF!</v>
      </c>
      <c r="S31" s="61" t="e">
        <f>IF(AND('Mapa final'!#REF!="Media",'Mapa final'!#REF!="Menor"),CONCATENATE("R6C",'Mapa final'!#REF!),"")</f>
        <v>#REF!</v>
      </c>
      <c r="T31" s="61" t="e">
        <f>IF(AND('Mapa final'!#REF!="Media",'Mapa final'!#REF!="Menor"),CONCATENATE("R6C",'Mapa final'!#REF!),"")</f>
        <v>#REF!</v>
      </c>
      <c r="U31" s="62" t="e">
        <f>IF(AND('Mapa final'!#REF!="Media",'Mapa final'!#REF!="Menor"),CONCATENATE("R6C",'Mapa final'!#REF!),"")</f>
        <v>#REF!</v>
      </c>
      <c r="V31" s="60" t="e">
        <f>IF(AND('Mapa final'!#REF!="Media",'Mapa final'!#REF!="Moderado"),CONCATENATE("R6C",'Mapa final'!#REF!),"")</f>
        <v>#REF!</v>
      </c>
      <c r="W31" s="61" t="e">
        <f>IF(AND('Mapa final'!#REF!="Media",'Mapa final'!#REF!="Moderado"),CONCATENATE("R6C",'Mapa final'!#REF!),"")</f>
        <v>#REF!</v>
      </c>
      <c r="X31" s="61" t="e">
        <f>IF(AND('Mapa final'!#REF!="Media",'Mapa final'!#REF!="Moderado"),CONCATENATE("R6C",'Mapa final'!#REF!),"")</f>
        <v>#REF!</v>
      </c>
      <c r="Y31" s="61" t="e">
        <f>IF(AND('Mapa final'!#REF!="Media",'Mapa final'!#REF!="Moderado"),CONCATENATE("R6C",'Mapa final'!#REF!),"")</f>
        <v>#REF!</v>
      </c>
      <c r="Z31" s="61" t="e">
        <f>IF(AND('Mapa final'!#REF!="Media",'Mapa final'!#REF!="Moderado"),CONCATENATE("R6C",'Mapa final'!#REF!),"")</f>
        <v>#REF!</v>
      </c>
      <c r="AA31" s="62"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50" t="e">
        <f>IF(AND('Mapa final'!#REF!="Media",'Mapa final'!#REF!="Mayor"),CONCATENATE("R6C",'Mapa final'!#REF!),"")</f>
        <v>#REF!</v>
      </c>
      <c r="AE31" s="50" t="e">
        <f>IF(AND('Mapa final'!#REF!="Media",'Mapa final'!#REF!="Mayor"),CONCATENATE("R6C",'Mapa final'!#REF!),"")</f>
        <v>#REF!</v>
      </c>
      <c r="AF31" s="50"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6"/>
      <c r="AO31" s="406"/>
      <c r="AP31" s="407"/>
      <c r="AQ31" s="407"/>
      <c r="AR31" s="407"/>
      <c r="AS31" s="407"/>
      <c r="AT31" s="408"/>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row>
    <row r="32" spans="1:76" ht="15" customHeight="1" x14ac:dyDescent="0.25">
      <c r="A32" s="76"/>
      <c r="B32" s="324"/>
      <c r="C32" s="324"/>
      <c r="D32" s="325"/>
      <c r="E32" s="365"/>
      <c r="F32" s="366"/>
      <c r="G32" s="366"/>
      <c r="H32" s="366"/>
      <c r="I32" s="367"/>
      <c r="J32" s="60" t="e">
        <f>IF(AND('Mapa final'!#REF!="Media",'Mapa final'!#REF!="Leve"),CONCATENATE("R7C",'Mapa final'!#REF!),"")</f>
        <v>#REF!</v>
      </c>
      <c r="K32" s="61" t="e">
        <f>IF(AND('Mapa final'!#REF!="Media",'Mapa final'!#REF!="Leve"),CONCATENATE("R7C",'Mapa final'!#REF!),"")</f>
        <v>#REF!</v>
      </c>
      <c r="L32" s="61" t="e">
        <f>IF(AND('Mapa final'!#REF!="Media",'Mapa final'!#REF!="Leve"),CONCATENATE("R7C",'Mapa final'!#REF!),"")</f>
        <v>#REF!</v>
      </c>
      <c r="M32" s="61" t="e">
        <f>IF(AND('Mapa final'!#REF!="Media",'Mapa final'!#REF!="Leve"),CONCATENATE("R7C",'Mapa final'!#REF!),"")</f>
        <v>#REF!</v>
      </c>
      <c r="N32" s="61" t="e">
        <f>IF(AND('Mapa final'!#REF!="Media",'Mapa final'!#REF!="Leve"),CONCATENATE("R7C",'Mapa final'!#REF!),"")</f>
        <v>#REF!</v>
      </c>
      <c r="O32" s="62" t="e">
        <f>IF(AND('Mapa final'!#REF!="Media",'Mapa final'!#REF!="Leve"),CONCATENATE("R7C",'Mapa final'!#REF!),"")</f>
        <v>#REF!</v>
      </c>
      <c r="P32" s="60" t="e">
        <f>IF(AND('Mapa final'!#REF!="Media",'Mapa final'!#REF!="Menor"),CONCATENATE("R7C",'Mapa final'!#REF!),"")</f>
        <v>#REF!</v>
      </c>
      <c r="Q32" s="61" t="e">
        <f>IF(AND('Mapa final'!#REF!="Media",'Mapa final'!#REF!="Menor"),CONCATENATE("R7C",'Mapa final'!#REF!),"")</f>
        <v>#REF!</v>
      </c>
      <c r="R32" s="61" t="e">
        <f>IF(AND('Mapa final'!#REF!="Media",'Mapa final'!#REF!="Menor"),CONCATENATE("R7C",'Mapa final'!#REF!),"")</f>
        <v>#REF!</v>
      </c>
      <c r="S32" s="61" t="e">
        <f>IF(AND('Mapa final'!#REF!="Media",'Mapa final'!#REF!="Menor"),CONCATENATE("R7C",'Mapa final'!#REF!),"")</f>
        <v>#REF!</v>
      </c>
      <c r="T32" s="61" t="e">
        <f>IF(AND('Mapa final'!#REF!="Media",'Mapa final'!#REF!="Menor"),CONCATENATE("R7C",'Mapa final'!#REF!),"")</f>
        <v>#REF!</v>
      </c>
      <c r="U32" s="62" t="e">
        <f>IF(AND('Mapa final'!#REF!="Media",'Mapa final'!#REF!="Menor"),CONCATENATE("R7C",'Mapa final'!#REF!),"")</f>
        <v>#REF!</v>
      </c>
      <c r="V32" s="60" t="e">
        <f>IF(AND('Mapa final'!#REF!="Media",'Mapa final'!#REF!="Moderado"),CONCATENATE("R7C",'Mapa final'!#REF!),"")</f>
        <v>#REF!</v>
      </c>
      <c r="W32" s="61" t="e">
        <f>IF(AND('Mapa final'!#REF!="Media",'Mapa final'!#REF!="Moderado"),CONCATENATE("R7C",'Mapa final'!#REF!),"")</f>
        <v>#REF!</v>
      </c>
      <c r="X32" s="61" t="e">
        <f>IF(AND('Mapa final'!#REF!="Media",'Mapa final'!#REF!="Moderado"),CONCATENATE("R7C",'Mapa final'!#REF!),"")</f>
        <v>#REF!</v>
      </c>
      <c r="Y32" s="61" t="e">
        <f>IF(AND('Mapa final'!#REF!="Media",'Mapa final'!#REF!="Moderado"),CONCATENATE("R7C",'Mapa final'!#REF!),"")</f>
        <v>#REF!</v>
      </c>
      <c r="Z32" s="61" t="e">
        <f>IF(AND('Mapa final'!#REF!="Media",'Mapa final'!#REF!="Moderado"),CONCATENATE("R7C",'Mapa final'!#REF!),"")</f>
        <v>#REF!</v>
      </c>
      <c r="AA32" s="62"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50" t="e">
        <f>IF(AND('Mapa final'!#REF!="Media",'Mapa final'!#REF!="Mayor"),CONCATENATE("R7C",'Mapa final'!#REF!),"")</f>
        <v>#REF!</v>
      </c>
      <c r="AE32" s="50" t="e">
        <f>IF(AND('Mapa final'!#REF!="Media",'Mapa final'!#REF!="Mayor"),CONCATENATE("R7C",'Mapa final'!#REF!),"")</f>
        <v>#REF!</v>
      </c>
      <c r="AF32" s="50"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6"/>
      <c r="AO32" s="406"/>
      <c r="AP32" s="407"/>
      <c r="AQ32" s="407"/>
      <c r="AR32" s="407"/>
      <c r="AS32" s="407"/>
      <c r="AT32" s="408"/>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row>
    <row r="33" spans="1:80" ht="15" customHeight="1" x14ac:dyDescent="0.25">
      <c r="A33" s="76"/>
      <c r="B33" s="324"/>
      <c r="C33" s="324"/>
      <c r="D33" s="325"/>
      <c r="E33" s="365"/>
      <c r="F33" s="366"/>
      <c r="G33" s="366"/>
      <c r="H33" s="366"/>
      <c r="I33" s="367"/>
      <c r="J33" s="60" t="e">
        <f>IF(AND('Mapa final'!#REF!="Media",'Mapa final'!#REF!="Leve"),CONCATENATE("R8C",'Mapa final'!#REF!),"")</f>
        <v>#REF!</v>
      </c>
      <c r="K33" s="61" t="e">
        <f>IF(AND('Mapa final'!#REF!="Media",'Mapa final'!#REF!="Leve"),CONCATENATE("R8C",'Mapa final'!#REF!),"")</f>
        <v>#REF!</v>
      </c>
      <c r="L33" s="61" t="e">
        <f>IF(AND('Mapa final'!#REF!="Media",'Mapa final'!#REF!="Leve"),CONCATENATE("R8C",'Mapa final'!#REF!),"")</f>
        <v>#REF!</v>
      </c>
      <c r="M33" s="61" t="e">
        <f>IF(AND('Mapa final'!#REF!="Media",'Mapa final'!#REF!="Leve"),CONCATENATE("R8C",'Mapa final'!#REF!),"")</f>
        <v>#REF!</v>
      </c>
      <c r="N33" s="61" t="e">
        <f>IF(AND('Mapa final'!#REF!="Media",'Mapa final'!#REF!="Leve"),CONCATENATE("R8C",'Mapa final'!#REF!),"")</f>
        <v>#REF!</v>
      </c>
      <c r="O33" s="62" t="e">
        <f>IF(AND('Mapa final'!#REF!="Media",'Mapa final'!#REF!="Leve"),CONCATENATE("R8C",'Mapa final'!#REF!),"")</f>
        <v>#REF!</v>
      </c>
      <c r="P33" s="60" t="e">
        <f>IF(AND('Mapa final'!#REF!="Media",'Mapa final'!#REF!="Menor"),CONCATENATE("R8C",'Mapa final'!#REF!),"")</f>
        <v>#REF!</v>
      </c>
      <c r="Q33" s="61" t="e">
        <f>IF(AND('Mapa final'!#REF!="Media",'Mapa final'!#REF!="Menor"),CONCATENATE("R8C",'Mapa final'!#REF!),"")</f>
        <v>#REF!</v>
      </c>
      <c r="R33" s="61" t="e">
        <f>IF(AND('Mapa final'!#REF!="Media",'Mapa final'!#REF!="Menor"),CONCATENATE("R8C",'Mapa final'!#REF!),"")</f>
        <v>#REF!</v>
      </c>
      <c r="S33" s="61" t="e">
        <f>IF(AND('Mapa final'!#REF!="Media",'Mapa final'!#REF!="Menor"),CONCATENATE("R8C",'Mapa final'!#REF!),"")</f>
        <v>#REF!</v>
      </c>
      <c r="T33" s="61" t="e">
        <f>IF(AND('Mapa final'!#REF!="Media",'Mapa final'!#REF!="Menor"),CONCATENATE("R8C",'Mapa final'!#REF!),"")</f>
        <v>#REF!</v>
      </c>
      <c r="U33" s="62" t="e">
        <f>IF(AND('Mapa final'!#REF!="Media",'Mapa final'!#REF!="Menor"),CONCATENATE("R8C",'Mapa final'!#REF!),"")</f>
        <v>#REF!</v>
      </c>
      <c r="V33" s="60" t="e">
        <f>IF(AND('Mapa final'!#REF!="Media",'Mapa final'!#REF!="Moderado"),CONCATENATE("R8C",'Mapa final'!#REF!),"")</f>
        <v>#REF!</v>
      </c>
      <c r="W33" s="61" t="e">
        <f>IF(AND('Mapa final'!#REF!="Media",'Mapa final'!#REF!="Moderado"),CONCATENATE("R8C",'Mapa final'!#REF!),"")</f>
        <v>#REF!</v>
      </c>
      <c r="X33" s="61" t="e">
        <f>IF(AND('Mapa final'!#REF!="Media",'Mapa final'!#REF!="Moderado"),CONCATENATE("R8C",'Mapa final'!#REF!),"")</f>
        <v>#REF!</v>
      </c>
      <c r="Y33" s="61" t="e">
        <f>IF(AND('Mapa final'!#REF!="Media",'Mapa final'!#REF!="Moderado"),CONCATENATE("R8C",'Mapa final'!#REF!),"")</f>
        <v>#REF!</v>
      </c>
      <c r="Z33" s="61" t="e">
        <f>IF(AND('Mapa final'!#REF!="Media",'Mapa final'!#REF!="Moderado"),CONCATENATE("R8C",'Mapa final'!#REF!),"")</f>
        <v>#REF!</v>
      </c>
      <c r="AA33" s="62"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50" t="e">
        <f>IF(AND('Mapa final'!#REF!="Media",'Mapa final'!#REF!="Mayor"),CONCATENATE("R8C",'Mapa final'!#REF!),"")</f>
        <v>#REF!</v>
      </c>
      <c r="AE33" s="50" t="e">
        <f>IF(AND('Mapa final'!#REF!="Media",'Mapa final'!#REF!="Mayor"),CONCATENATE("R8C",'Mapa final'!#REF!),"")</f>
        <v>#REF!</v>
      </c>
      <c r="AF33" s="50"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6"/>
      <c r="AO33" s="406"/>
      <c r="AP33" s="407"/>
      <c r="AQ33" s="407"/>
      <c r="AR33" s="407"/>
      <c r="AS33" s="407"/>
      <c r="AT33" s="408"/>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row>
    <row r="34" spans="1:80" ht="15" customHeight="1" x14ac:dyDescent="0.25">
      <c r="A34" s="76"/>
      <c r="B34" s="324"/>
      <c r="C34" s="324"/>
      <c r="D34" s="325"/>
      <c r="E34" s="365"/>
      <c r="F34" s="366"/>
      <c r="G34" s="366"/>
      <c r="H34" s="366"/>
      <c r="I34" s="367"/>
      <c r="J34" s="60" t="e">
        <f>IF(AND('Mapa final'!#REF!="Media",'Mapa final'!#REF!="Leve"),CONCATENATE("R9C",'Mapa final'!#REF!),"")</f>
        <v>#REF!</v>
      </c>
      <c r="K34" s="61" t="e">
        <f>IF(AND('Mapa final'!#REF!="Media",'Mapa final'!#REF!="Leve"),CONCATENATE("R9C",'Mapa final'!#REF!),"")</f>
        <v>#REF!</v>
      </c>
      <c r="L34" s="61" t="e">
        <f>IF(AND('Mapa final'!#REF!="Media",'Mapa final'!#REF!="Leve"),CONCATENATE("R9C",'Mapa final'!#REF!),"")</f>
        <v>#REF!</v>
      </c>
      <c r="M34" s="61" t="e">
        <f>IF(AND('Mapa final'!#REF!="Media",'Mapa final'!#REF!="Leve"),CONCATENATE("R9C",'Mapa final'!#REF!),"")</f>
        <v>#REF!</v>
      </c>
      <c r="N34" s="61" t="e">
        <f>IF(AND('Mapa final'!#REF!="Media",'Mapa final'!#REF!="Leve"),CONCATENATE("R9C",'Mapa final'!#REF!),"")</f>
        <v>#REF!</v>
      </c>
      <c r="O34" s="62" t="e">
        <f>IF(AND('Mapa final'!#REF!="Media",'Mapa final'!#REF!="Leve"),CONCATENATE("R9C",'Mapa final'!#REF!),"")</f>
        <v>#REF!</v>
      </c>
      <c r="P34" s="60" t="e">
        <f>IF(AND('Mapa final'!#REF!="Media",'Mapa final'!#REF!="Menor"),CONCATENATE("R9C",'Mapa final'!#REF!),"")</f>
        <v>#REF!</v>
      </c>
      <c r="Q34" s="61" t="e">
        <f>IF(AND('Mapa final'!#REF!="Media",'Mapa final'!#REF!="Menor"),CONCATENATE("R9C",'Mapa final'!#REF!),"")</f>
        <v>#REF!</v>
      </c>
      <c r="R34" s="61" t="e">
        <f>IF(AND('Mapa final'!#REF!="Media",'Mapa final'!#REF!="Menor"),CONCATENATE("R9C",'Mapa final'!#REF!),"")</f>
        <v>#REF!</v>
      </c>
      <c r="S34" s="61" t="e">
        <f>IF(AND('Mapa final'!#REF!="Media",'Mapa final'!#REF!="Menor"),CONCATENATE("R9C",'Mapa final'!#REF!),"")</f>
        <v>#REF!</v>
      </c>
      <c r="T34" s="61" t="e">
        <f>IF(AND('Mapa final'!#REF!="Media",'Mapa final'!#REF!="Menor"),CONCATENATE("R9C",'Mapa final'!#REF!),"")</f>
        <v>#REF!</v>
      </c>
      <c r="U34" s="62" t="e">
        <f>IF(AND('Mapa final'!#REF!="Media",'Mapa final'!#REF!="Menor"),CONCATENATE("R9C",'Mapa final'!#REF!),"")</f>
        <v>#REF!</v>
      </c>
      <c r="V34" s="60" t="e">
        <f>IF(AND('Mapa final'!#REF!="Media",'Mapa final'!#REF!="Moderado"),CONCATENATE("R9C",'Mapa final'!#REF!),"")</f>
        <v>#REF!</v>
      </c>
      <c r="W34" s="61" t="e">
        <f>IF(AND('Mapa final'!#REF!="Media",'Mapa final'!#REF!="Moderado"),CONCATENATE("R9C",'Mapa final'!#REF!),"")</f>
        <v>#REF!</v>
      </c>
      <c r="X34" s="61" t="e">
        <f>IF(AND('Mapa final'!#REF!="Media",'Mapa final'!#REF!="Moderado"),CONCATENATE("R9C",'Mapa final'!#REF!),"")</f>
        <v>#REF!</v>
      </c>
      <c r="Y34" s="61" t="e">
        <f>IF(AND('Mapa final'!#REF!="Media",'Mapa final'!#REF!="Moderado"),CONCATENATE("R9C",'Mapa final'!#REF!),"")</f>
        <v>#REF!</v>
      </c>
      <c r="Z34" s="61" t="e">
        <f>IF(AND('Mapa final'!#REF!="Media",'Mapa final'!#REF!="Moderado"),CONCATENATE("R9C",'Mapa final'!#REF!),"")</f>
        <v>#REF!</v>
      </c>
      <c r="AA34" s="62"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50" t="e">
        <f>IF(AND('Mapa final'!#REF!="Media",'Mapa final'!#REF!="Mayor"),CONCATENATE("R9C",'Mapa final'!#REF!),"")</f>
        <v>#REF!</v>
      </c>
      <c r="AE34" s="50" t="e">
        <f>IF(AND('Mapa final'!#REF!="Media",'Mapa final'!#REF!="Mayor"),CONCATENATE("R9C",'Mapa final'!#REF!),"")</f>
        <v>#REF!</v>
      </c>
      <c r="AF34" s="50"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6"/>
      <c r="AO34" s="406"/>
      <c r="AP34" s="407"/>
      <c r="AQ34" s="407"/>
      <c r="AR34" s="407"/>
      <c r="AS34" s="407"/>
      <c r="AT34" s="408"/>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row>
    <row r="35" spans="1:80" ht="15.75" customHeight="1" thickBot="1" x14ac:dyDescent="0.3">
      <c r="A35" s="76"/>
      <c r="B35" s="324"/>
      <c r="C35" s="324"/>
      <c r="D35" s="325"/>
      <c r="E35" s="368"/>
      <c r="F35" s="369"/>
      <c r="G35" s="369"/>
      <c r="H35" s="369"/>
      <c r="I35" s="370"/>
      <c r="J35" s="60" t="e">
        <f>IF(AND('Mapa final'!#REF!="Media",'Mapa final'!#REF!="Leve"),CONCATENATE("R10C",'Mapa final'!#REF!),"")</f>
        <v>#REF!</v>
      </c>
      <c r="K35" s="61" t="e">
        <f>IF(AND('Mapa final'!#REF!="Media",'Mapa final'!#REF!="Leve"),CONCATENATE("R10C",'Mapa final'!#REF!),"")</f>
        <v>#REF!</v>
      </c>
      <c r="L35" s="61" t="e">
        <f>IF(AND('Mapa final'!#REF!="Media",'Mapa final'!#REF!="Leve"),CONCATENATE("R10C",'Mapa final'!#REF!),"")</f>
        <v>#REF!</v>
      </c>
      <c r="M35" s="61" t="e">
        <f>IF(AND('Mapa final'!#REF!="Media",'Mapa final'!#REF!="Leve"),CONCATENATE("R10C",'Mapa final'!#REF!),"")</f>
        <v>#REF!</v>
      </c>
      <c r="N35" s="61" t="e">
        <f>IF(AND('Mapa final'!#REF!="Media",'Mapa final'!#REF!="Leve"),CONCATENATE("R10C",'Mapa final'!#REF!),"")</f>
        <v>#REF!</v>
      </c>
      <c r="O35" s="62" t="e">
        <f>IF(AND('Mapa final'!#REF!="Media",'Mapa final'!#REF!="Leve"),CONCATENATE("R10C",'Mapa final'!#REF!),"")</f>
        <v>#REF!</v>
      </c>
      <c r="P35" s="60" t="e">
        <f>IF(AND('Mapa final'!#REF!="Media",'Mapa final'!#REF!="Menor"),CONCATENATE("R10C",'Mapa final'!#REF!),"")</f>
        <v>#REF!</v>
      </c>
      <c r="Q35" s="61" t="e">
        <f>IF(AND('Mapa final'!#REF!="Media",'Mapa final'!#REF!="Menor"),CONCATENATE("R10C",'Mapa final'!#REF!),"")</f>
        <v>#REF!</v>
      </c>
      <c r="R35" s="61" t="e">
        <f>IF(AND('Mapa final'!#REF!="Media",'Mapa final'!#REF!="Menor"),CONCATENATE("R10C",'Mapa final'!#REF!),"")</f>
        <v>#REF!</v>
      </c>
      <c r="S35" s="61" t="e">
        <f>IF(AND('Mapa final'!#REF!="Media",'Mapa final'!#REF!="Menor"),CONCATENATE("R10C",'Mapa final'!#REF!),"")</f>
        <v>#REF!</v>
      </c>
      <c r="T35" s="61" t="e">
        <f>IF(AND('Mapa final'!#REF!="Media",'Mapa final'!#REF!="Menor"),CONCATENATE("R10C",'Mapa final'!#REF!),"")</f>
        <v>#REF!</v>
      </c>
      <c r="U35" s="62" t="e">
        <f>IF(AND('Mapa final'!#REF!="Media",'Mapa final'!#REF!="Menor"),CONCATENATE("R10C",'Mapa final'!#REF!),"")</f>
        <v>#REF!</v>
      </c>
      <c r="V35" s="60" t="e">
        <f>IF(AND('Mapa final'!#REF!="Media",'Mapa final'!#REF!="Moderado"),CONCATENATE("R10C",'Mapa final'!#REF!),"")</f>
        <v>#REF!</v>
      </c>
      <c r="W35" s="61" t="e">
        <f>IF(AND('Mapa final'!#REF!="Media",'Mapa final'!#REF!="Moderado"),CONCATENATE("R10C",'Mapa final'!#REF!),"")</f>
        <v>#REF!</v>
      </c>
      <c r="X35" s="61" t="e">
        <f>IF(AND('Mapa final'!#REF!="Media",'Mapa final'!#REF!="Moderado"),CONCATENATE("R10C",'Mapa final'!#REF!),"")</f>
        <v>#REF!</v>
      </c>
      <c r="Y35" s="61" t="e">
        <f>IF(AND('Mapa final'!#REF!="Media",'Mapa final'!#REF!="Moderado"),CONCATENATE("R10C",'Mapa final'!#REF!),"")</f>
        <v>#REF!</v>
      </c>
      <c r="Z35" s="61" t="e">
        <f>IF(AND('Mapa final'!#REF!="Media",'Mapa final'!#REF!="Moderado"),CONCATENATE("R10C",'Mapa final'!#REF!),"")</f>
        <v>#REF!</v>
      </c>
      <c r="AA35" s="62" t="e">
        <f>IF(AND('Mapa final'!#REF!="Media",'Mapa final'!#REF!="Moderado"),CONCATENATE("R10C",'Mapa final'!#REF!),"")</f>
        <v>#REF!</v>
      </c>
      <c r="AB35" s="51" t="e">
        <f>IF(AND('Mapa final'!#REF!="Media",'Mapa final'!#REF!="Mayor"),CONCATENATE("R10C",'Mapa final'!#REF!),"")</f>
        <v>#REF!</v>
      </c>
      <c r="AC35" s="52" t="e">
        <f>IF(AND('Mapa final'!#REF!="Media",'Mapa final'!#REF!="Mayor"),CONCATENATE("R10C",'Mapa final'!#REF!),"")</f>
        <v>#REF!</v>
      </c>
      <c r="AD35" s="52" t="e">
        <f>IF(AND('Mapa final'!#REF!="Media",'Mapa final'!#REF!="Mayor"),CONCATENATE("R10C",'Mapa final'!#REF!),"")</f>
        <v>#REF!</v>
      </c>
      <c r="AE35" s="52" t="e">
        <f>IF(AND('Mapa final'!#REF!="Media",'Mapa final'!#REF!="Mayor"),CONCATENATE("R10C",'Mapa final'!#REF!),"")</f>
        <v>#REF!</v>
      </c>
      <c r="AF35" s="52" t="e">
        <f>IF(AND('Mapa final'!#REF!="Media",'Mapa final'!#REF!="Mayor"),CONCATENATE("R10C",'Mapa final'!#REF!),"")</f>
        <v>#REF!</v>
      </c>
      <c r="AG35" s="53" t="e">
        <f>IF(AND('Mapa final'!#REF!="Media",'Mapa final'!#REF!="Mayor"),CONCATENATE("R10C",'Mapa final'!#REF!),"")</f>
        <v>#REF!</v>
      </c>
      <c r="AH35" s="54" t="e">
        <f>IF(AND('Mapa final'!#REF!="Media",'Mapa final'!#REF!="Catastrófico"),CONCATENATE("R10C",'Mapa final'!#REF!),"")</f>
        <v>#REF!</v>
      </c>
      <c r="AI35" s="55" t="e">
        <f>IF(AND('Mapa final'!#REF!="Media",'Mapa final'!#REF!="Catastrófico"),CONCATENATE("R10C",'Mapa final'!#REF!),"")</f>
        <v>#REF!</v>
      </c>
      <c r="AJ35" s="55" t="e">
        <f>IF(AND('Mapa final'!#REF!="Media",'Mapa final'!#REF!="Catastrófico"),CONCATENATE("R10C",'Mapa final'!#REF!),"")</f>
        <v>#REF!</v>
      </c>
      <c r="AK35" s="55" t="e">
        <f>IF(AND('Mapa final'!#REF!="Media",'Mapa final'!#REF!="Catastrófico"),CONCATENATE("R10C",'Mapa final'!#REF!),"")</f>
        <v>#REF!</v>
      </c>
      <c r="AL35" s="55" t="e">
        <f>IF(AND('Mapa final'!#REF!="Media",'Mapa final'!#REF!="Catastrófico"),CONCATENATE("R10C",'Mapa final'!#REF!),"")</f>
        <v>#REF!</v>
      </c>
      <c r="AM35" s="56" t="e">
        <f>IF(AND('Mapa final'!#REF!="Media",'Mapa final'!#REF!="Catastrófico"),CONCATENATE("R10C",'Mapa final'!#REF!),"")</f>
        <v>#REF!</v>
      </c>
      <c r="AN35" s="76"/>
      <c r="AO35" s="409"/>
      <c r="AP35" s="410"/>
      <c r="AQ35" s="410"/>
      <c r="AR35" s="410"/>
      <c r="AS35" s="410"/>
      <c r="AT35" s="411"/>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row>
    <row r="36" spans="1:80" ht="15" customHeight="1" x14ac:dyDescent="0.25">
      <c r="A36" s="76"/>
      <c r="B36" s="324"/>
      <c r="C36" s="324"/>
      <c r="D36" s="325"/>
      <c r="E36" s="362" t="s">
        <v>113</v>
      </c>
      <c r="F36" s="363"/>
      <c r="G36" s="363"/>
      <c r="H36" s="363"/>
      <c r="I36" s="363"/>
      <c r="J36" s="66" t="e">
        <f>IF(AND('Mapa final'!#REF!="Baja",'Mapa final'!#REF!="Leve"),CONCATENATE("R1C",'Mapa final'!#REF!),"")</f>
        <v>#REF!</v>
      </c>
      <c r="K36" s="67" t="e">
        <f>IF(AND('Mapa final'!#REF!="Baja",'Mapa final'!#REF!="Leve"),CONCATENATE("R1C",'Mapa final'!#REF!),"")</f>
        <v>#REF!</v>
      </c>
      <c r="L36" s="67" t="e">
        <f>IF(AND('Mapa final'!#REF!="Baja",'Mapa final'!#REF!="Leve"),CONCATENATE("R1C",'Mapa final'!#REF!),"")</f>
        <v>#REF!</v>
      </c>
      <c r="M36" s="67" t="e">
        <f>IF(AND('Mapa final'!#REF!="Baja",'Mapa final'!#REF!="Leve"),CONCATENATE("R1C",'Mapa final'!#REF!),"")</f>
        <v>#REF!</v>
      </c>
      <c r="N36" s="67" t="e">
        <f>IF(AND('Mapa final'!#REF!="Baja",'Mapa final'!#REF!="Leve"),CONCATENATE("R1C",'Mapa final'!#REF!),"")</f>
        <v>#REF!</v>
      </c>
      <c r="O36" s="68" t="e">
        <f>IF(AND('Mapa final'!#REF!="Baja",'Mapa final'!#REF!="Leve"),CONCATENATE("R1C",'Mapa final'!#REF!),"")</f>
        <v>#REF!</v>
      </c>
      <c r="P36" s="57" t="e">
        <f>IF(AND('Mapa final'!#REF!="Baja",'Mapa final'!#REF!="Menor"),CONCATENATE("R1C",'Mapa final'!#REF!),"")</f>
        <v>#REF!</v>
      </c>
      <c r="Q36" s="58" t="e">
        <f>IF(AND('Mapa final'!#REF!="Baja",'Mapa final'!#REF!="Menor"),CONCATENATE("R1C",'Mapa final'!#REF!),"")</f>
        <v>#REF!</v>
      </c>
      <c r="R36" s="58" t="e">
        <f>IF(AND('Mapa final'!#REF!="Baja",'Mapa final'!#REF!="Menor"),CONCATENATE("R1C",'Mapa final'!#REF!),"")</f>
        <v>#REF!</v>
      </c>
      <c r="S36" s="58" t="e">
        <f>IF(AND('Mapa final'!#REF!="Baja",'Mapa final'!#REF!="Menor"),CONCATENATE("R1C",'Mapa final'!#REF!),"")</f>
        <v>#REF!</v>
      </c>
      <c r="T36" s="58" t="e">
        <f>IF(AND('Mapa final'!#REF!="Baja",'Mapa final'!#REF!="Menor"),CONCATENATE("R1C",'Mapa final'!#REF!),"")</f>
        <v>#REF!</v>
      </c>
      <c r="U36" s="59" t="e">
        <f>IF(AND('Mapa final'!#REF!="Baja",'Mapa final'!#REF!="Menor"),CONCATENATE("R1C",'Mapa final'!#REF!),"")</f>
        <v>#REF!</v>
      </c>
      <c r="V36" s="57" t="e">
        <f>IF(AND('Mapa final'!#REF!="Baja",'Mapa final'!#REF!="Moderado"),CONCATENATE("R1C",'Mapa final'!#REF!),"")</f>
        <v>#REF!</v>
      </c>
      <c r="W36" s="58" t="e">
        <f>IF(AND('Mapa final'!#REF!="Baja",'Mapa final'!#REF!="Moderado"),CONCATENATE("R1C",'Mapa final'!#REF!),"")</f>
        <v>#REF!</v>
      </c>
      <c r="X36" s="58" t="e">
        <f>IF(AND('Mapa final'!#REF!="Baja",'Mapa final'!#REF!="Moderado"),CONCATENATE("R1C",'Mapa final'!#REF!),"")</f>
        <v>#REF!</v>
      </c>
      <c r="Y36" s="58" t="e">
        <f>IF(AND('Mapa final'!#REF!="Baja",'Mapa final'!#REF!="Moderado"),CONCATENATE("R1C",'Mapa final'!#REF!),"")</f>
        <v>#REF!</v>
      </c>
      <c r="Z36" s="58" t="e">
        <f>IF(AND('Mapa final'!#REF!="Baja",'Mapa final'!#REF!="Moderado"),CONCATENATE("R1C",'Mapa final'!#REF!),"")</f>
        <v>#REF!</v>
      </c>
      <c r="AA36" s="59"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6"/>
      <c r="AO36" s="394" t="s">
        <v>81</v>
      </c>
      <c r="AP36" s="395"/>
      <c r="AQ36" s="395"/>
      <c r="AR36" s="395"/>
      <c r="AS36" s="395"/>
      <c r="AT36" s="39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row>
    <row r="37" spans="1:80" ht="15" customHeight="1" x14ac:dyDescent="0.25">
      <c r="A37" s="76"/>
      <c r="B37" s="324"/>
      <c r="C37" s="324"/>
      <c r="D37" s="325"/>
      <c r="E37" s="381"/>
      <c r="F37" s="382"/>
      <c r="G37" s="382"/>
      <c r="H37" s="382"/>
      <c r="I37" s="382"/>
      <c r="J37" s="69" t="str">
        <f>IF(AND('Mapa final'!$AD$13="Baja",'Mapa final'!$AF$13="Leve"),CONCATENATE("R2C",'Mapa final'!$S$13),"")</f>
        <v/>
      </c>
      <c r="K37" s="70" t="str">
        <f ca="1">IF(AND('Mapa final'!$AD$15="Baja",'Mapa final'!$AF$15="Leve"),CONCATENATE("R2C",'Mapa final'!$S$15),"")</f>
        <v/>
      </c>
      <c r="L37" s="70" t="e">
        <f>IF(AND('Mapa final'!#REF!="Baja",'Mapa final'!#REF!="Leve"),CONCATENATE("R2C",'Mapa final'!#REF!),"")</f>
        <v>#REF!</v>
      </c>
      <c r="M37" s="70" t="e">
        <f>IF(AND('Mapa final'!#REF!="Baja",'Mapa final'!#REF!="Leve"),CONCATENATE("R2C",'Mapa final'!#REF!),"")</f>
        <v>#REF!</v>
      </c>
      <c r="N37" s="70" t="e">
        <f>IF(AND('Mapa final'!#REF!="Baja",'Mapa final'!#REF!="Leve"),CONCATENATE("R2C",'Mapa final'!#REF!),"")</f>
        <v>#REF!</v>
      </c>
      <c r="O37" s="71" t="e">
        <f>IF(AND('Mapa final'!#REF!="Baja",'Mapa final'!#REF!="Leve"),CONCATENATE("R2C",'Mapa final'!#REF!),"")</f>
        <v>#REF!</v>
      </c>
      <c r="P37" s="60" t="str">
        <f>IF(AND('Mapa final'!$AD$13="Baja",'Mapa final'!$AF$13="Menor"),CONCATENATE("R2C",'Mapa final'!$S$13),"")</f>
        <v/>
      </c>
      <c r="Q37" s="61" t="str">
        <f ca="1">IF(AND('Mapa final'!$AD$15="Baja",'Mapa final'!$AF$15="Menor"),CONCATENATE("R2C",'Mapa final'!$S$15),"")</f>
        <v/>
      </c>
      <c r="R37" s="61" t="e">
        <f>IF(AND('Mapa final'!#REF!="Baja",'Mapa final'!#REF!="Menor"),CONCATENATE("R2C",'Mapa final'!#REF!),"")</f>
        <v>#REF!</v>
      </c>
      <c r="S37" s="61" t="e">
        <f>IF(AND('Mapa final'!#REF!="Baja",'Mapa final'!#REF!="Menor"),CONCATENATE("R2C",'Mapa final'!#REF!),"")</f>
        <v>#REF!</v>
      </c>
      <c r="T37" s="61" t="e">
        <f>IF(AND('Mapa final'!#REF!="Baja",'Mapa final'!#REF!="Menor"),CONCATENATE("R2C",'Mapa final'!#REF!),"")</f>
        <v>#REF!</v>
      </c>
      <c r="U37" s="62" t="e">
        <f>IF(AND('Mapa final'!#REF!="Baja",'Mapa final'!#REF!="Menor"),CONCATENATE("R2C",'Mapa final'!#REF!),"")</f>
        <v>#REF!</v>
      </c>
      <c r="V37" s="60" t="str">
        <f>IF(AND('Mapa final'!$AD$13="Baja",'Mapa final'!$AF$13="Moderado"),CONCATENATE("R2C",'Mapa final'!$S$13),"")</f>
        <v>R2C1</v>
      </c>
      <c r="W37" s="61" t="str">
        <f ca="1">IF(AND('Mapa final'!$AD$15="Baja",'Mapa final'!$AF$15="Moderado"),CONCATENATE("R2C",'Mapa final'!$S$15),"")</f>
        <v>R2C1</v>
      </c>
      <c r="X37" s="61" t="e">
        <f>IF(AND('Mapa final'!#REF!="Baja",'Mapa final'!#REF!="Moderado"),CONCATENATE("R2C",'Mapa final'!#REF!),"")</f>
        <v>#REF!</v>
      </c>
      <c r="Y37" s="61" t="e">
        <f>IF(AND('Mapa final'!#REF!="Baja",'Mapa final'!#REF!="Moderado"),CONCATENATE("R2C",'Mapa final'!#REF!),"")</f>
        <v>#REF!</v>
      </c>
      <c r="Z37" s="61" t="e">
        <f>IF(AND('Mapa final'!#REF!="Baja",'Mapa final'!#REF!="Moderado"),CONCATENATE("R2C",'Mapa final'!#REF!),"")</f>
        <v>#REF!</v>
      </c>
      <c r="AA37" s="62" t="e">
        <f>IF(AND('Mapa final'!#REF!="Baja",'Mapa final'!#REF!="Moderado"),CONCATENATE("R2C",'Mapa final'!#REF!),"")</f>
        <v>#REF!</v>
      </c>
      <c r="AB37" s="44" t="str">
        <f>IF(AND('Mapa final'!$AD$13="Baja",'Mapa final'!$AF$13="Mayor"),CONCATENATE("R2C",'Mapa final'!$S$13),"")</f>
        <v/>
      </c>
      <c r="AC37" s="45" t="str">
        <f ca="1">IF(AND('Mapa final'!$AD$15="Baja",'Mapa final'!$AF$15="Mayor"),CONCATENATE("R2C",'Mapa final'!$S$15),"")</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final'!$AD$13="Baja",'Mapa final'!$AF$13="Catastrófico"),CONCATENATE("R2C",'Mapa final'!$S$13),"")</f>
        <v/>
      </c>
      <c r="AI37" s="48" t="str">
        <f ca="1">IF(AND('Mapa final'!$AD$15="Baja",'Mapa final'!$AF$15="Catastrófico"),CONCATENATE("R2C",'Mapa final'!$S$15),"")</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6"/>
      <c r="AO37" s="397"/>
      <c r="AP37" s="398"/>
      <c r="AQ37" s="398"/>
      <c r="AR37" s="398"/>
      <c r="AS37" s="398"/>
      <c r="AT37" s="399"/>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row>
    <row r="38" spans="1:80" ht="15" customHeight="1" x14ac:dyDescent="0.25">
      <c r="A38" s="76"/>
      <c r="B38" s="324"/>
      <c r="C38" s="324"/>
      <c r="D38" s="325"/>
      <c r="E38" s="365"/>
      <c r="F38" s="366"/>
      <c r="G38" s="366"/>
      <c r="H38" s="366"/>
      <c r="I38" s="382"/>
      <c r="J38" s="69" t="e">
        <f>IF(AND('Mapa final'!#REF!="Baja",'Mapa final'!#REF!="Leve"),CONCATENATE("R3C",'Mapa final'!#REF!),"")</f>
        <v>#REF!</v>
      </c>
      <c r="K38" s="70" t="e">
        <f>IF(AND('Mapa final'!#REF!="Baja",'Mapa final'!#REF!="Leve"),CONCATENATE("R3C",'Mapa final'!#REF!),"")</f>
        <v>#REF!</v>
      </c>
      <c r="L38" s="70" t="e">
        <f>IF(AND('Mapa final'!#REF!="Baja",'Mapa final'!#REF!="Leve"),CONCATENATE("R3C",'Mapa final'!#REF!),"")</f>
        <v>#REF!</v>
      </c>
      <c r="M38" s="70" t="e">
        <f>IF(AND('Mapa final'!#REF!="Baja",'Mapa final'!#REF!="Leve"),CONCATENATE("R3C",'Mapa final'!#REF!),"")</f>
        <v>#REF!</v>
      </c>
      <c r="N38" s="70" t="e">
        <f>IF(AND('Mapa final'!#REF!="Baja",'Mapa final'!#REF!="Leve"),CONCATENATE("R3C",'Mapa final'!#REF!),"")</f>
        <v>#REF!</v>
      </c>
      <c r="O38" s="71" t="e">
        <f>IF(AND('Mapa final'!#REF!="Baja",'Mapa final'!#REF!="Leve"),CONCATENATE("R3C",'Mapa final'!#REF!),"")</f>
        <v>#REF!</v>
      </c>
      <c r="P38" s="60" t="e">
        <f>IF(AND('Mapa final'!#REF!="Baja",'Mapa final'!#REF!="Menor"),CONCATENATE("R3C",'Mapa final'!#REF!),"")</f>
        <v>#REF!</v>
      </c>
      <c r="Q38" s="61" t="e">
        <f>IF(AND('Mapa final'!#REF!="Baja",'Mapa final'!#REF!="Menor"),CONCATENATE("R3C",'Mapa final'!#REF!),"")</f>
        <v>#REF!</v>
      </c>
      <c r="R38" s="61" t="e">
        <f>IF(AND('Mapa final'!#REF!="Baja",'Mapa final'!#REF!="Menor"),CONCATENATE("R3C",'Mapa final'!#REF!),"")</f>
        <v>#REF!</v>
      </c>
      <c r="S38" s="61" t="e">
        <f>IF(AND('Mapa final'!#REF!="Baja",'Mapa final'!#REF!="Menor"),CONCATENATE("R3C",'Mapa final'!#REF!),"")</f>
        <v>#REF!</v>
      </c>
      <c r="T38" s="61" t="e">
        <f>IF(AND('Mapa final'!#REF!="Baja",'Mapa final'!#REF!="Menor"),CONCATENATE("R3C",'Mapa final'!#REF!),"")</f>
        <v>#REF!</v>
      </c>
      <c r="U38" s="62" t="e">
        <f>IF(AND('Mapa final'!#REF!="Baja",'Mapa final'!#REF!="Menor"),CONCATENATE("R3C",'Mapa final'!#REF!),"")</f>
        <v>#REF!</v>
      </c>
      <c r="V38" s="60" t="e">
        <f>IF(AND('Mapa final'!#REF!="Baja",'Mapa final'!#REF!="Moderado"),CONCATENATE("R3C",'Mapa final'!#REF!),"")</f>
        <v>#REF!</v>
      </c>
      <c r="W38" s="61" t="e">
        <f>IF(AND('Mapa final'!#REF!="Baja",'Mapa final'!#REF!="Moderado"),CONCATENATE("R3C",'Mapa final'!#REF!),"")</f>
        <v>#REF!</v>
      </c>
      <c r="X38" s="61" t="e">
        <f>IF(AND('Mapa final'!#REF!="Baja",'Mapa final'!#REF!="Moderado"),CONCATENATE("R3C",'Mapa final'!#REF!),"")</f>
        <v>#REF!</v>
      </c>
      <c r="Y38" s="61" t="e">
        <f>IF(AND('Mapa final'!#REF!="Baja",'Mapa final'!#REF!="Moderado"),CONCATENATE("R3C",'Mapa final'!#REF!),"")</f>
        <v>#REF!</v>
      </c>
      <c r="Z38" s="61" t="e">
        <f>IF(AND('Mapa final'!#REF!="Baja",'Mapa final'!#REF!="Moderado"),CONCATENATE("R3C",'Mapa final'!#REF!),"")</f>
        <v>#REF!</v>
      </c>
      <c r="AA38" s="62"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6"/>
      <c r="AO38" s="397"/>
      <c r="AP38" s="398"/>
      <c r="AQ38" s="398"/>
      <c r="AR38" s="398"/>
      <c r="AS38" s="398"/>
      <c r="AT38" s="399"/>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row>
    <row r="39" spans="1:80" ht="15" customHeight="1" x14ac:dyDescent="0.25">
      <c r="A39" s="76"/>
      <c r="B39" s="324"/>
      <c r="C39" s="324"/>
      <c r="D39" s="325"/>
      <c r="E39" s="365"/>
      <c r="F39" s="366"/>
      <c r="G39" s="366"/>
      <c r="H39" s="366"/>
      <c r="I39" s="382"/>
      <c r="J39" s="69" t="e">
        <f>IF(AND('Mapa final'!#REF!="Baja",'Mapa final'!#REF!="Leve"),CONCATENATE("R4C",'Mapa final'!#REF!),"")</f>
        <v>#REF!</v>
      </c>
      <c r="K39" s="70" t="e">
        <f>IF(AND('Mapa final'!#REF!="Baja",'Mapa final'!#REF!="Leve"),CONCATENATE("R4C",'Mapa final'!#REF!),"")</f>
        <v>#REF!</v>
      </c>
      <c r="L39" s="70" t="e">
        <f>IF(AND('Mapa final'!#REF!="Baja",'Mapa final'!#REF!="Leve"),CONCATENATE("R4C",'Mapa final'!#REF!),"")</f>
        <v>#REF!</v>
      </c>
      <c r="M39" s="70" t="e">
        <f>IF(AND('Mapa final'!#REF!="Baja",'Mapa final'!#REF!="Leve"),CONCATENATE("R4C",'Mapa final'!#REF!),"")</f>
        <v>#REF!</v>
      </c>
      <c r="N39" s="70" t="e">
        <f>IF(AND('Mapa final'!#REF!="Baja",'Mapa final'!#REF!="Leve"),CONCATENATE("R4C",'Mapa final'!#REF!),"")</f>
        <v>#REF!</v>
      </c>
      <c r="O39" s="71" t="e">
        <f>IF(AND('Mapa final'!#REF!="Baja",'Mapa final'!#REF!="Leve"),CONCATENATE("R4C",'Mapa final'!#REF!),"")</f>
        <v>#REF!</v>
      </c>
      <c r="P39" s="60" t="e">
        <f>IF(AND('Mapa final'!#REF!="Baja",'Mapa final'!#REF!="Menor"),CONCATENATE("R4C",'Mapa final'!#REF!),"")</f>
        <v>#REF!</v>
      </c>
      <c r="Q39" s="61" t="e">
        <f>IF(AND('Mapa final'!#REF!="Baja",'Mapa final'!#REF!="Menor"),CONCATENATE("R4C",'Mapa final'!#REF!),"")</f>
        <v>#REF!</v>
      </c>
      <c r="R39" s="61" t="e">
        <f>IF(AND('Mapa final'!#REF!="Baja",'Mapa final'!#REF!="Menor"),CONCATENATE("R4C",'Mapa final'!#REF!),"")</f>
        <v>#REF!</v>
      </c>
      <c r="S39" s="61" t="e">
        <f>IF(AND('Mapa final'!#REF!="Baja",'Mapa final'!#REF!="Menor"),CONCATENATE("R4C",'Mapa final'!#REF!),"")</f>
        <v>#REF!</v>
      </c>
      <c r="T39" s="61" t="e">
        <f>IF(AND('Mapa final'!#REF!="Baja",'Mapa final'!#REF!="Menor"),CONCATENATE("R4C",'Mapa final'!#REF!),"")</f>
        <v>#REF!</v>
      </c>
      <c r="U39" s="62" t="e">
        <f>IF(AND('Mapa final'!#REF!="Baja",'Mapa final'!#REF!="Menor"),CONCATENATE("R4C",'Mapa final'!#REF!),"")</f>
        <v>#REF!</v>
      </c>
      <c r="V39" s="60" t="e">
        <f>IF(AND('Mapa final'!#REF!="Baja",'Mapa final'!#REF!="Moderado"),CONCATENATE("R4C",'Mapa final'!#REF!),"")</f>
        <v>#REF!</v>
      </c>
      <c r="W39" s="61" t="e">
        <f>IF(AND('Mapa final'!#REF!="Baja",'Mapa final'!#REF!="Moderado"),CONCATENATE("R4C",'Mapa final'!#REF!),"")</f>
        <v>#REF!</v>
      </c>
      <c r="X39" s="61" t="e">
        <f>IF(AND('Mapa final'!#REF!="Baja",'Mapa final'!#REF!="Moderado"),CONCATENATE("R4C",'Mapa final'!#REF!),"")</f>
        <v>#REF!</v>
      </c>
      <c r="Y39" s="61" t="e">
        <f>IF(AND('Mapa final'!#REF!="Baja",'Mapa final'!#REF!="Moderado"),CONCATENATE("R4C",'Mapa final'!#REF!),"")</f>
        <v>#REF!</v>
      </c>
      <c r="Z39" s="61" t="e">
        <f>IF(AND('Mapa final'!#REF!="Baja",'Mapa final'!#REF!="Moderado"),CONCATENATE("R4C",'Mapa final'!#REF!),"")</f>
        <v>#REF!</v>
      </c>
      <c r="AA39" s="62"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6"/>
      <c r="AO39" s="397"/>
      <c r="AP39" s="398"/>
      <c r="AQ39" s="398"/>
      <c r="AR39" s="398"/>
      <c r="AS39" s="398"/>
      <c r="AT39" s="399"/>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row>
    <row r="40" spans="1:80" ht="15" customHeight="1" x14ac:dyDescent="0.25">
      <c r="A40" s="76"/>
      <c r="B40" s="324"/>
      <c r="C40" s="324"/>
      <c r="D40" s="325"/>
      <c r="E40" s="365"/>
      <c r="F40" s="366"/>
      <c r="G40" s="366"/>
      <c r="H40" s="366"/>
      <c r="I40" s="382"/>
      <c r="J40" s="69" t="e">
        <f>IF(AND('Mapa final'!#REF!="Baja",'Mapa final'!#REF!="Leve"),CONCATENATE("R5C",'Mapa final'!#REF!),"")</f>
        <v>#REF!</v>
      </c>
      <c r="K40" s="70" t="e">
        <f>IF(AND('Mapa final'!#REF!="Baja",'Mapa final'!#REF!="Leve"),CONCATENATE("R5C",'Mapa final'!#REF!),"")</f>
        <v>#REF!</v>
      </c>
      <c r="L40" s="70" t="e">
        <f>IF(AND('Mapa final'!#REF!="Baja",'Mapa final'!#REF!="Leve"),CONCATENATE("R5C",'Mapa final'!#REF!),"")</f>
        <v>#REF!</v>
      </c>
      <c r="M40" s="70" t="e">
        <f>IF(AND('Mapa final'!#REF!="Baja",'Mapa final'!#REF!="Leve"),CONCATENATE("R5C",'Mapa final'!#REF!),"")</f>
        <v>#REF!</v>
      </c>
      <c r="N40" s="70" t="e">
        <f>IF(AND('Mapa final'!#REF!="Baja",'Mapa final'!#REF!="Leve"),CONCATENATE("R5C",'Mapa final'!#REF!),"")</f>
        <v>#REF!</v>
      </c>
      <c r="O40" s="71" t="e">
        <f>IF(AND('Mapa final'!#REF!="Baja",'Mapa final'!#REF!="Leve"),CONCATENATE("R5C",'Mapa final'!#REF!),"")</f>
        <v>#REF!</v>
      </c>
      <c r="P40" s="60" t="e">
        <f>IF(AND('Mapa final'!#REF!="Baja",'Mapa final'!#REF!="Menor"),CONCATENATE("R5C",'Mapa final'!#REF!),"")</f>
        <v>#REF!</v>
      </c>
      <c r="Q40" s="61" t="e">
        <f>IF(AND('Mapa final'!#REF!="Baja",'Mapa final'!#REF!="Menor"),CONCATENATE("R5C",'Mapa final'!#REF!),"")</f>
        <v>#REF!</v>
      </c>
      <c r="R40" s="61" t="e">
        <f>IF(AND('Mapa final'!#REF!="Baja",'Mapa final'!#REF!="Menor"),CONCATENATE("R5C",'Mapa final'!#REF!),"")</f>
        <v>#REF!</v>
      </c>
      <c r="S40" s="61" t="e">
        <f>IF(AND('Mapa final'!#REF!="Baja",'Mapa final'!#REF!="Menor"),CONCATENATE("R5C",'Mapa final'!#REF!),"")</f>
        <v>#REF!</v>
      </c>
      <c r="T40" s="61" t="e">
        <f>IF(AND('Mapa final'!#REF!="Baja",'Mapa final'!#REF!="Menor"),CONCATENATE("R5C",'Mapa final'!#REF!),"")</f>
        <v>#REF!</v>
      </c>
      <c r="U40" s="62" t="e">
        <f>IF(AND('Mapa final'!#REF!="Baja",'Mapa final'!#REF!="Menor"),CONCATENATE("R5C",'Mapa final'!#REF!),"")</f>
        <v>#REF!</v>
      </c>
      <c r="V40" s="60" t="e">
        <f>IF(AND('Mapa final'!#REF!="Baja",'Mapa final'!#REF!="Moderado"),CONCATENATE("R5C",'Mapa final'!#REF!),"")</f>
        <v>#REF!</v>
      </c>
      <c r="W40" s="61" t="e">
        <f>IF(AND('Mapa final'!#REF!="Baja",'Mapa final'!#REF!="Moderado"),CONCATENATE("R5C",'Mapa final'!#REF!),"")</f>
        <v>#REF!</v>
      </c>
      <c r="X40" s="61" t="e">
        <f>IF(AND('Mapa final'!#REF!="Baja",'Mapa final'!#REF!="Moderado"),CONCATENATE("R5C",'Mapa final'!#REF!),"")</f>
        <v>#REF!</v>
      </c>
      <c r="Y40" s="61" t="e">
        <f>IF(AND('Mapa final'!#REF!="Baja",'Mapa final'!#REF!="Moderado"),CONCATENATE("R5C",'Mapa final'!#REF!),"")</f>
        <v>#REF!</v>
      </c>
      <c r="Z40" s="61" t="e">
        <f>IF(AND('Mapa final'!#REF!="Baja",'Mapa final'!#REF!="Moderado"),CONCATENATE("R5C",'Mapa final'!#REF!),"")</f>
        <v>#REF!</v>
      </c>
      <c r="AA40" s="62"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50" t="e">
        <f>IF(AND('Mapa final'!#REF!="Baja",'Mapa final'!#REF!="Mayor"),CONCATENATE("R5C",'Mapa final'!#REF!),"")</f>
        <v>#REF!</v>
      </c>
      <c r="AE40" s="50" t="e">
        <f>IF(AND('Mapa final'!#REF!="Baja",'Mapa final'!#REF!="Mayor"),CONCATENATE("R5C",'Mapa final'!#REF!),"")</f>
        <v>#REF!</v>
      </c>
      <c r="AF40" s="50"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6"/>
      <c r="AO40" s="397"/>
      <c r="AP40" s="398"/>
      <c r="AQ40" s="398"/>
      <c r="AR40" s="398"/>
      <c r="AS40" s="398"/>
      <c r="AT40" s="399"/>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row>
    <row r="41" spans="1:80" ht="15" customHeight="1" x14ac:dyDescent="0.25">
      <c r="A41" s="76"/>
      <c r="B41" s="324"/>
      <c r="C41" s="324"/>
      <c r="D41" s="325"/>
      <c r="E41" s="365"/>
      <c r="F41" s="366"/>
      <c r="G41" s="366"/>
      <c r="H41" s="366"/>
      <c r="I41" s="382"/>
      <c r="J41" s="69" t="e">
        <f>IF(AND('Mapa final'!#REF!="Baja",'Mapa final'!#REF!="Leve"),CONCATENATE("R6C",'Mapa final'!#REF!),"")</f>
        <v>#REF!</v>
      </c>
      <c r="K41" s="70" t="e">
        <f>IF(AND('Mapa final'!#REF!="Baja",'Mapa final'!#REF!="Leve"),CONCATENATE("R6C",'Mapa final'!#REF!),"")</f>
        <v>#REF!</v>
      </c>
      <c r="L41" s="70" t="e">
        <f>IF(AND('Mapa final'!#REF!="Baja",'Mapa final'!#REF!="Leve"),CONCATENATE("R6C",'Mapa final'!#REF!),"")</f>
        <v>#REF!</v>
      </c>
      <c r="M41" s="70" t="e">
        <f>IF(AND('Mapa final'!#REF!="Baja",'Mapa final'!#REF!="Leve"),CONCATENATE("R6C",'Mapa final'!#REF!),"")</f>
        <v>#REF!</v>
      </c>
      <c r="N41" s="70" t="e">
        <f>IF(AND('Mapa final'!#REF!="Baja",'Mapa final'!#REF!="Leve"),CONCATENATE("R6C",'Mapa final'!#REF!),"")</f>
        <v>#REF!</v>
      </c>
      <c r="O41" s="71" t="e">
        <f>IF(AND('Mapa final'!#REF!="Baja",'Mapa final'!#REF!="Leve"),CONCATENATE("R6C",'Mapa final'!#REF!),"")</f>
        <v>#REF!</v>
      </c>
      <c r="P41" s="60" t="e">
        <f>IF(AND('Mapa final'!#REF!="Baja",'Mapa final'!#REF!="Menor"),CONCATENATE("R6C",'Mapa final'!#REF!),"")</f>
        <v>#REF!</v>
      </c>
      <c r="Q41" s="61" t="e">
        <f>IF(AND('Mapa final'!#REF!="Baja",'Mapa final'!#REF!="Menor"),CONCATENATE("R6C",'Mapa final'!#REF!),"")</f>
        <v>#REF!</v>
      </c>
      <c r="R41" s="61" t="e">
        <f>IF(AND('Mapa final'!#REF!="Baja",'Mapa final'!#REF!="Menor"),CONCATENATE("R6C",'Mapa final'!#REF!),"")</f>
        <v>#REF!</v>
      </c>
      <c r="S41" s="61" t="e">
        <f>IF(AND('Mapa final'!#REF!="Baja",'Mapa final'!#REF!="Menor"),CONCATENATE("R6C",'Mapa final'!#REF!),"")</f>
        <v>#REF!</v>
      </c>
      <c r="T41" s="61" t="e">
        <f>IF(AND('Mapa final'!#REF!="Baja",'Mapa final'!#REF!="Menor"),CONCATENATE("R6C",'Mapa final'!#REF!),"")</f>
        <v>#REF!</v>
      </c>
      <c r="U41" s="62" t="e">
        <f>IF(AND('Mapa final'!#REF!="Baja",'Mapa final'!#REF!="Menor"),CONCATENATE("R6C",'Mapa final'!#REF!),"")</f>
        <v>#REF!</v>
      </c>
      <c r="V41" s="60" t="e">
        <f>IF(AND('Mapa final'!#REF!="Baja",'Mapa final'!#REF!="Moderado"),CONCATENATE("R6C",'Mapa final'!#REF!),"")</f>
        <v>#REF!</v>
      </c>
      <c r="W41" s="61" t="e">
        <f>IF(AND('Mapa final'!#REF!="Baja",'Mapa final'!#REF!="Moderado"),CONCATENATE("R6C",'Mapa final'!#REF!),"")</f>
        <v>#REF!</v>
      </c>
      <c r="X41" s="61" t="e">
        <f>IF(AND('Mapa final'!#REF!="Baja",'Mapa final'!#REF!="Moderado"),CONCATENATE("R6C",'Mapa final'!#REF!),"")</f>
        <v>#REF!</v>
      </c>
      <c r="Y41" s="61" t="e">
        <f>IF(AND('Mapa final'!#REF!="Baja",'Mapa final'!#REF!="Moderado"),CONCATENATE("R6C",'Mapa final'!#REF!),"")</f>
        <v>#REF!</v>
      </c>
      <c r="Z41" s="61" t="e">
        <f>IF(AND('Mapa final'!#REF!="Baja",'Mapa final'!#REF!="Moderado"),CONCATENATE("R6C",'Mapa final'!#REF!),"")</f>
        <v>#REF!</v>
      </c>
      <c r="AA41" s="62"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50" t="e">
        <f>IF(AND('Mapa final'!#REF!="Baja",'Mapa final'!#REF!="Mayor"),CONCATENATE("R6C",'Mapa final'!#REF!),"")</f>
        <v>#REF!</v>
      </c>
      <c r="AE41" s="50" t="e">
        <f>IF(AND('Mapa final'!#REF!="Baja",'Mapa final'!#REF!="Mayor"),CONCATENATE("R6C",'Mapa final'!#REF!),"")</f>
        <v>#REF!</v>
      </c>
      <c r="AF41" s="50"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6"/>
      <c r="AO41" s="397"/>
      <c r="AP41" s="398"/>
      <c r="AQ41" s="398"/>
      <c r="AR41" s="398"/>
      <c r="AS41" s="398"/>
      <c r="AT41" s="399"/>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row>
    <row r="42" spans="1:80" ht="15" customHeight="1" x14ac:dyDescent="0.25">
      <c r="A42" s="76"/>
      <c r="B42" s="324"/>
      <c r="C42" s="324"/>
      <c r="D42" s="325"/>
      <c r="E42" s="365"/>
      <c r="F42" s="366"/>
      <c r="G42" s="366"/>
      <c r="H42" s="366"/>
      <c r="I42" s="382"/>
      <c r="J42" s="69" t="e">
        <f>IF(AND('Mapa final'!#REF!="Baja",'Mapa final'!#REF!="Leve"),CONCATENATE("R7C",'Mapa final'!#REF!),"")</f>
        <v>#REF!</v>
      </c>
      <c r="K42" s="70" t="e">
        <f>IF(AND('Mapa final'!#REF!="Baja",'Mapa final'!#REF!="Leve"),CONCATENATE("R7C",'Mapa final'!#REF!),"")</f>
        <v>#REF!</v>
      </c>
      <c r="L42" s="70" t="e">
        <f>IF(AND('Mapa final'!#REF!="Baja",'Mapa final'!#REF!="Leve"),CONCATENATE("R7C",'Mapa final'!#REF!),"")</f>
        <v>#REF!</v>
      </c>
      <c r="M42" s="70" t="e">
        <f>IF(AND('Mapa final'!#REF!="Baja",'Mapa final'!#REF!="Leve"),CONCATENATE("R7C",'Mapa final'!#REF!),"")</f>
        <v>#REF!</v>
      </c>
      <c r="N42" s="70" t="e">
        <f>IF(AND('Mapa final'!#REF!="Baja",'Mapa final'!#REF!="Leve"),CONCATENATE("R7C",'Mapa final'!#REF!),"")</f>
        <v>#REF!</v>
      </c>
      <c r="O42" s="71" t="e">
        <f>IF(AND('Mapa final'!#REF!="Baja",'Mapa final'!#REF!="Leve"),CONCATENATE("R7C",'Mapa final'!#REF!),"")</f>
        <v>#REF!</v>
      </c>
      <c r="P42" s="60" t="e">
        <f>IF(AND('Mapa final'!#REF!="Baja",'Mapa final'!#REF!="Menor"),CONCATENATE("R7C",'Mapa final'!#REF!),"")</f>
        <v>#REF!</v>
      </c>
      <c r="Q42" s="61" t="e">
        <f>IF(AND('Mapa final'!#REF!="Baja",'Mapa final'!#REF!="Menor"),CONCATENATE("R7C",'Mapa final'!#REF!),"")</f>
        <v>#REF!</v>
      </c>
      <c r="R42" s="61" t="e">
        <f>IF(AND('Mapa final'!#REF!="Baja",'Mapa final'!#REF!="Menor"),CONCATENATE("R7C",'Mapa final'!#REF!),"")</f>
        <v>#REF!</v>
      </c>
      <c r="S42" s="61" t="e">
        <f>IF(AND('Mapa final'!#REF!="Baja",'Mapa final'!#REF!="Menor"),CONCATENATE("R7C",'Mapa final'!#REF!),"")</f>
        <v>#REF!</v>
      </c>
      <c r="T42" s="61" t="e">
        <f>IF(AND('Mapa final'!#REF!="Baja",'Mapa final'!#REF!="Menor"),CONCATENATE("R7C",'Mapa final'!#REF!),"")</f>
        <v>#REF!</v>
      </c>
      <c r="U42" s="62" t="e">
        <f>IF(AND('Mapa final'!#REF!="Baja",'Mapa final'!#REF!="Menor"),CONCATENATE("R7C",'Mapa final'!#REF!),"")</f>
        <v>#REF!</v>
      </c>
      <c r="V42" s="60" t="e">
        <f>IF(AND('Mapa final'!#REF!="Baja",'Mapa final'!#REF!="Moderado"),CONCATENATE("R7C",'Mapa final'!#REF!),"")</f>
        <v>#REF!</v>
      </c>
      <c r="W42" s="61" t="e">
        <f>IF(AND('Mapa final'!#REF!="Baja",'Mapa final'!#REF!="Moderado"),CONCATENATE("R7C",'Mapa final'!#REF!),"")</f>
        <v>#REF!</v>
      </c>
      <c r="X42" s="61" t="e">
        <f>IF(AND('Mapa final'!#REF!="Baja",'Mapa final'!#REF!="Moderado"),CONCATENATE("R7C",'Mapa final'!#REF!),"")</f>
        <v>#REF!</v>
      </c>
      <c r="Y42" s="61" t="e">
        <f>IF(AND('Mapa final'!#REF!="Baja",'Mapa final'!#REF!="Moderado"),CONCATENATE("R7C",'Mapa final'!#REF!),"")</f>
        <v>#REF!</v>
      </c>
      <c r="Z42" s="61" t="e">
        <f>IF(AND('Mapa final'!#REF!="Baja",'Mapa final'!#REF!="Moderado"),CONCATENATE("R7C",'Mapa final'!#REF!),"")</f>
        <v>#REF!</v>
      </c>
      <c r="AA42" s="62"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50" t="e">
        <f>IF(AND('Mapa final'!#REF!="Baja",'Mapa final'!#REF!="Mayor"),CONCATENATE("R7C",'Mapa final'!#REF!),"")</f>
        <v>#REF!</v>
      </c>
      <c r="AE42" s="50" t="e">
        <f>IF(AND('Mapa final'!#REF!="Baja",'Mapa final'!#REF!="Mayor"),CONCATENATE("R7C",'Mapa final'!#REF!),"")</f>
        <v>#REF!</v>
      </c>
      <c r="AF42" s="50"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6"/>
      <c r="AO42" s="397"/>
      <c r="AP42" s="398"/>
      <c r="AQ42" s="398"/>
      <c r="AR42" s="398"/>
      <c r="AS42" s="398"/>
      <c r="AT42" s="399"/>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row>
    <row r="43" spans="1:80" ht="15" customHeight="1" x14ac:dyDescent="0.25">
      <c r="A43" s="76"/>
      <c r="B43" s="324"/>
      <c r="C43" s="324"/>
      <c r="D43" s="325"/>
      <c r="E43" s="365"/>
      <c r="F43" s="366"/>
      <c r="G43" s="366"/>
      <c r="H43" s="366"/>
      <c r="I43" s="382"/>
      <c r="J43" s="69" t="e">
        <f>IF(AND('Mapa final'!#REF!="Baja",'Mapa final'!#REF!="Leve"),CONCATENATE("R8C",'Mapa final'!#REF!),"")</f>
        <v>#REF!</v>
      </c>
      <c r="K43" s="70" t="e">
        <f>IF(AND('Mapa final'!#REF!="Baja",'Mapa final'!#REF!="Leve"),CONCATENATE("R8C",'Mapa final'!#REF!),"")</f>
        <v>#REF!</v>
      </c>
      <c r="L43" s="70" t="e">
        <f>IF(AND('Mapa final'!#REF!="Baja",'Mapa final'!#REF!="Leve"),CONCATENATE("R8C",'Mapa final'!#REF!),"")</f>
        <v>#REF!</v>
      </c>
      <c r="M43" s="70" t="e">
        <f>IF(AND('Mapa final'!#REF!="Baja",'Mapa final'!#REF!="Leve"),CONCATENATE("R8C",'Mapa final'!#REF!),"")</f>
        <v>#REF!</v>
      </c>
      <c r="N43" s="70" t="e">
        <f>IF(AND('Mapa final'!#REF!="Baja",'Mapa final'!#REF!="Leve"),CONCATENATE("R8C",'Mapa final'!#REF!),"")</f>
        <v>#REF!</v>
      </c>
      <c r="O43" s="71" t="e">
        <f>IF(AND('Mapa final'!#REF!="Baja",'Mapa final'!#REF!="Leve"),CONCATENATE("R8C",'Mapa final'!#REF!),"")</f>
        <v>#REF!</v>
      </c>
      <c r="P43" s="60" t="e">
        <f>IF(AND('Mapa final'!#REF!="Baja",'Mapa final'!#REF!="Menor"),CONCATENATE("R8C",'Mapa final'!#REF!),"")</f>
        <v>#REF!</v>
      </c>
      <c r="Q43" s="61" t="e">
        <f>IF(AND('Mapa final'!#REF!="Baja",'Mapa final'!#REF!="Menor"),CONCATENATE("R8C",'Mapa final'!#REF!),"")</f>
        <v>#REF!</v>
      </c>
      <c r="R43" s="61" t="e">
        <f>IF(AND('Mapa final'!#REF!="Baja",'Mapa final'!#REF!="Menor"),CONCATENATE("R8C",'Mapa final'!#REF!),"")</f>
        <v>#REF!</v>
      </c>
      <c r="S43" s="61" t="e">
        <f>IF(AND('Mapa final'!#REF!="Baja",'Mapa final'!#REF!="Menor"),CONCATENATE("R8C",'Mapa final'!#REF!),"")</f>
        <v>#REF!</v>
      </c>
      <c r="T43" s="61" t="e">
        <f>IF(AND('Mapa final'!#REF!="Baja",'Mapa final'!#REF!="Menor"),CONCATENATE("R8C",'Mapa final'!#REF!),"")</f>
        <v>#REF!</v>
      </c>
      <c r="U43" s="62" t="e">
        <f>IF(AND('Mapa final'!#REF!="Baja",'Mapa final'!#REF!="Menor"),CONCATENATE("R8C",'Mapa final'!#REF!),"")</f>
        <v>#REF!</v>
      </c>
      <c r="V43" s="60" t="e">
        <f>IF(AND('Mapa final'!#REF!="Baja",'Mapa final'!#REF!="Moderado"),CONCATENATE("R8C",'Mapa final'!#REF!),"")</f>
        <v>#REF!</v>
      </c>
      <c r="W43" s="61" t="e">
        <f>IF(AND('Mapa final'!#REF!="Baja",'Mapa final'!#REF!="Moderado"),CONCATENATE("R8C",'Mapa final'!#REF!),"")</f>
        <v>#REF!</v>
      </c>
      <c r="X43" s="61" t="e">
        <f>IF(AND('Mapa final'!#REF!="Baja",'Mapa final'!#REF!="Moderado"),CONCATENATE("R8C",'Mapa final'!#REF!),"")</f>
        <v>#REF!</v>
      </c>
      <c r="Y43" s="61" t="e">
        <f>IF(AND('Mapa final'!#REF!="Baja",'Mapa final'!#REF!="Moderado"),CONCATENATE("R8C",'Mapa final'!#REF!),"")</f>
        <v>#REF!</v>
      </c>
      <c r="Z43" s="61" t="e">
        <f>IF(AND('Mapa final'!#REF!="Baja",'Mapa final'!#REF!="Moderado"),CONCATENATE("R8C",'Mapa final'!#REF!),"")</f>
        <v>#REF!</v>
      </c>
      <c r="AA43" s="62"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50" t="e">
        <f>IF(AND('Mapa final'!#REF!="Baja",'Mapa final'!#REF!="Mayor"),CONCATENATE("R8C",'Mapa final'!#REF!),"")</f>
        <v>#REF!</v>
      </c>
      <c r="AE43" s="50" t="e">
        <f>IF(AND('Mapa final'!#REF!="Baja",'Mapa final'!#REF!="Mayor"),CONCATENATE("R8C",'Mapa final'!#REF!),"")</f>
        <v>#REF!</v>
      </c>
      <c r="AF43" s="50"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6"/>
      <c r="AO43" s="397"/>
      <c r="AP43" s="398"/>
      <c r="AQ43" s="398"/>
      <c r="AR43" s="398"/>
      <c r="AS43" s="398"/>
      <c r="AT43" s="399"/>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row>
    <row r="44" spans="1:80" ht="15" customHeight="1" x14ac:dyDescent="0.25">
      <c r="A44" s="76"/>
      <c r="B44" s="324"/>
      <c r="C44" s="324"/>
      <c r="D44" s="325"/>
      <c r="E44" s="365"/>
      <c r="F44" s="366"/>
      <c r="G44" s="366"/>
      <c r="H44" s="366"/>
      <c r="I44" s="382"/>
      <c r="J44" s="69" t="e">
        <f>IF(AND('Mapa final'!#REF!="Baja",'Mapa final'!#REF!="Leve"),CONCATENATE("R9C",'Mapa final'!#REF!),"")</f>
        <v>#REF!</v>
      </c>
      <c r="K44" s="70" t="e">
        <f>IF(AND('Mapa final'!#REF!="Baja",'Mapa final'!#REF!="Leve"),CONCATENATE("R9C",'Mapa final'!#REF!),"")</f>
        <v>#REF!</v>
      </c>
      <c r="L44" s="70" t="e">
        <f>IF(AND('Mapa final'!#REF!="Baja",'Mapa final'!#REF!="Leve"),CONCATENATE("R9C",'Mapa final'!#REF!),"")</f>
        <v>#REF!</v>
      </c>
      <c r="M44" s="70" t="e">
        <f>IF(AND('Mapa final'!#REF!="Baja",'Mapa final'!#REF!="Leve"),CONCATENATE("R9C",'Mapa final'!#REF!),"")</f>
        <v>#REF!</v>
      </c>
      <c r="N44" s="70" t="e">
        <f>IF(AND('Mapa final'!#REF!="Baja",'Mapa final'!#REF!="Leve"),CONCATENATE("R9C",'Mapa final'!#REF!),"")</f>
        <v>#REF!</v>
      </c>
      <c r="O44" s="71" t="e">
        <f>IF(AND('Mapa final'!#REF!="Baja",'Mapa final'!#REF!="Leve"),CONCATENATE("R9C",'Mapa final'!#REF!),"")</f>
        <v>#REF!</v>
      </c>
      <c r="P44" s="60" t="e">
        <f>IF(AND('Mapa final'!#REF!="Baja",'Mapa final'!#REF!="Menor"),CONCATENATE("R9C",'Mapa final'!#REF!),"")</f>
        <v>#REF!</v>
      </c>
      <c r="Q44" s="61" t="e">
        <f>IF(AND('Mapa final'!#REF!="Baja",'Mapa final'!#REF!="Menor"),CONCATENATE("R9C",'Mapa final'!#REF!),"")</f>
        <v>#REF!</v>
      </c>
      <c r="R44" s="61" t="e">
        <f>IF(AND('Mapa final'!#REF!="Baja",'Mapa final'!#REF!="Menor"),CONCATENATE("R9C",'Mapa final'!#REF!),"")</f>
        <v>#REF!</v>
      </c>
      <c r="S44" s="61" t="e">
        <f>IF(AND('Mapa final'!#REF!="Baja",'Mapa final'!#REF!="Menor"),CONCATENATE("R9C",'Mapa final'!#REF!),"")</f>
        <v>#REF!</v>
      </c>
      <c r="T44" s="61" t="e">
        <f>IF(AND('Mapa final'!#REF!="Baja",'Mapa final'!#REF!="Menor"),CONCATENATE("R9C",'Mapa final'!#REF!),"")</f>
        <v>#REF!</v>
      </c>
      <c r="U44" s="62" t="e">
        <f>IF(AND('Mapa final'!#REF!="Baja",'Mapa final'!#REF!="Menor"),CONCATENATE("R9C",'Mapa final'!#REF!),"")</f>
        <v>#REF!</v>
      </c>
      <c r="V44" s="60" t="e">
        <f>IF(AND('Mapa final'!#REF!="Baja",'Mapa final'!#REF!="Moderado"),CONCATENATE("R9C",'Mapa final'!#REF!),"")</f>
        <v>#REF!</v>
      </c>
      <c r="W44" s="61" t="e">
        <f>IF(AND('Mapa final'!#REF!="Baja",'Mapa final'!#REF!="Moderado"),CONCATENATE("R9C",'Mapa final'!#REF!),"")</f>
        <v>#REF!</v>
      </c>
      <c r="X44" s="61" t="e">
        <f>IF(AND('Mapa final'!#REF!="Baja",'Mapa final'!#REF!="Moderado"),CONCATENATE("R9C",'Mapa final'!#REF!),"")</f>
        <v>#REF!</v>
      </c>
      <c r="Y44" s="61" t="e">
        <f>IF(AND('Mapa final'!#REF!="Baja",'Mapa final'!#REF!="Moderado"),CONCATENATE("R9C",'Mapa final'!#REF!),"")</f>
        <v>#REF!</v>
      </c>
      <c r="Z44" s="61" t="e">
        <f>IF(AND('Mapa final'!#REF!="Baja",'Mapa final'!#REF!="Moderado"),CONCATENATE("R9C",'Mapa final'!#REF!),"")</f>
        <v>#REF!</v>
      </c>
      <c r="AA44" s="62"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50" t="e">
        <f>IF(AND('Mapa final'!#REF!="Baja",'Mapa final'!#REF!="Mayor"),CONCATENATE("R9C",'Mapa final'!#REF!),"")</f>
        <v>#REF!</v>
      </c>
      <c r="AE44" s="50" t="e">
        <f>IF(AND('Mapa final'!#REF!="Baja",'Mapa final'!#REF!="Mayor"),CONCATENATE("R9C",'Mapa final'!#REF!),"")</f>
        <v>#REF!</v>
      </c>
      <c r="AF44" s="50"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6"/>
      <c r="AO44" s="397"/>
      <c r="AP44" s="398"/>
      <c r="AQ44" s="398"/>
      <c r="AR44" s="398"/>
      <c r="AS44" s="398"/>
      <c r="AT44" s="399"/>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row>
    <row r="45" spans="1:80" ht="15.75" customHeight="1" thickBot="1" x14ac:dyDescent="0.3">
      <c r="A45" s="76"/>
      <c r="B45" s="324"/>
      <c r="C45" s="324"/>
      <c r="D45" s="325"/>
      <c r="E45" s="368"/>
      <c r="F45" s="369"/>
      <c r="G45" s="369"/>
      <c r="H45" s="369"/>
      <c r="I45" s="369"/>
      <c r="J45" s="72" t="e">
        <f>IF(AND('Mapa final'!#REF!="Baja",'Mapa final'!#REF!="Leve"),CONCATENATE("R10C",'Mapa final'!#REF!),"")</f>
        <v>#REF!</v>
      </c>
      <c r="K45" s="73" t="e">
        <f>IF(AND('Mapa final'!#REF!="Baja",'Mapa final'!#REF!="Leve"),CONCATENATE("R10C",'Mapa final'!#REF!),"")</f>
        <v>#REF!</v>
      </c>
      <c r="L45" s="73" t="e">
        <f>IF(AND('Mapa final'!#REF!="Baja",'Mapa final'!#REF!="Leve"),CONCATENATE("R10C",'Mapa final'!#REF!),"")</f>
        <v>#REF!</v>
      </c>
      <c r="M45" s="73" t="e">
        <f>IF(AND('Mapa final'!#REF!="Baja",'Mapa final'!#REF!="Leve"),CONCATENATE("R10C",'Mapa final'!#REF!),"")</f>
        <v>#REF!</v>
      </c>
      <c r="N45" s="73" t="e">
        <f>IF(AND('Mapa final'!#REF!="Baja",'Mapa final'!#REF!="Leve"),CONCATENATE("R10C",'Mapa final'!#REF!),"")</f>
        <v>#REF!</v>
      </c>
      <c r="O45" s="74" t="e">
        <f>IF(AND('Mapa final'!#REF!="Baja",'Mapa final'!#REF!="Leve"),CONCATENATE("R10C",'Mapa final'!#REF!),"")</f>
        <v>#REF!</v>
      </c>
      <c r="P45" s="60" t="e">
        <f>IF(AND('Mapa final'!#REF!="Baja",'Mapa final'!#REF!="Menor"),CONCATENATE("R10C",'Mapa final'!#REF!),"")</f>
        <v>#REF!</v>
      </c>
      <c r="Q45" s="61" t="e">
        <f>IF(AND('Mapa final'!#REF!="Baja",'Mapa final'!#REF!="Menor"),CONCATENATE("R10C",'Mapa final'!#REF!),"")</f>
        <v>#REF!</v>
      </c>
      <c r="R45" s="61" t="e">
        <f>IF(AND('Mapa final'!#REF!="Baja",'Mapa final'!#REF!="Menor"),CONCATENATE("R10C",'Mapa final'!#REF!),"")</f>
        <v>#REF!</v>
      </c>
      <c r="S45" s="61" t="e">
        <f>IF(AND('Mapa final'!#REF!="Baja",'Mapa final'!#REF!="Menor"),CONCATENATE("R10C",'Mapa final'!#REF!),"")</f>
        <v>#REF!</v>
      </c>
      <c r="T45" s="61" t="e">
        <f>IF(AND('Mapa final'!#REF!="Baja",'Mapa final'!#REF!="Menor"),CONCATENATE("R10C",'Mapa final'!#REF!),"")</f>
        <v>#REF!</v>
      </c>
      <c r="U45" s="62" t="e">
        <f>IF(AND('Mapa final'!#REF!="Baja",'Mapa final'!#REF!="Menor"),CONCATENATE("R10C",'Mapa final'!#REF!),"")</f>
        <v>#REF!</v>
      </c>
      <c r="V45" s="63" t="e">
        <f>IF(AND('Mapa final'!#REF!="Baja",'Mapa final'!#REF!="Moderado"),CONCATENATE("R10C",'Mapa final'!#REF!),"")</f>
        <v>#REF!</v>
      </c>
      <c r="W45" s="64" t="e">
        <f>IF(AND('Mapa final'!#REF!="Baja",'Mapa final'!#REF!="Moderado"),CONCATENATE("R10C",'Mapa final'!#REF!),"")</f>
        <v>#REF!</v>
      </c>
      <c r="X45" s="64" t="e">
        <f>IF(AND('Mapa final'!#REF!="Baja",'Mapa final'!#REF!="Moderado"),CONCATENATE("R10C",'Mapa final'!#REF!),"")</f>
        <v>#REF!</v>
      </c>
      <c r="Y45" s="64" t="e">
        <f>IF(AND('Mapa final'!#REF!="Baja",'Mapa final'!#REF!="Moderado"),CONCATENATE("R10C",'Mapa final'!#REF!),"")</f>
        <v>#REF!</v>
      </c>
      <c r="Z45" s="64" t="e">
        <f>IF(AND('Mapa final'!#REF!="Baja",'Mapa final'!#REF!="Moderado"),CONCATENATE("R10C",'Mapa final'!#REF!),"")</f>
        <v>#REF!</v>
      </c>
      <c r="AA45" s="65" t="e">
        <f>IF(AND('Mapa final'!#REF!="Baja",'Mapa final'!#REF!="Moderado"),CONCATENATE("R10C",'Mapa final'!#REF!),"")</f>
        <v>#REF!</v>
      </c>
      <c r="AB45" s="51" t="e">
        <f>IF(AND('Mapa final'!#REF!="Baja",'Mapa final'!#REF!="Mayor"),CONCATENATE("R10C",'Mapa final'!#REF!),"")</f>
        <v>#REF!</v>
      </c>
      <c r="AC45" s="52" t="e">
        <f>IF(AND('Mapa final'!#REF!="Baja",'Mapa final'!#REF!="Mayor"),CONCATENATE("R10C",'Mapa final'!#REF!),"")</f>
        <v>#REF!</v>
      </c>
      <c r="AD45" s="52" t="e">
        <f>IF(AND('Mapa final'!#REF!="Baja",'Mapa final'!#REF!="Mayor"),CONCATENATE("R10C",'Mapa final'!#REF!),"")</f>
        <v>#REF!</v>
      </c>
      <c r="AE45" s="52" t="e">
        <f>IF(AND('Mapa final'!#REF!="Baja",'Mapa final'!#REF!="Mayor"),CONCATENATE("R10C",'Mapa final'!#REF!),"")</f>
        <v>#REF!</v>
      </c>
      <c r="AF45" s="52" t="e">
        <f>IF(AND('Mapa final'!#REF!="Baja",'Mapa final'!#REF!="Mayor"),CONCATENATE("R10C",'Mapa final'!#REF!),"")</f>
        <v>#REF!</v>
      </c>
      <c r="AG45" s="53" t="e">
        <f>IF(AND('Mapa final'!#REF!="Baja",'Mapa final'!#REF!="Mayor"),CONCATENATE("R10C",'Mapa final'!#REF!),"")</f>
        <v>#REF!</v>
      </c>
      <c r="AH45" s="54" t="e">
        <f>IF(AND('Mapa final'!#REF!="Baja",'Mapa final'!#REF!="Catastrófico"),CONCATENATE("R10C",'Mapa final'!#REF!),"")</f>
        <v>#REF!</v>
      </c>
      <c r="AI45" s="55" t="e">
        <f>IF(AND('Mapa final'!#REF!="Baja",'Mapa final'!#REF!="Catastrófico"),CONCATENATE("R10C",'Mapa final'!#REF!),"")</f>
        <v>#REF!</v>
      </c>
      <c r="AJ45" s="55" t="e">
        <f>IF(AND('Mapa final'!#REF!="Baja",'Mapa final'!#REF!="Catastrófico"),CONCATENATE("R10C",'Mapa final'!#REF!),"")</f>
        <v>#REF!</v>
      </c>
      <c r="AK45" s="55" t="e">
        <f>IF(AND('Mapa final'!#REF!="Baja",'Mapa final'!#REF!="Catastrófico"),CONCATENATE("R10C",'Mapa final'!#REF!),"")</f>
        <v>#REF!</v>
      </c>
      <c r="AL45" s="55" t="e">
        <f>IF(AND('Mapa final'!#REF!="Baja",'Mapa final'!#REF!="Catastrófico"),CONCATENATE("R10C",'Mapa final'!#REF!),"")</f>
        <v>#REF!</v>
      </c>
      <c r="AM45" s="56" t="e">
        <f>IF(AND('Mapa final'!#REF!="Baja",'Mapa final'!#REF!="Catastrófico"),CONCATENATE("R10C",'Mapa final'!#REF!),"")</f>
        <v>#REF!</v>
      </c>
      <c r="AN45" s="76"/>
      <c r="AO45" s="400"/>
      <c r="AP45" s="401"/>
      <c r="AQ45" s="401"/>
      <c r="AR45" s="401"/>
      <c r="AS45" s="401"/>
      <c r="AT45" s="402"/>
    </row>
    <row r="46" spans="1:80" ht="46.5" customHeight="1" x14ac:dyDescent="0.35">
      <c r="A46" s="76"/>
      <c r="B46" s="324"/>
      <c r="C46" s="324"/>
      <c r="D46" s="325"/>
      <c r="E46" s="362" t="s">
        <v>112</v>
      </c>
      <c r="F46" s="363"/>
      <c r="G46" s="363"/>
      <c r="H46" s="363"/>
      <c r="I46" s="364"/>
      <c r="J46" s="66" t="e">
        <f>IF(AND('Mapa final'!#REF!="Muy Baja",'Mapa final'!#REF!="Leve"),CONCATENATE("R1C",'Mapa final'!#REF!),"")</f>
        <v>#REF!</v>
      </c>
      <c r="K46" s="67" t="e">
        <f>IF(AND('Mapa final'!#REF!="Muy Baja",'Mapa final'!#REF!="Leve"),CONCATENATE("R1C",'Mapa final'!#REF!),"")</f>
        <v>#REF!</v>
      </c>
      <c r="L46" s="67" t="e">
        <f>IF(AND('Mapa final'!#REF!="Muy Baja",'Mapa final'!#REF!="Leve"),CONCATENATE("R1C",'Mapa final'!#REF!),"")</f>
        <v>#REF!</v>
      </c>
      <c r="M46" s="67" t="e">
        <f>IF(AND('Mapa final'!#REF!="Muy Baja",'Mapa final'!#REF!="Leve"),CONCATENATE("R1C",'Mapa final'!#REF!),"")</f>
        <v>#REF!</v>
      </c>
      <c r="N46" s="67" t="e">
        <f>IF(AND('Mapa final'!#REF!="Muy Baja",'Mapa final'!#REF!="Leve"),CONCATENATE("R1C",'Mapa final'!#REF!),"")</f>
        <v>#REF!</v>
      </c>
      <c r="O46" s="68" t="e">
        <f>IF(AND('Mapa final'!#REF!="Muy Baja",'Mapa final'!#REF!="Leve"),CONCATENATE("R1C",'Mapa final'!#REF!),"")</f>
        <v>#REF!</v>
      </c>
      <c r="P46" s="66" t="e">
        <f>IF(AND('Mapa final'!#REF!="Muy Baja",'Mapa final'!#REF!="Menor"),CONCATENATE("R1C",'Mapa final'!#REF!),"")</f>
        <v>#REF!</v>
      </c>
      <c r="Q46" s="67" t="e">
        <f>IF(AND('Mapa final'!#REF!="Muy Baja",'Mapa final'!#REF!="Menor"),CONCATENATE("R1C",'Mapa final'!#REF!),"")</f>
        <v>#REF!</v>
      </c>
      <c r="R46" s="67" t="e">
        <f>IF(AND('Mapa final'!#REF!="Muy Baja",'Mapa final'!#REF!="Menor"),CONCATENATE("R1C",'Mapa final'!#REF!),"")</f>
        <v>#REF!</v>
      </c>
      <c r="S46" s="67" t="e">
        <f>IF(AND('Mapa final'!#REF!="Muy Baja",'Mapa final'!#REF!="Menor"),CONCATENATE("R1C",'Mapa final'!#REF!),"")</f>
        <v>#REF!</v>
      </c>
      <c r="T46" s="67" t="e">
        <f>IF(AND('Mapa final'!#REF!="Muy Baja",'Mapa final'!#REF!="Menor"),CONCATENATE("R1C",'Mapa final'!#REF!),"")</f>
        <v>#REF!</v>
      </c>
      <c r="U46" s="68" t="e">
        <f>IF(AND('Mapa final'!#REF!="Muy Baja",'Mapa final'!#REF!="Menor"),CONCATENATE("R1C",'Mapa final'!#REF!),"")</f>
        <v>#REF!</v>
      </c>
      <c r="V46" s="57" t="e">
        <f>IF(AND('Mapa final'!#REF!="Muy Baja",'Mapa final'!#REF!="Moderado"),CONCATENATE("R1C",'Mapa final'!#REF!),"")</f>
        <v>#REF!</v>
      </c>
      <c r="W46" s="75" t="e">
        <f>IF(AND('Mapa final'!#REF!="Muy Baja",'Mapa final'!#REF!="Moderado"),CONCATENATE("R1C",'Mapa final'!#REF!),"")</f>
        <v>#REF!</v>
      </c>
      <c r="X46" s="58" t="e">
        <f>IF(AND('Mapa final'!#REF!="Muy Baja",'Mapa final'!#REF!="Moderado"),CONCATENATE("R1C",'Mapa final'!#REF!),"")</f>
        <v>#REF!</v>
      </c>
      <c r="Y46" s="58" t="e">
        <f>IF(AND('Mapa final'!#REF!="Muy Baja",'Mapa final'!#REF!="Moderado"),CONCATENATE("R1C",'Mapa final'!#REF!),"")</f>
        <v>#REF!</v>
      </c>
      <c r="Z46" s="58" t="e">
        <f>IF(AND('Mapa final'!#REF!="Muy Baja",'Mapa final'!#REF!="Moderado"),CONCATENATE("R1C",'Mapa final'!#REF!),"")</f>
        <v>#REF!</v>
      </c>
      <c r="AA46" s="59"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ht="46.5" customHeight="1" x14ac:dyDescent="0.25">
      <c r="A47" s="76"/>
      <c r="B47" s="324"/>
      <c r="C47" s="324"/>
      <c r="D47" s="325"/>
      <c r="E47" s="381"/>
      <c r="F47" s="382"/>
      <c r="G47" s="382"/>
      <c r="H47" s="382"/>
      <c r="I47" s="367"/>
      <c r="J47" s="69" t="str">
        <f>IF(AND('Mapa final'!$AD$13="Muy Baja",'Mapa final'!$AF$13="Leve"),CONCATENATE("R2C",'Mapa final'!$S$13),"")</f>
        <v/>
      </c>
      <c r="K47" s="70" t="str">
        <f ca="1">IF(AND('Mapa final'!$AD$15="Muy Baja",'Mapa final'!$AF$15="Leve"),CONCATENATE("R2C",'Mapa final'!$S$15),"")</f>
        <v/>
      </c>
      <c r="L47" s="70" t="e">
        <f>IF(AND('Mapa final'!#REF!="Muy Baja",'Mapa final'!#REF!="Leve"),CONCATENATE("R2C",'Mapa final'!#REF!),"")</f>
        <v>#REF!</v>
      </c>
      <c r="M47" s="70" t="e">
        <f>IF(AND('Mapa final'!#REF!="Muy Baja",'Mapa final'!#REF!="Leve"),CONCATENATE("R2C",'Mapa final'!#REF!),"")</f>
        <v>#REF!</v>
      </c>
      <c r="N47" s="70" t="e">
        <f>IF(AND('Mapa final'!#REF!="Muy Baja",'Mapa final'!#REF!="Leve"),CONCATENATE("R2C",'Mapa final'!#REF!),"")</f>
        <v>#REF!</v>
      </c>
      <c r="O47" s="71" t="e">
        <f>IF(AND('Mapa final'!#REF!="Muy Baja",'Mapa final'!#REF!="Leve"),CONCATENATE("R2C",'Mapa final'!#REF!),"")</f>
        <v>#REF!</v>
      </c>
      <c r="P47" s="69" t="str">
        <f>IF(AND('Mapa final'!$AD$13="Muy Baja",'Mapa final'!$AF$13="Menor"),CONCATENATE("R2C",'Mapa final'!$S$13),"")</f>
        <v/>
      </c>
      <c r="Q47" s="70" t="str">
        <f ca="1">IF(AND('Mapa final'!$AD$15="Muy Baja",'Mapa final'!$AF$15="Menor"),CONCATENATE("R2C",'Mapa final'!$S$15),"")</f>
        <v/>
      </c>
      <c r="R47" s="70" t="e">
        <f>IF(AND('Mapa final'!#REF!="Muy Baja",'Mapa final'!#REF!="Menor"),CONCATENATE("R2C",'Mapa final'!#REF!),"")</f>
        <v>#REF!</v>
      </c>
      <c r="S47" s="70" t="e">
        <f>IF(AND('Mapa final'!#REF!="Muy Baja",'Mapa final'!#REF!="Menor"),CONCATENATE("R2C",'Mapa final'!#REF!),"")</f>
        <v>#REF!</v>
      </c>
      <c r="T47" s="70" t="e">
        <f>IF(AND('Mapa final'!#REF!="Muy Baja",'Mapa final'!#REF!="Menor"),CONCATENATE("R2C",'Mapa final'!#REF!),"")</f>
        <v>#REF!</v>
      </c>
      <c r="U47" s="71" t="e">
        <f>IF(AND('Mapa final'!#REF!="Muy Baja",'Mapa final'!#REF!="Menor"),CONCATENATE("R2C",'Mapa final'!#REF!),"")</f>
        <v>#REF!</v>
      </c>
      <c r="V47" s="60" t="str">
        <f>IF(AND('Mapa final'!$AD$13="Muy Baja",'Mapa final'!$AF$13="Moderado"),CONCATENATE("R2C",'Mapa final'!$S$13),"")</f>
        <v/>
      </c>
      <c r="W47" s="61" t="str">
        <f ca="1">IF(AND('Mapa final'!$AD$15="Muy Baja",'Mapa final'!$AF$15="Moderado"),CONCATENATE("R2C",'Mapa final'!$S$15),"")</f>
        <v/>
      </c>
      <c r="X47" s="61" t="e">
        <f>IF(AND('Mapa final'!#REF!="Muy Baja",'Mapa final'!#REF!="Moderado"),CONCATENATE("R2C",'Mapa final'!#REF!),"")</f>
        <v>#REF!</v>
      </c>
      <c r="Y47" s="61" t="e">
        <f>IF(AND('Mapa final'!#REF!="Muy Baja",'Mapa final'!#REF!="Moderado"),CONCATENATE("R2C",'Mapa final'!#REF!),"")</f>
        <v>#REF!</v>
      </c>
      <c r="Z47" s="61" t="e">
        <f>IF(AND('Mapa final'!#REF!="Muy Baja",'Mapa final'!#REF!="Moderado"),CONCATENATE("R2C",'Mapa final'!#REF!),"")</f>
        <v>#REF!</v>
      </c>
      <c r="AA47" s="62" t="e">
        <f>IF(AND('Mapa final'!#REF!="Muy Baja",'Mapa final'!#REF!="Moderado"),CONCATENATE("R2C",'Mapa final'!#REF!),"")</f>
        <v>#REF!</v>
      </c>
      <c r="AB47" s="44" t="str">
        <f>IF(AND('Mapa final'!$AD$13="Muy Baja",'Mapa final'!$AF$13="Mayor"),CONCATENATE("R2C",'Mapa final'!$S$13),"")</f>
        <v/>
      </c>
      <c r="AC47" s="45" t="str">
        <f ca="1">IF(AND('Mapa final'!$AD$15="Muy Baja",'Mapa final'!$AF$15="Mayor"),CONCATENATE("R2C",'Mapa final'!$S$15),"")</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final'!$AD$13="Muy Baja",'Mapa final'!$AF$13="Catastrófico"),CONCATENATE("R2C",'Mapa final'!$S$13),"")</f>
        <v/>
      </c>
      <c r="AI47" s="48" t="str">
        <f ca="1">IF(AND('Mapa final'!$AD$15="Muy Baja",'Mapa final'!$AF$15="Catastrófico"),CONCATENATE("R2C",'Mapa final'!$S$15),"")</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ht="15" customHeight="1" x14ac:dyDescent="0.25">
      <c r="A48" s="76"/>
      <c r="B48" s="324"/>
      <c r="C48" s="324"/>
      <c r="D48" s="325"/>
      <c r="E48" s="381"/>
      <c r="F48" s="382"/>
      <c r="G48" s="382"/>
      <c r="H48" s="382"/>
      <c r="I48" s="367"/>
      <c r="J48" s="69" t="e">
        <f>IF(AND('Mapa final'!#REF!="Muy Baja",'Mapa final'!#REF!="Leve"),CONCATENATE("R3C",'Mapa final'!#REF!),"")</f>
        <v>#REF!</v>
      </c>
      <c r="K48" s="70" t="e">
        <f>IF(AND('Mapa final'!#REF!="Muy Baja",'Mapa final'!#REF!="Leve"),CONCATENATE("R3C",'Mapa final'!#REF!),"")</f>
        <v>#REF!</v>
      </c>
      <c r="L48" s="70" t="e">
        <f>IF(AND('Mapa final'!#REF!="Muy Baja",'Mapa final'!#REF!="Leve"),CONCATENATE("R3C",'Mapa final'!#REF!),"")</f>
        <v>#REF!</v>
      </c>
      <c r="M48" s="70" t="e">
        <f>IF(AND('Mapa final'!#REF!="Muy Baja",'Mapa final'!#REF!="Leve"),CONCATENATE("R3C",'Mapa final'!#REF!),"")</f>
        <v>#REF!</v>
      </c>
      <c r="N48" s="70" t="e">
        <f>IF(AND('Mapa final'!#REF!="Muy Baja",'Mapa final'!#REF!="Leve"),CONCATENATE("R3C",'Mapa final'!#REF!),"")</f>
        <v>#REF!</v>
      </c>
      <c r="O48" s="71" t="e">
        <f>IF(AND('Mapa final'!#REF!="Muy Baja",'Mapa final'!#REF!="Leve"),CONCATENATE("R3C",'Mapa final'!#REF!),"")</f>
        <v>#REF!</v>
      </c>
      <c r="P48" s="69" t="e">
        <f>IF(AND('Mapa final'!#REF!="Muy Baja",'Mapa final'!#REF!="Menor"),CONCATENATE("R3C",'Mapa final'!#REF!),"")</f>
        <v>#REF!</v>
      </c>
      <c r="Q48" s="70" t="e">
        <f>IF(AND('Mapa final'!#REF!="Muy Baja",'Mapa final'!#REF!="Menor"),CONCATENATE("R3C",'Mapa final'!#REF!),"")</f>
        <v>#REF!</v>
      </c>
      <c r="R48" s="70" t="e">
        <f>IF(AND('Mapa final'!#REF!="Muy Baja",'Mapa final'!#REF!="Menor"),CONCATENATE("R3C",'Mapa final'!#REF!),"")</f>
        <v>#REF!</v>
      </c>
      <c r="S48" s="70" t="e">
        <f>IF(AND('Mapa final'!#REF!="Muy Baja",'Mapa final'!#REF!="Menor"),CONCATENATE("R3C",'Mapa final'!#REF!),"")</f>
        <v>#REF!</v>
      </c>
      <c r="T48" s="70" t="e">
        <f>IF(AND('Mapa final'!#REF!="Muy Baja",'Mapa final'!#REF!="Menor"),CONCATENATE("R3C",'Mapa final'!#REF!),"")</f>
        <v>#REF!</v>
      </c>
      <c r="U48" s="71" t="e">
        <f>IF(AND('Mapa final'!#REF!="Muy Baja",'Mapa final'!#REF!="Menor"),CONCATENATE("R3C",'Mapa final'!#REF!),"")</f>
        <v>#REF!</v>
      </c>
      <c r="V48" s="60" t="e">
        <f>IF(AND('Mapa final'!#REF!="Muy Baja",'Mapa final'!#REF!="Moderado"),CONCATENATE("R3C",'Mapa final'!#REF!),"")</f>
        <v>#REF!</v>
      </c>
      <c r="W48" s="61" t="e">
        <f>IF(AND('Mapa final'!#REF!="Muy Baja",'Mapa final'!#REF!="Moderado"),CONCATENATE("R3C",'Mapa final'!#REF!),"")</f>
        <v>#REF!</v>
      </c>
      <c r="X48" s="61" t="e">
        <f>IF(AND('Mapa final'!#REF!="Muy Baja",'Mapa final'!#REF!="Moderado"),CONCATENATE("R3C",'Mapa final'!#REF!),"")</f>
        <v>#REF!</v>
      </c>
      <c r="Y48" s="61" t="e">
        <f>IF(AND('Mapa final'!#REF!="Muy Baja",'Mapa final'!#REF!="Moderado"),CONCATENATE("R3C",'Mapa final'!#REF!),"")</f>
        <v>#REF!</v>
      </c>
      <c r="Z48" s="61" t="e">
        <f>IF(AND('Mapa final'!#REF!="Muy Baja",'Mapa final'!#REF!="Moderado"),CONCATENATE("R3C",'Mapa final'!#REF!),"")</f>
        <v>#REF!</v>
      </c>
      <c r="AA48" s="62"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ht="15" customHeight="1" x14ac:dyDescent="0.25">
      <c r="A49" s="76"/>
      <c r="B49" s="324"/>
      <c r="C49" s="324"/>
      <c r="D49" s="325"/>
      <c r="E49" s="365"/>
      <c r="F49" s="366"/>
      <c r="G49" s="366"/>
      <c r="H49" s="366"/>
      <c r="I49" s="367"/>
      <c r="J49" s="69" t="e">
        <f>IF(AND('Mapa final'!#REF!="Muy Baja",'Mapa final'!#REF!="Leve"),CONCATENATE("R4C",'Mapa final'!#REF!),"")</f>
        <v>#REF!</v>
      </c>
      <c r="K49" s="70" t="e">
        <f>IF(AND('Mapa final'!#REF!="Muy Baja",'Mapa final'!#REF!="Leve"),CONCATENATE("R4C",'Mapa final'!#REF!),"")</f>
        <v>#REF!</v>
      </c>
      <c r="L49" s="70" t="e">
        <f>IF(AND('Mapa final'!#REF!="Muy Baja",'Mapa final'!#REF!="Leve"),CONCATENATE("R4C",'Mapa final'!#REF!),"")</f>
        <v>#REF!</v>
      </c>
      <c r="M49" s="70" t="e">
        <f>IF(AND('Mapa final'!#REF!="Muy Baja",'Mapa final'!#REF!="Leve"),CONCATENATE("R4C",'Mapa final'!#REF!),"")</f>
        <v>#REF!</v>
      </c>
      <c r="N49" s="70" t="e">
        <f>IF(AND('Mapa final'!#REF!="Muy Baja",'Mapa final'!#REF!="Leve"),CONCATENATE("R4C",'Mapa final'!#REF!),"")</f>
        <v>#REF!</v>
      </c>
      <c r="O49" s="71" t="e">
        <f>IF(AND('Mapa final'!#REF!="Muy Baja",'Mapa final'!#REF!="Leve"),CONCATENATE("R4C",'Mapa final'!#REF!),"")</f>
        <v>#REF!</v>
      </c>
      <c r="P49" s="69" t="e">
        <f>IF(AND('Mapa final'!#REF!="Muy Baja",'Mapa final'!#REF!="Menor"),CONCATENATE("R4C",'Mapa final'!#REF!),"")</f>
        <v>#REF!</v>
      </c>
      <c r="Q49" s="70" t="e">
        <f>IF(AND('Mapa final'!#REF!="Muy Baja",'Mapa final'!#REF!="Menor"),CONCATENATE("R4C",'Mapa final'!#REF!),"")</f>
        <v>#REF!</v>
      </c>
      <c r="R49" s="70" t="e">
        <f>IF(AND('Mapa final'!#REF!="Muy Baja",'Mapa final'!#REF!="Menor"),CONCATENATE("R4C",'Mapa final'!#REF!),"")</f>
        <v>#REF!</v>
      </c>
      <c r="S49" s="70" t="e">
        <f>IF(AND('Mapa final'!#REF!="Muy Baja",'Mapa final'!#REF!="Menor"),CONCATENATE("R4C",'Mapa final'!#REF!),"")</f>
        <v>#REF!</v>
      </c>
      <c r="T49" s="70" t="e">
        <f>IF(AND('Mapa final'!#REF!="Muy Baja",'Mapa final'!#REF!="Menor"),CONCATENATE("R4C",'Mapa final'!#REF!),"")</f>
        <v>#REF!</v>
      </c>
      <c r="U49" s="71" t="e">
        <f>IF(AND('Mapa final'!#REF!="Muy Baja",'Mapa final'!#REF!="Menor"),CONCATENATE("R4C",'Mapa final'!#REF!),"")</f>
        <v>#REF!</v>
      </c>
      <c r="V49" s="60" t="e">
        <f>IF(AND('Mapa final'!#REF!="Muy Baja",'Mapa final'!#REF!="Moderado"),CONCATENATE("R4C",'Mapa final'!#REF!),"")</f>
        <v>#REF!</v>
      </c>
      <c r="W49" s="61" t="e">
        <f>IF(AND('Mapa final'!#REF!="Muy Baja",'Mapa final'!#REF!="Moderado"),CONCATENATE("R4C",'Mapa final'!#REF!),"")</f>
        <v>#REF!</v>
      </c>
      <c r="X49" s="61" t="e">
        <f>IF(AND('Mapa final'!#REF!="Muy Baja",'Mapa final'!#REF!="Moderado"),CONCATENATE("R4C",'Mapa final'!#REF!),"")</f>
        <v>#REF!</v>
      </c>
      <c r="Y49" s="61" t="e">
        <f>IF(AND('Mapa final'!#REF!="Muy Baja",'Mapa final'!#REF!="Moderado"),CONCATENATE("R4C",'Mapa final'!#REF!),"")</f>
        <v>#REF!</v>
      </c>
      <c r="Z49" s="61" t="e">
        <f>IF(AND('Mapa final'!#REF!="Muy Baja",'Mapa final'!#REF!="Moderado"),CONCATENATE("R4C",'Mapa final'!#REF!),"")</f>
        <v>#REF!</v>
      </c>
      <c r="AA49" s="62"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ht="15" customHeight="1" x14ac:dyDescent="0.25">
      <c r="A50" s="76"/>
      <c r="B50" s="324"/>
      <c r="C50" s="324"/>
      <c r="D50" s="325"/>
      <c r="E50" s="365"/>
      <c r="F50" s="366"/>
      <c r="G50" s="366"/>
      <c r="H50" s="366"/>
      <c r="I50" s="367"/>
      <c r="J50" s="69" t="e">
        <f>IF(AND('Mapa final'!#REF!="Muy Baja",'Mapa final'!#REF!="Leve"),CONCATENATE("R5C",'Mapa final'!#REF!),"")</f>
        <v>#REF!</v>
      </c>
      <c r="K50" s="70" t="e">
        <f>IF(AND('Mapa final'!#REF!="Muy Baja",'Mapa final'!#REF!="Leve"),CONCATENATE("R5C",'Mapa final'!#REF!),"")</f>
        <v>#REF!</v>
      </c>
      <c r="L50" s="70" t="e">
        <f>IF(AND('Mapa final'!#REF!="Muy Baja",'Mapa final'!#REF!="Leve"),CONCATENATE("R5C",'Mapa final'!#REF!),"")</f>
        <v>#REF!</v>
      </c>
      <c r="M50" s="70" t="e">
        <f>IF(AND('Mapa final'!#REF!="Muy Baja",'Mapa final'!#REF!="Leve"),CONCATENATE("R5C",'Mapa final'!#REF!),"")</f>
        <v>#REF!</v>
      </c>
      <c r="N50" s="70" t="e">
        <f>IF(AND('Mapa final'!#REF!="Muy Baja",'Mapa final'!#REF!="Leve"),CONCATENATE("R5C",'Mapa final'!#REF!),"")</f>
        <v>#REF!</v>
      </c>
      <c r="O50" s="71" t="e">
        <f>IF(AND('Mapa final'!#REF!="Muy Baja",'Mapa final'!#REF!="Leve"),CONCATENATE("R5C",'Mapa final'!#REF!),"")</f>
        <v>#REF!</v>
      </c>
      <c r="P50" s="69" t="e">
        <f>IF(AND('Mapa final'!#REF!="Muy Baja",'Mapa final'!#REF!="Menor"),CONCATENATE("R5C",'Mapa final'!#REF!),"")</f>
        <v>#REF!</v>
      </c>
      <c r="Q50" s="70" t="e">
        <f>IF(AND('Mapa final'!#REF!="Muy Baja",'Mapa final'!#REF!="Menor"),CONCATENATE("R5C",'Mapa final'!#REF!),"")</f>
        <v>#REF!</v>
      </c>
      <c r="R50" s="70" t="e">
        <f>IF(AND('Mapa final'!#REF!="Muy Baja",'Mapa final'!#REF!="Menor"),CONCATENATE("R5C",'Mapa final'!#REF!),"")</f>
        <v>#REF!</v>
      </c>
      <c r="S50" s="70" t="e">
        <f>IF(AND('Mapa final'!#REF!="Muy Baja",'Mapa final'!#REF!="Menor"),CONCATENATE("R5C",'Mapa final'!#REF!),"")</f>
        <v>#REF!</v>
      </c>
      <c r="T50" s="70" t="e">
        <f>IF(AND('Mapa final'!#REF!="Muy Baja",'Mapa final'!#REF!="Menor"),CONCATENATE("R5C",'Mapa final'!#REF!),"")</f>
        <v>#REF!</v>
      </c>
      <c r="U50" s="71" t="e">
        <f>IF(AND('Mapa final'!#REF!="Muy Baja",'Mapa final'!#REF!="Menor"),CONCATENATE("R5C",'Mapa final'!#REF!),"")</f>
        <v>#REF!</v>
      </c>
      <c r="V50" s="60" t="e">
        <f>IF(AND('Mapa final'!#REF!="Muy Baja",'Mapa final'!#REF!="Moderado"),CONCATENATE("R5C",'Mapa final'!#REF!),"")</f>
        <v>#REF!</v>
      </c>
      <c r="W50" s="61" t="e">
        <f>IF(AND('Mapa final'!#REF!="Muy Baja",'Mapa final'!#REF!="Moderado"),CONCATENATE("R5C",'Mapa final'!#REF!),"")</f>
        <v>#REF!</v>
      </c>
      <c r="X50" s="61" t="e">
        <f>IF(AND('Mapa final'!#REF!="Muy Baja",'Mapa final'!#REF!="Moderado"),CONCATENATE("R5C",'Mapa final'!#REF!),"")</f>
        <v>#REF!</v>
      </c>
      <c r="Y50" s="61" t="e">
        <f>IF(AND('Mapa final'!#REF!="Muy Baja",'Mapa final'!#REF!="Moderado"),CONCATENATE("R5C",'Mapa final'!#REF!),"")</f>
        <v>#REF!</v>
      </c>
      <c r="Z50" s="61" t="e">
        <f>IF(AND('Mapa final'!#REF!="Muy Baja",'Mapa final'!#REF!="Moderado"),CONCATENATE("R5C",'Mapa final'!#REF!),"")</f>
        <v>#REF!</v>
      </c>
      <c r="AA50" s="62"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50" t="e">
        <f>IF(AND('Mapa final'!#REF!="Muy Baja",'Mapa final'!#REF!="Mayor"),CONCATENATE("R5C",'Mapa final'!#REF!),"")</f>
        <v>#REF!</v>
      </c>
      <c r="AE50" s="50" t="e">
        <f>IF(AND('Mapa final'!#REF!="Muy Baja",'Mapa final'!#REF!="Mayor"),CONCATENATE("R5C",'Mapa final'!#REF!),"")</f>
        <v>#REF!</v>
      </c>
      <c r="AF50" s="50"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 customHeight="1" x14ac:dyDescent="0.25">
      <c r="A51" s="76"/>
      <c r="B51" s="324"/>
      <c r="C51" s="324"/>
      <c r="D51" s="325"/>
      <c r="E51" s="365"/>
      <c r="F51" s="366"/>
      <c r="G51" s="366"/>
      <c r="H51" s="366"/>
      <c r="I51" s="367"/>
      <c r="J51" s="69" t="e">
        <f>IF(AND('Mapa final'!#REF!="Muy Baja",'Mapa final'!#REF!="Leve"),CONCATENATE("R6C",'Mapa final'!#REF!),"")</f>
        <v>#REF!</v>
      </c>
      <c r="K51" s="70" t="e">
        <f>IF(AND('Mapa final'!#REF!="Muy Baja",'Mapa final'!#REF!="Leve"),CONCATENATE("R6C",'Mapa final'!#REF!),"")</f>
        <v>#REF!</v>
      </c>
      <c r="L51" s="70" t="e">
        <f>IF(AND('Mapa final'!#REF!="Muy Baja",'Mapa final'!#REF!="Leve"),CONCATENATE("R6C",'Mapa final'!#REF!),"")</f>
        <v>#REF!</v>
      </c>
      <c r="M51" s="70" t="e">
        <f>IF(AND('Mapa final'!#REF!="Muy Baja",'Mapa final'!#REF!="Leve"),CONCATENATE("R6C",'Mapa final'!#REF!),"")</f>
        <v>#REF!</v>
      </c>
      <c r="N51" s="70" t="e">
        <f>IF(AND('Mapa final'!#REF!="Muy Baja",'Mapa final'!#REF!="Leve"),CONCATENATE("R6C",'Mapa final'!#REF!),"")</f>
        <v>#REF!</v>
      </c>
      <c r="O51" s="71" t="e">
        <f>IF(AND('Mapa final'!#REF!="Muy Baja",'Mapa final'!#REF!="Leve"),CONCATENATE("R6C",'Mapa final'!#REF!),"")</f>
        <v>#REF!</v>
      </c>
      <c r="P51" s="69" t="e">
        <f>IF(AND('Mapa final'!#REF!="Muy Baja",'Mapa final'!#REF!="Menor"),CONCATENATE("R6C",'Mapa final'!#REF!),"")</f>
        <v>#REF!</v>
      </c>
      <c r="Q51" s="70" t="e">
        <f>IF(AND('Mapa final'!#REF!="Muy Baja",'Mapa final'!#REF!="Menor"),CONCATENATE("R6C",'Mapa final'!#REF!),"")</f>
        <v>#REF!</v>
      </c>
      <c r="R51" s="70" t="e">
        <f>IF(AND('Mapa final'!#REF!="Muy Baja",'Mapa final'!#REF!="Menor"),CONCATENATE("R6C",'Mapa final'!#REF!),"")</f>
        <v>#REF!</v>
      </c>
      <c r="S51" s="70" t="e">
        <f>IF(AND('Mapa final'!#REF!="Muy Baja",'Mapa final'!#REF!="Menor"),CONCATENATE("R6C",'Mapa final'!#REF!),"")</f>
        <v>#REF!</v>
      </c>
      <c r="T51" s="70" t="e">
        <f>IF(AND('Mapa final'!#REF!="Muy Baja",'Mapa final'!#REF!="Menor"),CONCATENATE("R6C",'Mapa final'!#REF!),"")</f>
        <v>#REF!</v>
      </c>
      <c r="U51" s="71" t="e">
        <f>IF(AND('Mapa final'!#REF!="Muy Baja",'Mapa final'!#REF!="Menor"),CONCATENATE("R6C",'Mapa final'!#REF!),"")</f>
        <v>#REF!</v>
      </c>
      <c r="V51" s="60" t="e">
        <f>IF(AND('Mapa final'!#REF!="Muy Baja",'Mapa final'!#REF!="Moderado"),CONCATENATE("R6C",'Mapa final'!#REF!),"")</f>
        <v>#REF!</v>
      </c>
      <c r="W51" s="61" t="e">
        <f>IF(AND('Mapa final'!#REF!="Muy Baja",'Mapa final'!#REF!="Moderado"),CONCATENATE("R6C",'Mapa final'!#REF!),"")</f>
        <v>#REF!</v>
      </c>
      <c r="X51" s="61" t="e">
        <f>IF(AND('Mapa final'!#REF!="Muy Baja",'Mapa final'!#REF!="Moderado"),CONCATENATE("R6C",'Mapa final'!#REF!),"")</f>
        <v>#REF!</v>
      </c>
      <c r="Y51" s="61" t="e">
        <f>IF(AND('Mapa final'!#REF!="Muy Baja",'Mapa final'!#REF!="Moderado"),CONCATENATE("R6C",'Mapa final'!#REF!),"")</f>
        <v>#REF!</v>
      </c>
      <c r="Z51" s="61" t="e">
        <f>IF(AND('Mapa final'!#REF!="Muy Baja",'Mapa final'!#REF!="Moderado"),CONCATENATE("R6C",'Mapa final'!#REF!),"")</f>
        <v>#REF!</v>
      </c>
      <c r="AA51" s="62"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50" t="e">
        <f>IF(AND('Mapa final'!#REF!="Muy Baja",'Mapa final'!#REF!="Mayor"),CONCATENATE("R6C",'Mapa final'!#REF!),"")</f>
        <v>#REF!</v>
      </c>
      <c r="AE51" s="50" t="e">
        <f>IF(AND('Mapa final'!#REF!="Muy Baja",'Mapa final'!#REF!="Mayor"),CONCATENATE("R6C",'Mapa final'!#REF!),"")</f>
        <v>#REF!</v>
      </c>
      <c r="AF51" s="50"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ht="15" customHeight="1" x14ac:dyDescent="0.25">
      <c r="A52" s="76"/>
      <c r="B52" s="324"/>
      <c r="C52" s="324"/>
      <c r="D52" s="325"/>
      <c r="E52" s="365"/>
      <c r="F52" s="366"/>
      <c r="G52" s="366"/>
      <c r="H52" s="366"/>
      <c r="I52" s="367"/>
      <c r="J52" s="69" t="e">
        <f>IF(AND('Mapa final'!#REF!="Muy Baja",'Mapa final'!#REF!="Leve"),CONCATENATE("R7C",'Mapa final'!#REF!),"")</f>
        <v>#REF!</v>
      </c>
      <c r="K52" s="70" t="e">
        <f>IF(AND('Mapa final'!#REF!="Muy Baja",'Mapa final'!#REF!="Leve"),CONCATENATE("R7C",'Mapa final'!#REF!),"")</f>
        <v>#REF!</v>
      </c>
      <c r="L52" s="70" t="e">
        <f>IF(AND('Mapa final'!#REF!="Muy Baja",'Mapa final'!#REF!="Leve"),CONCATENATE("R7C",'Mapa final'!#REF!),"")</f>
        <v>#REF!</v>
      </c>
      <c r="M52" s="70" t="e">
        <f>IF(AND('Mapa final'!#REF!="Muy Baja",'Mapa final'!#REF!="Leve"),CONCATENATE("R7C",'Mapa final'!#REF!),"")</f>
        <v>#REF!</v>
      </c>
      <c r="N52" s="70" t="e">
        <f>IF(AND('Mapa final'!#REF!="Muy Baja",'Mapa final'!#REF!="Leve"),CONCATENATE("R7C",'Mapa final'!#REF!),"")</f>
        <v>#REF!</v>
      </c>
      <c r="O52" s="71" t="e">
        <f>IF(AND('Mapa final'!#REF!="Muy Baja",'Mapa final'!#REF!="Leve"),CONCATENATE("R7C",'Mapa final'!#REF!),"")</f>
        <v>#REF!</v>
      </c>
      <c r="P52" s="69" t="e">
        <f>IF(AND('Mapa final'!#REF!="Muy Baja",'Mapa final'!#REF!="Menor"),CONCATENATE("R7C",'Mapa final'!#REF!),"")</f>
        <v>#REF!</v>
      </c>
      <c r="Q52" s="70" t="e">
        <f>IF(AND('Mapa final'!#REF!="Muy Baja",'Mapa final'!#REF!="Menor"),CONCATENATE("R7C",'Mapa final'!#REF!),"")</f>
        <v>#REF!</v>
      </c>
      <c r="R52" s="70" t="e">
        <f>IF(AND('Mapa final'!#REF!="Muy Baja",'Mapa final'!#REF!="Menor"),CONCATENATE("R7C",'Mapa final'!#REF!),"")</f>
        <v>#REF!</v>
      </c>
      <c r="S52" s="70" t="e">
        <f>IF(AND('Mapa final'!#REF!="Muy Baja",'Mapa final'!#REF!="Menor"),CONCATENATE("R7C",'Mapa final'!#REF!),"")</f>
        <v>#REF!</v>
      </c>
      <c r="T52" s="70" t="e">
        <f>IF(AND('Mapa final'!#REF!="Muy Baja",'Mapa final'!#REF!="Menor"),CONCATENATE("R7C",'Mapa final'!#REF!),"")</f>
        <v>#REF!</v>
      </c>
      <c r="U52" s="71" t="e">
        <f>IF(AND('Mapa final'!#REF!="Muy Baja",'Mapa final'!#REF!="Menor"),CONCATENATE("R7C",'Mapa final'!#REF!),"")</f>
        <v>#REF!</v>
      </c>
      <c r="V52" s="60" t="e">
        <f>IF(AND('Mapa final'!#REF!="Muy Baja",'Mapa final'!#REF!="Moderado"),CONCATENATE("R7C",'Mapa final'!#REF!),"")</f>
        <v>#REF!</v>
      </c>
      <c r="W52" s="61" t="e">
        <f>IF(AND('Mapa final'!#REF!="Muy Baja",'Mapa final'!#REF!="Moderado"),CONCATENATE("R7C",'Mapa final'!#REF!),"")</f>
        <v>#REF!</v>
      </c>
      <c r="X52" s="61" t="e">
        <f>IF(AND('Mapa final'!#REF!="Muy Baja",'Mapa final'!#REF!="Moderado"),CONCATENATE("R7C",'Mapa final'!#REF!),"")</f>
        <v>#REF!</v>
      </c>
      <c r="Y52" s="61" t="e">
        <f>IF(AND('Mapa final'!#REF!="Muy Baja",'Mapa final'!#REF!="Moderado"),CONCATENATE("R7C",'Mapa final'!#REF!),"")</f>
        <v>#REF!</v>
      </c>
      <c r="Z52" s="61" t="e">
        <f>IF(AND('Mapa final'!#REF!="Muy Baja",'Mapa final'!#REF!="Moderado"),CONCATENATE("R7C",'Mapa final'!#REF!),"")</f>
        <v>#REF!</v>
      </c>
      <c r="AA52" s="62"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50" t="e">
        <f>IF(AND('Mapa final'!#REF!="Muy Baja",'Mapa final'!#REF!="Mayor"),CONCATENATE("R7C",'Mapa final'!#REF!),"")</f>
        <v>#REF!</v>
      </c>
      <c r="AE52" s="50" t="e">
        <f>IF(AND('Mapa final'!#REF!="Muy Baja",'Mapa final'!#REF!="Mayor"),CONCATENATE("R7C",'Mapa final'!#REF!),"")</f>
        <v>#REF!</v>
      </c>
      <c r="AF52" s="50"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324"/>
      <c r="C53" s="324"/>
      <c r="D53" s="325"/>
      <c r="E53" s="365"/>
      <c r="F53" s="366"/>
      <c r="G53" s="366"/>
      <c r="H53" s="366"/>
      <c r="I53" s="367"/>
      <c r="J53" s="69" t="e">
        <f>IF(AND('Mapa final'!#REF!="Muy Baja",'Mapa final'!#REF!="Leve"),CONCATENATE("R8C",'Mapa final'!#REF!),"")</f>
        <v>#REF!</v>
      </c>
      <c r="K53" s="70" t="e">
        <f>IF(AND('Mapa final'!#REF!="Muy Baja",'Mapa final'!#REF!="Leve"),CONCATENATE("R8C",'Mapa final'!#REF!),"")</f>
        <v>#REF!</v>
      </c>
      <c r="L53" s="70" t="e">
        <f>IF(AND('Mapa final'!#REF!="Muy Baja",'Mapa final'!#REF!="Leve"),CONCATENATE("R8C",'Mapa final'!#REF!),"")</f>
        <v>#REF!</v>
      </c>
      <c r="M53" s="70" t="e">
        <f>IF(AND('Mapa final'!#REF!="Muy Baja",'Mapa final'!#REF!="Leve"),CONCATENATE("R8C",'Mapa final'!#REF!),"")</f>
        <v>#REF!</v>
      </c>
      <c r="N53" s="70" t="e">
        <f>IF(AND('Mapa final'!#REF!="Muy Baja",'Mapa final'!#REF!="Leve"),CONCATENATE("R8C",'Mapa final'!#REF!),"")</f>
        <v>#REF!</v>
      </c>
      <c r="O53" s="71" t="e">
        <f>IF(AND('Mapa final'!#REF!="Muy Baja",'Mapa final'!#REF!="Leve"),CONCATENATE("R8C",'Mapa final'!#REF!),"")</f>
        <v>#REF!</v>
      </c>
      <c r="P53" s="69" t="e">
        <f>IF(AND('Mapa final'!#REF!="Muy Baja",'Mapa final'!#REF!="Menor"),CONCATENATE("R8C",'Mapa final'!#REF!),"")</f>
        <v>#REF!</v>
      </c>
      <c r="Q53" s="70" t="e">
        <f>IF(AND('Mapa final'!#REF!="Muy Baja",'Mapa final'!#REF!="Menor"),CONCATENATE("R8C",'Mapa final'!#REF!),"")</f>
        <v>#REF!</v>
      </c>
      <c r="R53" s="70" t="e">
        <f>IF(AND('Mapa final'!#REF!="Muy Baja",'Mapa final'!#REF!="Menor"),CONCATENATE("R8C",'Mapa final'!#REF!),"")</f>
        <v>#REF!</v>
      </c>
      <c r="S53" s="70" t="e">
        <f>IF(AND('Mapa final'!#REF!="Muy Baja",'Mapa final'!#REF!="Menor"),CONCATENATE("R8C",'Mapa final'!#REF!),"")</f>
        <v>#REF!</v>
      </c>
      <c r="T53" s="70" t="e">
        <f>IF(AND('Mapa final'!#REF!="Muy Baja",'Mapa final'!#REF!="Menor"),CONCATENATE("R8C",'Mapa final'!#REF!),"")</f>
        <v>#REF!</v>
      </c>
      <c r="U53" s="71" t="e">
        <f>IF(AND('Mapa final'!#REF!="Muy Baja",'Mapa final'!#REF!="Menor"),CONCATENATE("R8C",'Mapa final'!#REF!),"")</f>
        <v>#REF!</v>
      </c>
      <c r="V53" s="60" t="e">
        <f>IF(AND('Mapa final'!#REF!="Muy Baja",'Mapa final'!#REF!="Moderado"),CONCATENATE("R8C",'Mapa final'!#REF!),"")</f>
        <v>#REF!</v>
      </c>
      <c r="W53" s="61" t="e">
        <f>IF(AND('Mapa final'!#REF!="Muy Baja",'Mapa final'!#REF!="Moderado"),CONCATENATE("R8C",'Mapa final'!#REF!),"")</f>
        <v>#REF!</v>
      </c>
      <c r="X53" s="61" t="e">
        <f>IF(AND('Mapa final'!#REF!="Muy Baja",'Mapa final'!#REF!="Moderado"),CONCATENATE("R8C",'Mapa final'!#REF!),"")</f>
        <v>#REF!</v>
      </c>
      <c r="Y53" s="61" t="e">
        <f>IF(AND('Mapa final'!#REF!="Muy Baja",'Mapa final'!#REF!="Moderado"),CONCATENATE("R8C",'Mapa final'!#REF!),"")</f>
        <v>#REF!</v>
      </c>
      <c r="Z53" s="61" t="e">
        <f>IF(AND('Mapa final'!#REF!="Muy Baja",'Mapa final'!#REF!="Moderado"),CONCATENATE("R8C",'Mapa final'!#REF!),"")</f>
        <v>#REF!</v>
      </c>
      <c r="AA53" s="62"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50" t="e">
        <f>IF(AND('Mapa final'!#REF!="Muy Baja",'Mapa final'!#REF!="Mayor"),CONCATENATE("R8C",'Mapa final'!#REF!),"")</f>
        <v>#REF!</v>
      </c>
      <c r="AE53" s="50" t="e">
        <f>IF(AND('Mapa final'!#REF!="Muy Baja",'Mapa final'!#REF!="Mayor"),CONCATENATE("R8C",'Mapa final'!#REF!),"")</f>
        <v>#REF!</v>
      </c>
      <c r="AF53" s="50"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324"/>
      <c r="C54" s="324"/>
      <c r="D54" s="325"/>
      <c r="E54" s="365"/>
      <c r="F54" s="366"/>
      <c r="G54" s="366"/>
      <c r="H54" s="366"/>
      <c r="I54" s="367"/>
      <c r="J54" s="69" t="e">
        <f>IF(AND('Mapa final'!#REF!="Muy Baja",'Mapa final'!#REF!="Leve"),CONCATENATE("R9C",'Mapa final'!#REF!),"")</f>
        <v>#REF!</v>
      </c>
      <c r="K54" s="70" t="e">
        <f>IF(AND('Mapa final'!#REF!="Muy Baja",'Mapa final'!#REF!="Leve"),CONCATENATE("R9C",'Mapa final'!#REF!),"")</f>
        <v>#REF!</v>
      </c>
      <c r="L54" s="70" t="e">
        <f>IF(AND('Mapa final'!#REF!="Muy Baja",'Mapa final'!#REF!="Leve"),CONCATENATE("R9C",'Mapa final'!#REF!),"")</f>
        <v>#REF!</v>
      </c>
      <c r="M54" s="70" t="e">
        <f>IF(AND('Mapa final'!#REF!="Muy Baja",'Mapa final'!#REF!="Leve"),CONCATENATE("R9C",'Mapa final'!#REF!),"")</f>
        <v>#REF!</v>
      </c>
      <c r="N54" s="70" t="e">
        <f>IF(AND('Mapa final'!#REF!="Muy Baja",'Mapa final'!#REF!="Leve"),CONCATENATE("R9C",'Mapa final'!#REF!),"")</f>
        <v>#REF!</v>
      </c>
      <c r="O54" s="71" t="e">
        <f>IF(AND('Mapa final'!#REF!="Muy Baja",'Mapa final'!#REF!="Leve"),CONCATENATE("R9C",'Mapa final'!#REF!),"")</f>
        <v>#REF!</v>
      </c>
      <c r="P54" s="69" t="e">
        <f>IF(AND('Mapa final'!#REF!="Muy Baja",'Mapa final'!#REF!="Menor"),CONCATENATE("R9C",'Mapa final'!#REF!),"")</f>
        <v>#REF!</v>
      </c>
      <c r="Q54" s="70" t="e">
        <f>IF(AND('Mapa final'!#REF!="Muy Baja",'Mapa final'!#REF!="Menor"),CONCATENATE("R9C",'Mapa final'!#REF!),"")</f>
        <v>#REF!</v>
      </c>
      <c r="R54" s="70" t="e">
        <f>IF(AND('Mapa final'!#REF!="Muy Baja",'Mapa final'!#REF!="Menor"),CONCATENATE("R9C",'Mapa final'!#REF!),"")</f>
        <v>#REF!</v>
      </c>
      <c r="S54" s="70" t="e">
        <f>IF(AND('Mapa final'!#REF!="Muy Baja",'Mapa final'!#REF!="Menor"),CONCATENATE("R9C",'Mapa final'!#REF!),"")</f>
        <v>#REF!</v>
      </c>
      <c r="T54" s="70" t="e">
        <f>IF(AND('Mapa final'!#REF!="Muy Baja",'Mapa final'!#REF!="Menor"),CONCATENATE("R9C",'Mapa final'!#REF!),"")</f>
        <v>#REF!</v>
      </c>
      <c r="U54" s="71" t="e">
        <f>IF(AND('Mapa final'!#REF!="Muy Baja",'Mapa final'!#REF!="Menor"),CONCATENATE("R9C",'Mapa final'!#REF!),"")</f>
        <v>#REF!</v>
      </c>
      <c r="V54" s="60" t="e">
        <f>IF(AND('Mapa final'!#REF!="Muy Baja",'Mapa final'!#REF!="Moderado"),CONCATENATE("R9C",'Mapa final'!#REF!),"")</f>
        <v>#REF!</v>
      </c>
      <c r="W54" s="61" t="e">
        <f>IF(AND('Mapa final'!#REF!="Muy Baja",'Mapa final'!#REF!="Moderado"),CONCATENATE("R9C",'Mapa final'!#REF!),"")</f>
        <v>#REF!</v>
      </c>
      <c r="X54" s="61" t="e">
        <f>IF(AND('Mapa final'!#REF!="Muy Baja",'Mapa final'!#REF!="Moderado"),CONCATENATE("R9C",'Mapa final'!#REF!),"")</f>
        <v>#REF!</v>
      </c>
      <c r="Y54" s="61" t="e">
        <f>IF(AND('Mapa final'!#REF!="Muy Baja",'Mapa final'!#REF!="Moderado"),CONCATENATE("R9C",'Mapa final'!#REF!),"")</f>
        <v>#REF!</v>
      </c>
      <c r="Z54" s="61" t="e">
        <f>IF(AND('Mapa final'!#REF!="Muy Baja",'Mapa final'!#REF!="Moderado"),CONCATENATE("R9C",'Mapa final'!#REF!),"")</f>
        <v>#REF!</v>
      </c>
      <c r="AA54" s="62"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50" t="e">
        <f>IF(AND('Mapa final'!#REF!="Muy Baja",'Mapa final'!#REF!="Mayor"),CONCATENATE("R9C",'Mapa final'!#REF!),"")</f>
        <v>#REF!</v>
      </c>
      <c r="AE54" s="50" t="e">
        <f>IF(AND('Mapa final'!#REF!="Muy Baja",'Mapa final'!#REF!="Mayor"),CONCATENATE("R9C",'Mapa final'!#REF!),"")</f>
        <v>#REF!</v>
      </c>
      <c r="AF54" s="50"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ht="15.75" customHeight="1" thickBot="1" x14ac:dyDescent="0.3">
      <c r="A55" s="76"/>
      <c r="B55" s="324"/>
      <c r="C55" s="324"/>
      <c r="D55" s="325"/>
      <c r="E55" s="368"/>
      <c r="F55" s="369"/>
      <c r="G55" s="369"/>
      <c r="H55" s="369"/>
      <c r="I55" s="370"/>
      <c r="J55" s="72" t="e">
        <f>IF(AND('Mapa final'!#REF!="Muy Baja",'Mapa final'!#REF!="Leve"),CONCATENATE("R10C",'Mapa final'!#REF!),"")</f>
        <v>#REF!</v>
      </c>
      <c r="K55" s="73" t="e">
        <f>IF(AND('Mapa final'!#REF!="Muy Baja",'Mapa final'!#REF!="Leve"),CONCATENATE("R10C",'Mapa final'!#REF!),"")</f>
        <v>#REF!</v>
      </c>
      <c r="L55" s="73" t="e">
        <f>IF(AND('Mapa final'!#REF!="Muy Baja",'Mapa final'!#REF!="Leve"),CONCATENATE("R10C",'Mapa final'!#REF!),"")</f>
        <v>#REF!</v>
      </c>
      <c r="M55" s="73" t="e">
        <f>IF(AND('Mapa final'!#REF!="Muy Baja",'Mapa final'!#REF!="Leve"),CONCATENATE("R10C",'Mapa final'!#REF!),"")</f>
        <v>#REF!</v>
      </c>
      <c r="N55" s="73" t="e">
        <f>IF(AND('Mapa final'!#REF!="Muy Baja",'Mapa final'!#REF!="Leve"),CONCATENATE("R10C",'Mapa final'!#REF!),"")</f>
        <v>#REF!</v>
      </c>
      <c r="O55" s="74" t="e">
        <f>IF(AND('Mapa final'!#REF!="Muy Baja",'Mapa final'!#REF!="Leve"),CONCATENATE("R10C",'Mapa final'!#REF!),"")</f>
        <v>#REF!</v>
      </c>
      <c r="P55" s="72" t="e">
        <f>IF(AND('Mapa final'!#REF!="Muy Baja",'Mapa final'!#REF!="Menor"),CONCATENATE("R10C",'Mapa final'!#REF!),"")</f>
        <v>#REF!</v>
      </c>
      <c r="Q55" s="73" t="e">
        <f>IF(AND('Mapa final'!#REF!="Muy Baja",'Mapa final'!#REF!="Menor"),CONCATENATE("R10C",'Mapa final'!#REF!),"")</f>
        <v>#REF!</v>
      </c>
      <c r="R55" s="73" t="e">
        <f>IF(AND('Mapa final'!#REF!="Muy Baja",'Mapa final'!#REF!="Menor"),CONCATENATE("R10C",'Mapa final'!#REF!),"")</f>
        <v>#REF!</v>
      </c>
      <c r="S55" s="73" t="e">
        <f>IF(AND('Mapa final'!#REF!="Muy Baja",'Mapa final'!#REF!="Menor"),CONCATENATE("R10C",'Mapa final'!#REF!),"")</f>
        <v>#REF!</v>
      </c>
      <c r="T55" s="73" t="e">
        <f>IF(AND('Mapa final'!#REF!="Muy Baja",'Mapa final'!#REF!="Menor"),CONCATENATE("R10C",'Mapa final'!#REF!),"")</f>
        <v>#REF!</v>
      </c>
      <c r="U55" s="74" t="e">
        <f>IF(AND('Mapa final'!#REF!="Muy Baja",'Mapa final'!#REF!="Menor"),CONCATENATE("R10C",'Mapa final'!#REF!),"")</f>
        <v>#REF!</v>
      </c>
      <c r="V55" s="63" t="e">
        <f>IF(AND('Mapa final'!#REF!="Muy Baja",'Mapa final'!#REF!="Moderado"),CONCATENATE("R10C",'Mapa final'!#REF!),"")</f>
        <v>#REF!</v>
      </c>
      <c r="W55" s="64" t="e">
        <f>IF(AND('Mapa final'!#REF!="Muy Baja",'Mapa final'!#REF!="Moderado"),CONCATENATE("R10C",'Mapa final'!#REF!),"")</f>
        <v>#REF!</v>
      </c>
      <c r="X55" s="64" t="e">
        <f>IF(AND('Mapa final'!#REF!="Muy Baja",'Mapa final'!#REF!="Moderado"),CONCATENATE("R10C",'Mapa final'!#REF!),"")</f>
        <v>#REF!</v>
      </c>
      <c r="Y55" s="64" t="e">
        <f>IF(AND('Mapa final'!#REF!="Muy Baja",'Mapa final'!#REF!="Moderado"),CONCATENATE("R10C",'Mapa final'!#REF!),"")</f>
        <v>#REF!</v>
      </c>
      <c r="Z55" s="64" t="e">
        <f>IF(AND('Mapa final'!#REF!="Muy Baja",'Mapa final'!#REF!="Moderado"),CONCATENATE("R10C",'Mapa final'!#REF!),"")</f>
        <v>#REF!</v>
      </c>
      <c r="AA55" s="65" t="e">
        <f>IF(AND('Mapa final'!#REF!="Muy Baja",'Mapa final'!#REF!="Moderado"),CONCATENATE("R10C",'Mapa final'!#REF!),"")</f>
        <v>#REF!</v>
      </c>
      <c r="AB55" s="51" t="e">
        <f>IF(AND('Mapa final'!#REF!="Muy Baja",'Mapa final'!#REF!="Mayor"),CONCATENATE("R10C",'Mapa final'!#REF!),"")</f>
        <v>#REF!</v>
      </c>
      <c r="AC55" s="52" t="e">
        <f>IF(AND('Mapa final'!#REF!="Muy Baja",'Mapa final'!#REF!="Mayor"),CONCATENATE("R10C",'Mapa final'!#REF!),"")</f>
        <v>#REF!</v>
      </c>
      <c r="AD55" s="52" t="e">
        <f>IF(AND('Mapa final'!#REF!="Muy Baja",'Mapa final'!#REF!="Mayor"),CONCATENATE("R10C",'Mapa final'!#REF!),"")</f>
        <v>#REF!</v>
      </c>
      <c r="AE55" s="52" t="e">
        <f>IF(AND('Mapa final'!#REF!="Muy Baja",'Mapa final'!#REF!="Mayor"),CONCATENATE("R10C",'Mapa final'!#REF!),"")</f>
        <v>#REF!</v>
      </c>
      <c r="AF55" s="52" t="e">
        <f>IF(AND('Mapa final'!#REF!="Muy Baja",'Mapa final'!#REF!="Mayor"),CONCATENATE("R10C",'Mapa final'!#REF!),"")</f>
        <v>#REF!</v>
      </c>
      <c r="AG55" s="53" t="e">
        <f>IF(AND('Mapa final'!#REF!="Muy Baja",'Mapa final'!#REF!="Mayor"),CONCATENATE("R10C",'Mapa final'!#REF!),"")</f>
        <v>#REF!</v>
      </c>
      <c r="AH55" s="54" t="e">
        <f>IF(AND('Mapa final'!#REF!="Muy Baja",'Mapa final'!#REF!="Catastrófico"),CONCATENATE("R10C",'Mapa final'!#REF!),"")</f>
        <v>#REF!</v>
      </c>
      <c r="AI55" s="55" t="e">
        <f>IF(AND('Mapa final'!#REF!="Muy Baja",'Mapa final'!#REF!="Catastrófico"),CONCATENATE("R10C",'Mapa final'!#REF!),"")</f>
        <v>#REF!</v>
      </c>
      <c r="AJ55" s="55" t="e">
        <f>IF(AND('Mapa final'!#REF!="Muy Baja",'Mapa final'!#REF!="Catastrófico"),CONCATENATE("R10C",'Mapa final'!#REF!),"")</f>
        <v>#REF!</v>
      </c>
      <c r="AK55" s="55" t="e">
        <f>IF(AND('Mapa final'!#REF!="Muy Baja",'Mapa final'!#REF!="Catastrófico"),CONCATENATE("R10C",'Mapa final'!#REF!),"")</f>
        <v>#REF!</v>
      </c>
      <c r="AL55" s="55" t="e">
        <f>IF(AND('Mapa final'!#REF!="Muy Baja",'Mapa final'!#REF!="Catastrófico"),CONCATENATE("R10C",'Mapa final'!#REF!),"")</f>
        <v>#REF!</v>
      </c>
      <c r="AM55" s="56" t="e">
        <f>IF(AND('Mapa final'!#REF!="Muy Baja",'Mapa final'!#REF!="Catastrófico"),CONCATENATE("R10C",'Mapa final'!#REF!),"")</f>
        <v>#REF!</v>
      </c>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362" t="s">
        <v>111</v>
      </c>
      <c r="K56" s="363"/>
      <c r="L56" s="363"/>
      <c r="M56" s="363"/>
      <c r="N56" s="363"/>
      <c r="O56" s="364"/>
      <c r="P56" s="362" t="s">
        <v>110</v>
      </c>
      <c r="Q56" s="363"/>
      <c r="R56" s="363"/>
      <c r="S56" s="363"/>
      <c r="T56" s="363"/>
      <c r="U56" s="364"/>
      <c r="V56" s="362" t="s">
        <v>109</v>
      </c>
      <c r="W56" s="363"/>
      <c r="X56" s="363"/>
      <c r="Y56" s="363"/>
      <c r="Z56" s="363"/>
      <c r="AA56" s="364"/>
      <c r="AB56" s="362" t="s">
        <v>108</v>
      </c>
      <c r="AC56" s="371"/>
      <c r="AD56" s="363"/>
      <c r="AE56" s="363"/>
      <c r="AF56" s="363"/>
      <c r="AG56" s="364"/>
      <c r="AH56" s="362" t="s">
        <v>107</v>
      </c>
      <c r="AI56" s="363"/>
      <c r="AJ56" s="363"/>
      <c r="AK56" s="363"/>
      <c r="AL56" s="363"/>
      <c r="AM56" s="364"/>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365"/>
      <c r="K57" s="366"/>
      <c r="L57" s="366"/>
      <c r="M57" s="366"/>
      <c r="N57" s="366"/>
      <c r="O57" s="367"/>
      <c r="P57" s="365"/>
      <c r="Q57" s="366"/>
      <c r="R57" s="366"/>
      <c r="S57" s="366"/>
      <c r="T57" s="366"/>
      <c r="U57" s="367"/>
      <c r="V57" s="365"/>
      <c r="W57" s="366"/>
      <c r="X57" s="366"/>
      <c r="Y57" s="366"/>
      <c r="Z57" s="366"/>
      <c r="AA57" s="367"/>
      <c r="AB57" s="365"/>
      <c r="AC57" s="366"/>
      <c r="AD57" s="366"/>
      <c r="AE57" s="366"/>
      <c r="AF57" s="366"/>
      <c r="AG57" s="367"/>
      <c r="AH57" s="365"/>
      <c r="AI57" s="366"/>
      <c r="AJ57" s="366"/>
      <c r="AK57" s="366"/>
      <c r="AL57" s="366"/>
      <c r="AM57" s="367"/>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365"/>
      <c r="K58" s="366"/>
      <c r="L58" s="366"/>
      <c r="M58" s="366"/>
      <c r="N58" s="366"/>
      <c r="O58" s="367"/>
      <c r="P58" s="365"/>
      <c r="Q58" s="366"/>
      <c r="R58" s="366"/>
      <c r="S58" s="366"/>
      <c r="T58" s="366"/>
      <c r="U58" s="367"/>
      <c r="V58" s="365"/>
      <c r="W58" s="366"/>
      <c r="X58" s="366"/>
      <c r="Y58" s="366"/>
      <c r="Z58" s="366"/>
      <c r="AA58" s="367"/>
      <c r="AB58" s="365"/>
      <c r="AC58" s="366"/>
      <c r="AD58" s="366"/>
      <c r="AE58" s="366"/>
      <c r="AF58" s="366"/>
      <c r="AG58" s="367"/>
      <c r="AH58" s="365"/>
      <c r="AI58" s="366"/>
      <c r="AJ58" s="366"/>
      <c r="AK58" s="366"/>
      <c r="AL58" s="366"/>
      <c r="AM58" s="367"/>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365"/>
      <c r="K59" s="366"/>
      <c r="L59" s="366"/>
      <c r="M59" s="366"/>
      <c r="N59" s="366"/>
      <c r="O59" s="367"/>
      <c r="P59" s="365"/>
      <c r="Q59" s="366"/>
      <c r="R59" s="366"/>
      <c r="S59" s="366"/>
      <c r="T59" s="366"/>
      <c r="U59" s="367"/>
      <c r="V59" s="365"/>
      <c r="W59" s="366"/>
      <c r="X59" s="366"/>
      <c r="Y59" s="366"/>
      <c r="Z59" s="366"/>
      <c r="AA59" s="367"/>
      <c r="AB59" s="365"/>
      <c r="AC59" s="366"/>
      <c r="AD59" s="366"/>
      <c r="AE59" s="366"/>
      <c r="AF59" s="366"/>
      <c r="AG59" s="367"/>
      <c r="AH59" s="365"/>
      <c r="AI59" s="366"/>
      <c r="AJ59" s="366"/>
      <c r="AK59" s="366"/>
      <c r="AL59" s="366"/>
      <c r="AM59" s="367"/>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365"/>
      <c r="K60" s="366"/>
      <c r="L60" s="366"/>
      <c r="M60" s="366"/>
      <c r="N60" s="366"/>
      <c r="O60" s="367"/>
      <c r="P60" s="365"/>
      <c r="Q60" s="366"/>
      <c r="R60" s="366"/>
      <c r="S60" s="366"/>
      <c r="T60" s="366"/>
      <c r="U60" s="367"/>
      <c r="V60" s="365"/>
      <c r="W60" s="366"/>
      <c r="X60" s="366"/>
      <c r="Y60" s="366"/>
      <c r="Z60" s="366"/>
      <c r="AA60" s="367"/>
      <c r="AB60" s="365"/>
      <c r="AC60" s="366"/>
      <c r="AD60" s="366"/>
      <c r="AE60" s="366"/>
      <c r="AF60" s="366"/>
      <c r="AG60" s="367"/>
      <c r="AH60" s="365"/>
      <c r="AI60" s="366"/>
      <c r="AJ60" s="366"/>
      <c r="AK60" s="366"/>
      <c r="AL60" s="366"/>
      <c r="AM60" s="367"/>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ht="15.75" thickBot="1" x14ac:dyDescent="0.3">
      <c r="A61" s="76"/>
      <c r="B61" s="76"/>
      <c r="C61" s="76"/>
      <c r="D61" s="76"/>
      <c r="E61" s="76"/>
      <c r="F61" s="76"/>
      <c r="G61" s="76"/>
      <c r="H61" s="76"/>
      <c r="I61" s="76"/>
      <c r="J61" s="368"/>
      <c r="K61" s="369"/>
      <c r="L61" s="369"/>
      <c r="M61" s="369"/>
      <c r="N61" s="369"/>
      <c r="O61" s="370"/>
      <c r="P61" s="368"/>
      <c r="Q61" s="369"/>
      <c r="R61" s="369"/>
      <c r="S61" s="369"/>
      <c r="T61" s="369"/>
      <c r="U61" s="370"/>
      <c r="V61" s="368"/>
      <c r="W61" s="369"/>
      <c r="X61" s="369"/>
      <c r="Y61" s="369"/>
      <c r="Z61" s="369"/>
      <c r="AA61" s="370"/>
      <c r="AB61" s="368"/>
      <c r="AC61" s="369"/>
      <c r="AD61" s="369"/>
      <c r="AE61" s="369"/>
      <c r="AF61" s="369"/>
      <c r="AG61" s="370"/>
      <c r="AH61" s="368"/>
      <c r="AI61" s="369"/>
      <c r="AJ61" s="369"/>
      <c r="AK61" s="369"/>
      <c r="AL61" s="369"/>
      <c r="AM61" s="370"/>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row>
    <row r="63" spans="1:80" ht="15" customHeight="1" x14ac:dyDescent="0.25">
      <c r="A63" s="7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76"/>
      <c r="AV63" s="76"/>
      <c r="AW63" s="76"/>
      <c r="AX63" s="76"/>
      <c r="AY63" s="76"/>
      <c r="AZ63" s="76"/>
      <c r="BA63" s="76"/>
      <c r="BB63" s="76"/>
      <c r="BC63" s="76"/>
      <c r="BD63" s="76"/>
      <c r="BE63" s="76"/>
      <c r="BF63" s="76"/>
      <c r="BG63" s="76"/>
      <c r="BH63" s="76"/>
    </row>
    <row r="64" spans="1:80" ht="15" customHeight="1" x14ac:dyDescent="0.25">
      <c r="A64" s="76"/>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76"/>
      <c r="AV64" s="76"/>
      <c r="AW64" s="76"/>
      <c r="AX64" s="76"/>
      <c r="AY64" s="76"/>
      <c r="AZ64" s="76"/>
      <c r="BA64" s="76"/>
      <c r="BB64" s="76"/>
      <c r="BC64" s="76"/>
      <c r="BD64" s="76"/>
      <c r="BE64" s="76"/>
      <c r="BF64" s="76"/>
      <c r="BG64" s="76"/>
      <c r="BH64" s="76"/>
    </row>
    <row r="65" spans="1:6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row>
    <row r="66" spans="1:6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row>
    <row r="67" spans="1:6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row>
    <row r="68" spans="1:6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row>
    <row r="69" spans="1:6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row>
    <row r="70" spans="1:6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row>
    <row r="71" spans="1:6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row>
    <row r="72" spans="1:6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row>
    <row r="73" spans="1:6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row>
    <row r="74" spans="1:6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row>
    <row r="75" spans="1:6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row>
    <row r="76" spans="1:6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row>
    <row r="77" spans="1:6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row>
    <row r="78" spans="1:6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row>
    <row r="79" spans="1:6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row>
    <row r="80" spans="1:6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row>
    <row r="81" spans="1:60"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row>
    <row r="82" spans="1:60"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row>
    <row r="83" spans="1:60"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row>
    <row r="84" spans="1:60"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row>
    <row r="85" spans="1:60"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row>
    <row r="86" spans="1:60"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row>
    <row r="87" spans="1:60"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row>
    <row r="88" spans="1:60"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row>
    <row r="89" spans="1:60"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row>
    <row r="90" spans="1:60"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row>
    <row r="91" spans="1:60"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row>
    <row r="92" spans="1:60"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row>
    <row r="93" spans="1:60"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row>
    <row r="94" spans="1:60"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row>
    <row r="95" spans="1:60"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row>
    <row r="96" spans="1:60"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row>
    <row r="97" spans="1:60"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row>
    <row r="98" spans="1:60"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row>
    <row r="99" spans="1:60"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row>
    <row r="100" spans="1:60"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row>
    <row r="101" spans="1:60"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row>
    <row r="102" spans="1:60"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row>
    <row r="103" spans="1:60"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row>
    <row r="104" spans="1:60"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row>
    <row r="105" spans="1:60"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row>
    <row r="106" spans="1:60"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row>
    <row r="107" spans="1:60"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row>
    <row r="108" spans="1:60"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row>
    <row r="109" spans="1:60"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row>
    <row r="110" spans="1:60"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row>
    <row r="111" spans="1:60"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row>
    <row r="112" spans="1:60"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row>
    <row r="113" spans="1:60"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row>
    <row r="114" spans="1:60"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row>
    <row r="115" spans="1:60"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row>
    <row r="116" spans="1:60"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row>
    <row r="117" spans="1:60"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row>
    <row r="118" spans="1:60"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row>
    <row r="119" spans="1:60"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row>
    <row r="120" spans="1:60"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row>
    <row r="121" spans="1:60"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row>
    <row r="122" spans="1:60"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row>
    <row r="123" spans="1:60"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row>
    <row r="124" spans="1:60"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row>
    <row r="125" spans="1:60"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row>
    <row r="126" spans="1:60"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row>
    <row r="127" spans="1:60"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row>
    <row r="128" spans="1:60"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row>
    <row r="129" spans="1:60"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row>
    <row r="130" spans="1:60"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row>
    <row r="131" spans="1:60"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row>
    <row r="132" spans="1:60"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row>
    <row r="133" spans="1:60"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row>
    <row r="134" spans="1:60"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row>
    <row r="135" spans="1:60"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row>
    <row r="136" spans="1:60"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row>
    <row r="137" spans="1:60"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row>
    <row r="138" spans="1:60"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row>
    <row r="139" spans="1:60"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row>
    <row r="140" spans="1:60"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row>
    <row r="141" spans="1:60"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row>
    <row r="142" spans="1:60"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row>
    <row r="143" spans="1:60"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row>
    <row r="144" spans="1:60"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row>
    <row r="145" spans="1:60"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row>
    <row r="146" spans="1:60"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row>
    <row r="147" spans="1:60"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row>
    <row r="148" spans="1:60"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row>
    <row r="149" spans="1:60"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row>
    <row r="150" spans="1:60"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row>
    <row r="151" spans="1:60"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row>
    <row r="152" spans="1:60"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row>
    <row r="153" spans="1:60"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row>
    <row r="154" spans="1:60"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row>
    <row r="155" spans="1:60"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row>
    <row r="156" spans="1:60"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row>
    <row r="157" spans="1:60"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row>
    <row r="158" spans="1:60"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row>
    <row r="159" spans="1:60"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row>
    <row r="160" spans="1:60"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row>
    <row r="161" spans="1:60"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row>
    <row r="162" spans="1:60"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row>
    <row r="163" spans="1:60"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row>
    <row r="164" spans="1:60"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row>
    <row r="165" spans="1:60"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row>
    <row r="166" spans="1:60"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row>
    <row r="167" spans="1:60"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row>
    <row r="168" spans="1:60"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row>
    <row r="169" spans="1:60"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row>
    <row r="170" spans="1:60"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row>
    <row r="171" spans="1:60"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row>
    <row r="172" spans="1:60"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row>
    <row r="173" spans="1:60"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row>
    <row r="174" spans="1:60"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row>
    <row r="175" spans="1:60"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row>
    <row r="176" spans="1:60"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row>
    <row r="177" spans="1:60"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row>
    <row r="178" spans="1:60"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row>
    <row r="179" spans="1:60"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row>
    <row r="180" spans="1:60"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row>
    <row r="181" spans="1:60"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row>
    <row r="182" spans="1:60"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row>
    <row r="183" spans="1:60"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row>
    <row r="184" spans="1:60"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row>
    <row r="185" spans="1:60"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row>
    <row r="186" spans="1:60"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row>
    <row r="187" spans="1:60"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row>
    <row r="188" spans="1:60"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row>
    <row r="189" spans="1:60"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row>
    <row r="190" spans="1:60"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row>
    <row r="191" spans="1:60" x14ac:dyDescent="0.25">
      <c r="A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row>
    <row r="192" spans="1:60" x14ac:dyDescent="0.25">
      <c r="A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row>
    <row r="193" spans="1:60" x14ac:dyDescent="0.25">
      <c r="A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row>
    <row r="194" spans="1:60" x14ac:dyDescent="0.25">
      <c r="A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row>
    <row r="195" spans="1:60" x14ac:dyDescent="0.25">
      <c r="A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row>
    <row r="196" spans="1:60" x14ac:dyDescent="0.25">
      <c r="A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row>
    <row r="197" spans="1:60" x14ac:dyDescent="0.25">
      <c r="A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row>
    <row r="198" spans="1:60" x14ac:dyDescent="0.25">
      <c r="A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row>
    <row r="199" spans="1:60" x14ac:dyDescent="0.25">
      <c r="A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row>
    <row r="200" spans="1:60" x14ac:dyDescent="0.25">
      <c r="A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row>
    <row r="201" spans="1:60" x14ac:dyDescent="0.25">
      <c r="A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row>
    <row r="202" spans="1:60" x14ac:dyDescent="0.25">
      <c r="A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row>
    <row r="203" spans="1:60" x14ac:dyDescent="0.25">
      <c r="A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row>
    <row r="204" spans="1:60" x14ac:dyDescent="0.25">
      <c r="A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row>
    <row r="205" spans="1:60" x14ac:dyDescent="0.25">
      <c r="A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row>
    <row r="206" spans="1:60" x14ac:dyDescent="0.25">
      <c r="A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row>
    <row r="207" spans="1:60" x14ac:dyDescent="0.25">
      <c r="A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row>
    <row r="208" spans="1:60" x14ac:dyDescent="0.25">
      <c r="A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row>
    <row r="209" spans="1:60" x14ac:dyDescent="0.25">
      <c r="A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row>
    <row r="210" spans="1:60" x14ac:dyDescent="0.25">
      <c r="A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row>
    <row r="211" spans="1:60" x14ac:dyDescent="0.25">
      <c r="A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row>
    <row r="212" spans="1:60" x14ac:dyDescent="0.25">
      <c r="A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row>
    <row r="213" spans="1:60" x14ac:dyDescent="0.25">
      <c r="A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row>
    <row r="214" spans="1:60" x14ac:dyDescent="0.25">
      <c r="A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row>
    <row r="215" spans="1:60" x14ac:dyDescent="0.25">
      <c r="A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row>
    <row r="216" spans="1:60" x14ac:dyDescent="0.25">
      <c r="A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row>
    <row r="217" spans="1:60" x14ac:dyDescent="0.25">
      <c r="A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row>
    <row r="218" spans="1:60" x14ac:dyDescent="0.25">
      <c r="A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row>
    <row r="219" spans="1:60" x14ac:dyDescent="0.25">
      <c r="A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row>
    <row r="220" spans="1:60" x14ac:dyDescent="0.25">
      <c r="A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row>
    <row r="221" spans="1:60" x14ac:dyDescent="0.25">
      <c r="A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row>
    <row r="222" spans="1:60" x14ac:dyDescent="0.25">
      <c r="A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row>
    <row r="223" spans="1:60" x14ac:dyDescent="0.25">
      <c r="A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row>
    <row r="224" spans="1:60" x14ac:dyDescent="0.25">
      <c r="A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row>
    <row r="225" spans="1:60" x14ac:dyDescent="0.25">
      <c r="A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row>
    <row r="226" spans="1:60" x14ac:dyDescent="0.25">
      <c r="A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row>
    <row r="227" spans="1:60" x14ac:dyDescent="0.25">
      <c r="A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row>
    <row r="228" spans="1:60" x14ac:dyDescent="0.25">
      <c r="A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row>
    <row r="229" spans="1:60" x14ac:dyDescent="0.25">
      <c r="A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row>
    <row r="230" spans="1:60" x14ac:dyDescent="0.25">
      <c r="A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row>
    <row r="231" spans="1:60" x14ac:dyDescent="0.25">
      <c r="A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row>
    <row r="232" spans="1:60" x14ac:dyDescent="0.25">
      <c r="A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row>
    <row r="233" spans="1:60" x14ac:dyDescent="0.25">
      <c r="A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row>
    <row r="234" spans="1:60" x14ac:dyDescent="0.25">
      <c r="A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row>
    <row r="235" spans="1:60" x14ac:dyDescent="0.25">
      <c r="A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row>
    <row r="236" spans="1:60" x14ac:dyDescent="0.25">
      <c r="A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row>
    <row r="237" spans="1:60" x14ac:dyDescent="0.25">
      <c r="A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row>
    <row r="238" spans="1:60" x14ac:dyDescent="0.25">
      <c r="A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row>
    <row r="239" spans="1:60" x14ac:dyDescent="0.25">
      <c r="A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row>
    <row r="240" spans="1:60" x14ac:dyDescent="0.25">
      <c r="A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row>
    <row r="241" spans="1:60" x14ac:dyDescent="0.25">
      <c r="A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row>
    <row r="242" spans="1:60" x14ac:dyDescent="0.25">
      <c r="A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row>
    <row r="243" spans="1:60" x14ac:dyDescent="0.25">
      <c r="A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row>
    <row r="244" spans="1:60" x14ac:dyDescent="0.25">
      <c r="A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row>
    <row r="245" spans="1:60" x14ac:dyDescent="0.25">
      <c r="A245" s="76"/>
    </row>
    <row r="246" spans="1:60" x14ac:dyDescent="0.25">
      <c r="A246" s="76"/>
    </row>
    <row r="247" spans="1:60" x14ac:dyDescent="0.25">
      <c r="A247" s="76"/>
    </row>
    <row r="248" spans="1:60" x14ac:dyDescent="0.25">
      <c r="A248" s="76"/>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6"/>
      <c r="B1" s="412" t="s">
        <v>54</v>
      </c>
      <c r="C1" s="412"/>
      <c r="D1" s="412"/>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7"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7" ht="25.5" x14ac:dyDescent="0.25">
      <c r="A3" s="76"/>
      <c r="B3" s="8"/>
      <c r="C3" s="9" t="s">
        <v>51</v>
      </c>
      <c r="D3" s="9" t="s">
        <v>4</v>
      </c>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7" ht="51" x14ac:dyDescent="0.25">
      <c r="A4" s="76"/>
      <c r="B4" s="10" t="s">
        <v>50</v>
      </c>
      <c r="C4" s="11" t="s">
        <v>101</v>
      </c>
      <c r="D4" s="12">
        <v>0.2</v>
      </c>
      <c r="E4" s="76"/>
      <c r="F4" s="76"/>
      <c r="G4" s="76"/>
      <c r="H4" s="76"/>
      <c r="I4" s="76"/>
      <c r="J4" s="76"/>
      <c r="K4" s="76"/>
      <c r="L4" s="76"/>
      <c r="M4" s="76"/>
      <c r="N4" s="76"/>
      <c r="O4" s="76"/>
      <c r="P4" s="76"/>
      <c r="Q4" s="76"/>
      <c r="R4" s="76"/>
      <c r="S4" s="76"/>
      <c r="T4" s="76"/>
      <c r="U4" s="76"/>
      <c r="V4" s="76"/>
      <c r="W4" s="76"/>
      <c r="X4" s="76"/>
      <c r="Y4" s="76"/>
      <c r="Z4" s="76"/>
      <c r="AA4" s="76"/>
      <c r="AB4" s="76"/>
      <c r="AC4" s="76"/>
      <c r="AD4" s="76"/>
      <c r="AE4" s="76"/>
    </row>
    <row r="5" spans="1:37" ht="51" x14ac:dyDescent="0.25">
      <c r="A5" s="76"/>
      <c r="B5" s="13" t="s">
        <v>52</v>
      </c>
      <c r="C5" s="14" t="s">
        <v>102</v>
      </c>
      <c r="D5" s="15">
        <v>0.4</v>
      </c>
      <c r="E5" s="76"/>
      <c r="F5" s="76"/>
      <c r="G5" s="76"/>
      <c r="H5" s="76"/>
      <c r="I5" s="76"/>
      <c r="J5" s="76"/>
      <c r="K5" s="76"/>
      <c r="L5" s="76"/>
      <c r="M5" s="76"/>
      <c r="N5" s="76"/>
      <c r="O5" s="76"/>
      <c r="P5" s="76"/>
      <c r="Q5" s="76"/>
      <c r="R5" s="76"/>
      <c r="S5" s="76"/>
      <c r="T5" s="76"/>
      <c r="U5" s="76"/>
      <c r="V5" s="76"/>
      <c r="W5" s="76"/>
      <c r="X5" s="76"/>
      <c r="Y5" s="76"/>
      <c r="Z5" s="76"/>
      <c r="AA5" s="76"/>
      <c r="AB5" s="76"/>
      <c r="AC5" s="76"/>
      <c r="AD5" s="76"/>
      <c r="AE5" s="76"/>
    </row>
    <row r="6" spans="1:37" ht="51" x14ac:dyDescent="0.25">
      <c r="A6" s="76"/>
      <c r="B6" s="16" t="s">
        <v>106</v>
      </c>
      <c r="C6" s="14" t="s">
        <v>103</v>
      </c>
      <c r="D6" s="15">
        <v>0.6</v>
      </c>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7" ht="76.5" x14ac:dyDescent="0.25">
      <c r="A7" s="76"/>
      <c r="B7" s="17" t="s">
        <v>6</v>
      </c>
      <c r="C7" s="14" t="s">
        <v>104</v>
      </c>
      <c r="D7" s="15">
        <v>0.8</v>
      </c>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7" ht="51" x14ac:dyDescent="0.25">
      <c r="A8" s="76"/>
      <c r="B8" s="18" t="s">
        <v>53</v>
      </c>
      <c r="C8" s="14" t="s">
        <v>105</v>
      </c>
      <c r="D8" s="15">
        <v>1</v>
      </c>
      <c r="E8" s="76"/>
      <c r="F8" s="76"/>
      <c r="G8" s="76"/>
      <c r="H8" s="76"/>
      <c r="I8" s="76"/>
      <c r="J8" s="76"/>
      <c r="K8" s="76"/>
      <c r="L8" s="76"/>
      <c r="M8" s="76"/>
      <c r="N8" s="76"/>
      <c r="O8" s="76"/>
      <c r="P8" s="76"/>
      <c r="Q8" s="76"/>
      <c r="R8" s="76"/>
      <c r="S8" s="76"/>
      <c r="T8" s="76"/>
      <c r="U8" s="76"/>
      <c r="V8" s="76"/>
      <c r="W8" s="76"/>
      <c r="X8" s="76"/>
      <c r="Y8" s="76"/>
      <c r="Z8" s="76"/>
      <c r="AA8" s="76"/>
      <c r="AB8" s="76"/>
      <c r="AC8" s="76"/>
      <c r="AD8" s="76"/>
      <c r="AE8" s="76"/>
    </row>
    <row r="9" spans="1:37" x14ac:dyDescent="0.25">
      <c r="A9" s="76"/>
      <c r="B9" s="100"/>
      <c r="C9" s="100"/>
      <c r="D9" s="100"/>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row>
    <row r="10" spans="1:37" ht="16.5" x14ac:dyDescent="0.25">
      <c r="A10" s="76"/>
      <c r="B10" s="101"/>
      <c r="C10" s="100"/>
      <c r="D10" s="100"/>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row>
    <row r="11" spans="1:37" x14ac:dyDescent="0.25">
      <c r="A11" s="76"/>
      <c r="B11" s="100"/>
      <c r="C11" s="100"/>
      <c r="D11" s="100"/>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1:37" x14ac:dyDescent="0.25">
      <c r="A12" s="76"/>
      <c r="B12" s="100"/>
      <c r="C12" s="100"/>
      <c r="D12" s="100"/>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x14ac:dyDescent="0.25">
      <c r="A13" s="76"/>
      <c r="B13" s="100"/>
      <c r="C13" s="100"/>
      <c r="D13" s="100"/>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row>
    <row r="14" spans="1:37" x14ac:dyDescent="0.25">
      <c r="A14" s="76"/>
      <c r="B14" s="100"/>
      <c r="C14" s="100"/>
      <c r="D14" s="10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1:37" x14ac:dyDescent="0.25">
      <c r="A15" s="76"/>
      <c r="B15" s="100"/>
      <c r="C15" s="100"/>
      <c r="D15" s="10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1:37" x14ac:dyDescent="0.25">
      <c r="A16" s="76"/>
      <c r="B16" s="100"/>
      <c r="C16" s="100"/>
      <c r="D16" s="100"/>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row>
    <row r="17" spans="1:37" x14ac:dyDescent="0.25">
      <c r="A17" s="76"/>
      <c r="B17" s="100"/>
      <c r="C17" s="100"/>
      <c r="D17" s="100"/>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row>
    <row r="18" spans="1:37" x14ac:dyDescent="0.25">
      <c r="A18" s="76"/>
      <c r="B18" s="100"/>
      <c r="C18" s="100"/>
      <c r="D18" s="100"/>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row>
    <row r="21" spans="1:37"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37"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37"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row>
    <row r="24" spans="1:37"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row>
    <row r="25" spans="1:37"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row>
    <row r="26" spans="1:37"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row>
    <row r="27" spans="1:37"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37"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37"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row>
    <row r="31" spans="1:37"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1" x14ac:dyDescent="0.25">
      <c r="A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1:31" x14ac:dyDescent="0.25">
      <c r="A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1:31" x14ac:dyDescent="0.25">
      <c r="A35" s="76"/>
    </row>
    <row r="36" spans="1:31" x14ac:dyDescent="0.25">
      <c r="A36" s="76"/>
    </row>
    <row r="37" spans="1:31" x14ac:dyDescent="0.25">
      <c r="A37" s="76"/>
    </row>
    <row r="38" spans="1:31" x14ac:dyDescent="0.25">
      <c r="A38" s="76"/>
    </row>
    <row r="39" spans="1:31" x14ac:dyDescent="0.25">
      <c r="A39" s="76"/>
    </row>
    <row r="40" spans="1:31" x14ac:dyDescent="0.25">
      <c r="A40" s="76"/>
    </row>
    <row r="41" spans="1:31" x14ac:dyDescent="0.25">
      <c r="A41" s="76"/>
    </row>
    <row r="42" spans="1:31" x14ac:dyDescent="0.25">
      <c r="A42" s="76"/>
    </row>
    <row r="43" spans="1:31" x14ac:dyDescent="0.25">
      <c r="A43" s="76"/>
    </row>
    <row r="44" spans="1:31" x14ac:dyDescent="0.25">
      <c r="A44" s="76"/>
    </row>
    <row r="45" spans="1:31" x14ac:dyDescent="0.25">
      <c r="A45" s="76"/>
    </row>
    <row r="46" spans="1:31" x14ac:dyDescent="0.25">
      <c r="A46" s="76"/>
    </row>
    <row r="47" spans="1:31" x14ac:dyDescent="0.25">
      <c r="A47" s="76"/>
    </row>
    <row r="48" spans="1:3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6"/>
      <c r="B1" s="413" t="s">
        <v>62</v>
      </c>
      <c r="C1" s="413"/>
      <c r="D1" s="413"/>
      <c r="E1" s="76"/>
      <c r="F1" s="76"/>
      <c r="G1" s="76"/>
      <c r="H1" s="76"/>
      <c r="I1" s="76"/>
      <c r="J1" s="76"/>
      <c r="K1" s="76"/>
      <c r="L1" s="76"/>
      <c r="M1" s="76"/>
      <c r="N1" s="76"/>
      <c r="O1" s="76"/>
      <c r="P1" s="76"/>
      <c r="Q1" s="76"/>
      <c r="R1" s="76"/>
      <c r="S1" s="76"/>
      <c r="T1" s="76"/>
      <c r="U1" s="76"/>
    </row>
    <row r="2" spans="1:21" x14ac:dyDescent="0.25">
      <c r="A2" s="76"/>
      <c r="B2" s="76"/>
      <c r="C2" s="76"/>
      <c r="D2" s="76"/>
      <c r="E2" s="76"/>
      <c r="F2" s="76"/>
      <c r="G2" s="76"/>
      <c r="H2" s="76"/>
      <c r="I2" s="76"/>
      <c r="J2" s="76"/>
      <c r="K2" s="76"/>
      <c r="L2" s="76"/>
      <c r="M2" s="76"/>
      <c r="N2" s="76"/>
      <c r="O2" s="76"/>
      <c r="P2" s="76"/>
      <c r="Q2" s="76"/>
      <c r="R2" s="76"/>
      <c r="S2" s="76"/>
      <c r="T2" s="76"/>
      <c r="U2" s="76"/>
    </row>
    <row r="3" spans="1:21" ht="30" x14ac:dyDescent="0.25">
      <c r="A3" s="76"/>
      <c r="B3" s="97"/>
      <c r="C3" s="28" t="s">
        <v>55</v>
      </c>
      <c r="D3" s="28" t="s">
        <v>56</v>
      </c>
      <c r="E3" s="76"/>
      <c r="F3" s="76"/>
      <c r="G3" s="76"/>
      <c r="H3" s="76"/>
      <c r="I3" s="76"/>
      <c r="J3" s="76"/>
      <c r="K3" s="76"/>
      <c r="L3" s="76"/>
      <c r="M3" s="76"/>
      <c r="N3" s="76"/>
      <c r="O3" s="76"/>
      <c r="P3" s="76"/>
      <c r="Q3" s="76"/>
      <c r="R3" s="76"/>
      <c r="S3" s="76"/>
      <c r="T3" s="76"/>
      <c r="U3" s="76"/>
    </row>
    <row r="4" spans="1:21" ht="33.75" x14ac:dyDescent="0.25">
      <c r="A4" s="96" t="s">
        <v>82</v>
      </c>
      <c r="B4" s="31" t="s">
        <v>100</v>
      </c>
      <c r="C4" s="36" t="s">
        <v>155</v>
      </c>
      <c r="D4" s="29" t="s">
        <v>96</v>
      </c>
      <c r="E4" s="76"/>
      <c r="F4" s="76"/>
      <c r="G4" s="76"/>
      <c r="H4" s="76"/>
      <c r="I4" s="76"/>
      <c r="J4" s="76"/>
      <c r="K4" s="76"/>
      <c r="L4" s="76"/>
      <c r="M4" s="76"/>
      <c r="N4" s="76"/>
      <c r="O4" s="76"/>
      <c r="P4" s="76"/>
      <c r="Q4" s="76"/>
      <c r="R4" s="76"/>
      <c r="S4" s="76"/>
      <c r="T4" s="76"/>
      <c r="U4" s="76"/>
    </row>
    <row r="5" spans="1:21" ht="67.5" x14ac:dyDescent="0.25">
      <c r="A5" s="96" t="s">
        <v>83</v>
      </c>
      <c r="B5" s="32" t="s">
        <v>58</v>
      </c>
      <c r="C5" s="37" t="s">
        <v>92</v>
      </c>
      <c r="D5" s="30" t="s">
        <v>97</v>
      </c>
      <c r="E5" s="76"/>
      <c r="F5" s="76"/>
      <c r="G5" s="76"/>
      <c r="H5" s="76"/>
      <c r="I5" s="76"/>
      <c r="J5" s="76"/>
      <c r="K5" s="76"/>
      <c r="L5" s="76"/>
      <c r="M5" s="76"/>
      <c r="N5" s="76"/>
      <c r="O5" s="76"/>
      <c r="P5" s="76"/>
      <c r="Q5" s="76"/>
      <c r="R5" s="76"/>
      <c r="S5" s="76"/>
      <c r="T5" s="76"/>
      <c r="U5" s="76"/>
    </row>
    <row r="6" spans="1:21" ht="67.5" x14ac:dyDescent="0.25">
      <c r="A6" s="96" t="s">
        <v>80</v>
      </c>
      <c r="B6" s="33" t="s">
        <v>59</v>
      </c>
      <c r="C6" s="37" t="s">
        <v>93</v>
      </c>
      <c r="D6" s="30" t="s">
        <v>99</v>
      </c>
      <c r="E6" s="76"/>
      <c r="F6" s="76"/>
      <c r="G6" s="76"/>
      <c r="H6" s="76"/>
      <c r="I6" s="76"/>
      <c r="J6" s="76"/>
      <c r="K6" s="76"/>
      <c r="L6" s="76"/>
      <c r="M6" s="76"/>
      <c r="N6" s="76"/>
      <c r="O6" s="76"/>
      <c r="P6" s="76"/>
      <c r="Q6" s="76"/>
      <c r="R6" s="76"/>
      <c r="S6" s="76"/>
      <c r="T6" s="76"/>
      <c r="U6" s="76"/>
    </row>
    <row r="7" spans="1:21" ht="101.25" x14ac:dyDescent="0.25">
      <c r="A7" s="96" t="s">
        <v>7</v>
      </c>
      <c r="B7" s="34" t="s">
        <v>60</v>
      </c>
      <c r="C7" s="37" t="s">
        <v>94</v>
      </c>
      <c r="D7" s="30" t="s">
        <v>211</v>
      </c>
      <c r="E7" s="76"/>
      <c r="F7" s="76"/>
      <c r="G7" s="76"/>
      <c r="H7" s="76"/>
      <c r="I7" s="76"/>
      <c r="J7" s="76"/>
      <c r="K7" s="76"/>
      <c r="L7" s="76"/>
      <c r="M7" s="76"/>
      <c r="N7" s="76"/>
      <c r="O7" s="76"/>
      <c r="P7" s="76"/>
      <c r="Q7" s="76"/>
      <c r="R7" s="76"/>
      <c r="S7" s="76"/>
      <c r="T7" s="76"/>
      <c r="U7" s="76"/>
    </row>
    <row r="8" spans="1:21" ht="67.5" x14ac:dyDescent="0.25">
      <c r="A8" s="96" t="s">
        <v>84</v>
      </c>
      <c r="B8" s="35" t="s">
        <v>61</v>
      </c>
      <c r="C8" s="37" t="s">
        <v>95</v>
      </c>
      <c r="D8" s="30" t="s">
        <v>117</v>
      </c>
      <c r="E8" s="76"/>
      <c r="F8" s="76"/>
      <c r="G8" s="76"/>
      <c r="H8" s="76"/>
      <c r="I8" s="76"/>
      <c r="J8" s="76"/>
      <c r="K8" s="76"/>
      <c r="L8" s="76"/>
      <c r="M8" s="76"/>
      <c r="N8" s="76"/>
      <c r="O8" s="76"/>
      <c r="P8" s="76"/>
      <c r="Q8" s="76"/>
      <c r="R8" s="76"/>
      <c r="S8" s="76"/>
      <c r="T8" s="76"/>
      <c r="U8" s="76"/>
    </row>
    <row r="9" spans="1:21" ht="20.25" x14ac:dyDescent="0.25">
      <c r="A9" s="96"/>
      <c r="B9" s="96"/>
      <c r="C9" s="98"/>
      <c r="D9" s="98"/>
      <c r="E9" s="76"/>
      <c r="F9" s="76"/>
      <c r="G9" s="76"/>
      <c r="H9" s="76"/>
      <c r="I9" s="76"/>
      <c r="J9" s="76"/>
      <c r="K9" s="76"/>
      <c r="L9" s="76"/>
      <c r="M9" s="76"/>
      <c r="N9" s="76"/>
      <c r="O9" s="76"/>
      <c r="P9" s="76"/>
      <c r="Q9" s="76"/>
      <c r="R9" s="76"/>
      <c r="S9" s="76"/>
      <c r="T9" s="76"/>
      <c r="U9" s="76"/>
    </row>
    <row r="10" spans="1:21" ht="16.5" x14ac:dyDescent="0.25">
      <c r="A10" s="96"/>
      <c r="B10" s="99"/>
      <c r="C10" s="99"/>
      <c r="D10" s="99"/>
      <c r="E10" s="76"/>
      <c r="F10" s="76"/>
      <c r="G10" s="76"/>
      <c r="H10" s="76"/>
      <c r="I10" s="76"/>
      <c r="J10" s="76"/>
      <c r="K10" s="76"/>
      <c r="L10" s="76"/>
      <c r="M10" s="76"/>
      <c r="N10" s="76"/>
      <c r="O10" s="76"/>
      <c r="P10" s="76"/>
      <c r="Q10" s="76"/>
      <c r="R10" s="76"/>
      <c r="S10" s="76"/>
      <c r="T10" s="76"/>
      <c r="U10" s="76"/>
    </row>
    <row r="11" spans="1:21" x14ac:dyDescent="0.25">
      <c r="A11" s="96"/>
      <c r="B11" s="96" t="s">
        <v>90</v>
      </c>
      <c r="C11" s="96" t="s">
        <v>143</v>
      </c>
      <c r="D11" s="96" t="s">
        <v>150</v>
      </c>
      <c r="E11" s="76"/>
      <c r="F11" s="76"/>
      <c r="G11" s="76"/>
      <c r="H11" s="76"/>
      <c r="I11" s="76"/>
      <c r="J11" s="76"/>
      <c r="K11" s="76"/>
      <c r="L11" s="76"/>
      <c r="M11" s="76"/>
      <c r="N11" s="76"/>
      <c r="O11" s="76"/>
      <c r="P11" s="76"/>
      <c r="Q11" s="76"/>
      <c r="R11" s="76"/>
      <c r="S11" s="76"/>
      <c r="T11" s="76"/>
      <c r="U11" s="76"/>
    </row>
    <row r="12" spans="1:21" x14ac:dyDescent="0.25">
      <c r="A12" s="96"/>
      <c r="B12" s="96" t="s">
        <v>88</v>
      </c>
      <c r="C12" s="96" t="s">
        <v>147</v>
      </c>
      <c r="D12" s="96" t="s">
        <v>151</v>
      </c>
      <c r="E12" s="76"/>
      <c r="F12" s="76"/>
      <c r="G12" s="76"/>
      <c r="H12" s="76"/>
      <c r="I12" s="76"/>
      <c r="J12" s="76"/>
      <c r="K12" s="76"/>
      <c r="L12" s="76"/>
      <c r="M12" s="76"/>
      <c r="N12" s="76"/>
      <c r="O12" s="76"/>
      <c r="P12" s="76"/>
      <c r="Q12" s="76"/>
      <c r="R12" s="76"/>
      <c r="S12" s="76"/>
      <c r="T12" s="76"/>
      <c r="U12" s="76"/>
    </row>
    <row r="13" spans="1:21" x14ac:dyDescent="0.25">
      <c r="A13" s="96"/>
      <c r="B13" s="96"/>
      <c r="C13" s="96" t="s">
        <v>146</v>
      </c>
      <c r="D13" s="96" t="s">
        <v>152</v>
      </c>
      <c r="E13" s="76"/>
      <c r="F13" s="76"/>
      <c r="G13" s="76"/>
      <c r="H13" s="76"/>
      <c r="I13" s="76"/>
      <c r="J13" s="76"/>
      <c r="K13" s="76"/>
      <c r="L13" s="76"/>
      <c r="M13" s="76"/>
      <c r="N13" s="76"/>
      <c r="O13" s="76"/>
      <c r="P13" s="76"/>
      <c r="Q13" s="76"/>
      <c r="R13" s="76"/>
      <c r="S13" s="76"/>
      <c r="T13" s="76"/>
      <c r="U13" s="76"/>
    </row>
    <row r="14" spans="1:21" x14ac:dyDescent="0.25">
      <c r="A14" s="96"/>
      <c r="B14" s="96"/>
      <c r="C14" s="96" t="s">
        <v>148</v>
      </c>
      <c r="D14" s="96" t="s">
        <v>153</v>
      </c>
      <c r="E14" s="76"/>
      <c r="F14" s="76"/>
      <c r="G14" s="76"/>
      <c r="H14" s="76"/>
      <c r="I14" s="76"/>
      <c r="J14" s="76"/>
      <c r="K14" s="76"/>
      <c r="L14" s="76"/>
      <c r="M14" s="76"/>
      <c r="N14" s="76"/>
      <c r="O14" s="76"/>
      <c r="P14" s="76"/>
      <c r="Q14" s="76"/>
      <c r="R14" s="76"/>
      <c r="S14" s="76"/>
      <c r="T14" s="76"/>
      <c r="U14" s="76"/>
    </row>
    <row r="15" spans="1:21" x14ac:dyDescent="0.25">
      <c r="A15" s="96"/>
      <c r="B15" s="96"/>
      <c r="C15" s="96" t="s">
        <v>149</v>
      </c>
      <c r="D15" s="96" t="s">
        <v>154</v>
      </c>
      <c r="E15" s="76"/>
      <c r="F15" s="76"/>
      <c r="G15" s="76"/>
      <c r="H15" s="76"/>
      <c r="I15" s="76"/>
      <c r="J15" s="76"/>
      <c r="K15" s="76"/>
      <c r="L15" s="76"/>
      <c r="M15" s="76"/>
      <c r="N15" s="76"/>
      <c r="O15" s="76"/>
      <c r="P15" s="76"/>
      <c r="Q15" s="76"/>
      <c r="R15" s="76"/>
      <c r="S15" s="76"/>
      <c r="T15" s="76"/>
      <c r="U15" s="76"/>
    </row>
    <row r="16" spans="1:21" x14ac:dyDescent="0.25">
      <c r="A16" s="96"/>
      <c r="B16" s="96"/>
      <c r="C16" s="96"/>
      <c r="D16" s="96"/>
      <c r="E16" s="76"/>
      <c r="F16" s="76"/>
      <c r="G16" s="76"/>
      <c r="H16" s="76"/>
      <c r="I16" s="76"/>
      <c r="J16" s="76"/>
      <c r="K16" s="76"/>
      <c r="L16" s="76"/>
      <c r="M16" s="76"/>
      <c r="N16" s="76"/>
      <c r="O16" s="76"/>
    </row>
    <row r="17" spans="1:15" x14ac:dyDescent="0.25">
      <c r="A17" s="96"/>
      <c r="B17" s="96"/>
      <c r="C17" s="96"/>
      <c r="D17" s="96"/>
      <c r="E17" s="76"/>
      <c r="F17" s="76"/>
      <c r="G17" s="76"/>
      <c r="H17" s="76"/>
      <c r="I17" s="76"/>
      <c r="J17" s="76"/>
      <c r="K17" s="76"/>
      <c r="L17" s="76"/>
      <c r="M17" s="76"/>
      <c r="N17" s="76"/>
      <c r="O17" s="76"/>
    </row>
    <row r="18" spans="1:15" x14ac:dyDescent="0.25">
      <c r="A18" s="96"/>
      <c r="B18" s="100"/>
      <c r="C18" s="100"/>
      <c r="D18" s="100"/>
      <c r="E18" s="76"/>
      <c r="F18" s="76"/>
      <c r="G18" s="76"/>
      <c r="H18" s="76"/>
      <c r="I18" s="76"/>
      <c r="J18" s="76"/>
      <c r="K18" s="76"/>
      <c r="L18" s="76"/>
      <c r="M18" s="76"/>
      <c r="N18" s="76"/>
      <c r="O18" s="76"/>
    </row>
    <row r="19" spans="1:15" x14ac:dyDescent="0.25">
      <c r="A19" s="96"/>
      <c r="B19" s="100"/>
      <c r="C19" s="100"/>
      <c r="D19" s="100"/>
      <c r="E19" s="76"/>
      <c r="F19" s="76"/>
      <c r="G19" s="76"/>
      <c r="H19" s="76"/>
      <c r="I19" s="76"/>
      <c r="J19" s="76"/>
      <c r="K19" s="76"/>
      <c r="L19" s="76"/>
      <c r="M19" s="76"/>
      <c r="N19" s="76"/>
      <c r="O19" s="76"/>
    </row>
    <row r="20" spans="1:15" x14ac:dyDescent="0.25">
      <c r="A20" s="96"/>
      <c r="B20" s="100"/>
      <c r="C20" s="100"/>
      <c r="D20" s="100"/>
      <c r="E20" s="76"/>
      <c r="F20" s="76"/>
      <c r="G20" s="76"/>
      <c r="H20" s="76"/>
      <c r="I20" s="76"/>
      <c r="J20" s="76"/>
      <c r="K20" s="76"/>
      <c r="L20" s="76"/>
      <c r="M20" s="76"/>
      <c r="N20" s="76"/>
      <c r="O20" s="76"/>
    </row>
    <row r="21" spans="1:15" x14ac:dyDescent="0.25">
      <c r="A21" s="96"/>
      <c r="B21" s="100"/>
      <c r="C21" s="100"/>
      <c r="D21" s="100"/>
      <c r="E21" s="76"/>
      <c r="F21" s="76"/>
      <c r="G21" s="76"/>
      <c r="H21" s="76"/>
      <c r="I21" s="76"/>
      <c r="J21" s="76"/>
      <c r="K21" s="76"/>
      <c r="L21" s="76"/>
      <c r="M21" s="76"/>
      <c r="N21" s="76"/>
      <c r="O21" s="76"/>
    </row>
    <row r="22" spans="1:15" ht="20.25" x14ac:dyDescent="0.25">
      <c r="A22" s="96"/>
      <c r="B22" s="96"/>
      <c r="C22" s="98"/>
      <c r="D22" s="98"/>
      <c r="E22" s="76"/>
      <c r="F22" s="76"/>
      <c r="G22" s="76"/>
      <c r="H22" s="76"/>
      <c r="I22" s="76"/>
      <c r="J22" s="76"/>
      <c r="K22" s="76"/>
      <c r="L22" s="76"/>
      <c r="M22" s="76"/>
      <c r="N22" s="76"/>
      <c r="O22" s="76"/>
    </row>
    <row r="23" spans="1:15" ht="20.25" x14ac:dyDescent="0.25">
      <c r="A23" s="96"/>
      <c r="B23" s="96"/>
      <c r="C23" s="98"/>
      <c r="D23" s="98"/>
      <c r="E23" s="76"/>
      <c r="F23" s="76"/>
      <c r="G23" s="76"/>
      <c r="H23" s="76"/>
      <c r="I23" s="76"/>
      <c r="J23" s="76"/>
      <c r="K23" s="76"/>
      <c r="L23" s="76"/>
      <c r="M23" s="76"/>
      <c r="N23" s="76"/>
      <c r="O23" s="76"/>
    </row>
    <row r="24" spans="1:15" ht="20.25" x14ac:dyDescent="0.25">
      <c r="A24" s="96"/>
      <c r="B24" s="96"/>
      <c r="C24" s="98"/>
      <c r="D24" s="98"/>
      <c r="E24" s="76"/>
      <c r="F24" s="76"/>
      <c r="G24" s="76"/>
      <c r="H24" s="76"/>
      <c r="I24" s="76"/>
      <c r="J24" s="76"/>
      <c r="K24" s="76"/>
      <c r="L24" s="76"/>
      <c r="M24" s="76"/>
      <c r="N24" s="76"/>
      <c r="O24" s="76"/>
    </row>
    <row r="25" spans="1:15" ht="20.25" x14ac:dyDescent="0.25">
      <c r="A25" s="96"/>
      <c r="B25" s="96"/>
      <c r="C25" s="98"/>
      <c r="D25" s="98"/>
      <c r="E25" s="76"/>
      <c r="F25" s="76"/>
      <c r="G25" s="76"/>
      <c r="H25" s="76"/>
      <c r="I25" s="76"/>
      <c r="J25" s="76"/>
      <c r="K25" s="76"/>
      <c r="L25" s="76"/>
      <c r="M25" s="76"/>
      <c r="N25" s="76"/>
      <c r="O25" s="76"/>
    </row>
    <row r="26" spans="1:15" ht="20.25" x14ac:dyDescent="0.25">
      <c r="A26" s="96"/>
      <c r="B26" s="96"/>
      <c r="C26" s="98"/>
      <c r="D26" s="98"/>
      <c r="E26" s="76"/>
      <c r="F26" s="76"/>
      <c r="G26" s="76"/>
      <c r="H26" s="76"/>
      <c r="I26" s="76"/>
      <c r="J26" s="76"/>
      <c r="K26" s="76"/>
      <c r="L26" s="76"/>
      <c r="M26" s="76"/>
      <c r="N26" s="76"/>
      <c r="O26" s="76"/>
    </row>
    <row r="27" spans="1:15" ht="20.25" x14ac:dyDescent="0.25">
      <c r="A27" s="96"/>
      <c r="B27" s="96"/>
      <c r="C27" s="98"/>
      <c r="D27" s="98"/>
      <c r="E27" s="76"/>
      <c r="F27" s="76"/>
      <c r="G27" s="76"/>
      <c r="H27" s="76"/>
      <c r="I27" s="76"/>
      <c r="J27" s="76"/>
      <c r="K27" s="76"/>
      <c r="L27" s="76"/>
      <c r="M27" s="76"/>
      <c r="N27" s="76"/>
      <c r="O27" s="76"/>
    </row>
    <row r="28" spans="1:15" ht="20.25" x14ac:dyDescent="0.25">
      <c r="A28" s="96"/>
      <c r="B28" s="96"/>
      <c r="C28" s="98"/>
      <c r="D28" s="98"/>
      <c r="E28" s="76"/>
      <c r="F28" s="76"/>
      <c r="G28" s="76"/>
      <c r="H28" s="76"/>
      <c r="I28" s="76"/>
      <c r="J28" s="76"/>
      <c r="K28" s="76"/>
      <c r="L28" s="76"/>
      <c r="M28" s="76"/>
      <c r="N28" s="76"/>
      <c r="O28" s="76"/>
    </row>
    <row r="29" spans="1:15" ht="20.25" x14ac:dyDescent="0.25">
      <c r="A29" s="96"/>
      <c r="B29" s="96"/>
      <c r="C29" s="98"/>
      <c r="D29" s="98"/>
      <c r="E29" s="76"/>
      <c r="F29" s="76"/>
      <c r="G29" s="76"/>
      <c r="H29" s="76"/>
      <c r="I29" s="76"/>
      <c r="J29" s="76"/>
      <c r="K29" s="76"/>
      <c r="L29" s="76"/>
      <c r="M29" s="76"/>
      <c r="N29" s="76"/>
      <c r="O29" s="76"/>
    </row>
    <row r="30" spans="1:15" ht="20.25" x14ac:dyDescent="0.25">
      <c r="A30" s="96"/>
      <c r="B30" s="96"/>
      <c r="C30" s="98"/>
      <c r="D30" s="98"/>
      <c r="E30" s="76"/>
      <c r="F30" s="76"/>
      <c r="G30" s="76"/>
      <c r="H30" s="76"/>
      <c r="I30" s="76"/>
      <c r="J30" s="76"/>
      <c r="K30" s="76"/>
      <c r="L30" s="76"/>
      <c r="M30" s="76"/>
      <c r="N30" s="76"/>
      <c r="O30" s="76"/>
    </row>
    <row r="31" spans="1:15" ht="20.25" x14ac:dyDescent="0.25">
      <c r="A31" s="96"/>
      <c r="B31" s="96"/>
      <c r="C31" s="98"/>
      <c r="D31" s="98"/>
      <c r="E31" s="76"/>
      <c r="F31" s="76"/>
      <c r="G31" s="76"/>
      <c r="H31" s="76"/>
      <c r="I31" s="76"/>
      <c r="J31" s="76"/>
      <c r="K31" s="76"/>
      <c r="L31" s="76"/>
      <c r="M31" s="76"/>
      <c r="N31" s="76"/>
      <c r="O31" s="76"/>
    </row>
    <row r="32" spans="1:15" ht="20.25" x14ac:dyDescent="0.25">
      <c r="A32" s="96"/>
      <c r="B32" s="96"/>
      <c r="C32" s="98"/>
      <c r="D32" s="98"/>
      <c r="E32" s="76"/>
      <c r="F32" s="76"/>
      <c r="G32" s="76"/>
      <c r="H32" s="76"/>
      <c r="I32" s="76"/>
      <c r="J32" s="76"/>
      <c r="K32" s="76"/>
      <c r="L32" s="76"/>
      <c r="M32" s="76"/>
      <c r="N32" s="76"/>
      <c r="O32" s="76"/>
    </row>
    <row r="33" spans="1:15" ht="20.25" x14ac:dyDescent="0.25">
      <c r="A33" s="96"/>
      <c r="B33" s="96"/>
      <c r="C33" s="98"/>
      <c r="D33" s="98"/>
      <c r="E33" s="76"/>
      <c r="F33" s="76"/>
      <c r="G33" s="76"/>
      <c r="H33" s="76"/>
      <c r="I33" s="76"/>
      <c r="J33" s="76"/>
      <c r="K33" s="76"/>
      <c r="L33" s="76"/>
      <c r="M33" s="76"/>
      <c r="N33" s="76"/>
      <c r="O33" s="76"/>
    </row>
    <row r="34" spans="1:15" ht="20.25" x14ac:dyDescent="0.25">
      <c r="A34" s="96"/>
      <c r="B34" s="96"/>
      <c r="C34" s="98"/>
      <c r="D34" s="98"/>
      <c r="E34" s="76"/>
      <c r="F34" s="76"/>
      <c r="G34" s="76"/>
      <c r="H34" s="76"/>
      <c r="I34" s="76"/>
      <c r="J34" s="76"/>
      <c r="K34" s="76"/>
      <c r="L34" s="76"/>
      <c r="M34" s="76"/>
      <c r="N34" s="76"/>
      <c r="O34" s="76"/>
    </row>
    <row r="35" spans="1:15" ht="20.25" x14ac:dyDescent="0.25">
      <c r="A35" s="96"/>
      <c r="B35" s="96"/>
      <c r="C35" s="98"/>
      <c r="D35" s="98"/>
      <c r="E35" s="76"/>
      <c r="F35" s="76"/>
      <c r="G35" s="76"/>
      <c r="H35" s="76"/>
      <c r="I35" s="76"/>
      <c r="J35" s="76"/>
      <c r="K35" s="76"/>
      <c r="L35" s="76"/>
      <c r="M35" s="76"/>
      <c r="N35" s="76"/>
      <c r="O35" s="76"/>
    </row>
    <row r="36" spans="1:15" ht="20.25" x14ac:dyDescent="0.25">
      <c r="A36" s="96"/>
      <c r="B36" s="96"/>
      <c r="C36" s="98"/>
      <c r="D36" s="98"/>
      <c r="E36" s="76"/>
      <c r="F36" s="76"/>
      <c r="G36" s="76"/>
      <c r="H36" s="76"/>
      <c r="I36" s="76"/>
      <c r="J36" s="76"/>
      <c r="K36" s="76"/>
      <c r="L36" s="76"/>
      <c r="M36" s="76"/>
      <c r="N36" s="76"/>
      <c r="O36" s="76"/>
    </row>
    <row r="37" spans="1:15" ht="20.25" x14ac:dyDescent="0.25">
      <c r="A37" s="96"/>
      <c r="B37" s="96"/>
      <c r="C37" s="98"/>
      <c r="D37" s="98"/>
      <c r="E37" s="76"/>
      <c r="F37" s="76"/>
      <c r="G37" s="76"/>
      <c r="H37" s="76"/>
      <c r="I37" s="76"/>
      <c r="J37" s="76"/>
      <c r="K37" s="76"/>
      <c r="L37" s="76"/>
      <c r="M37" s="76"/>
      <c r="N37" s="76"/>
      <c r="O37" s="76"/>
    </row>
    <row r="38" spans="1:15" ht="20.25" x14ac:dyDescent="0.25">
      <c r="A38" s="96"/>
      <c r="B38" s="96"/>
      <c r="C38" s="98"/>
      <c r="D38" s="98"/>
      <c r="E38" s="76"/>
      <c r="F38" s="76"/>
      <c r="G38" s="76"/>
      <c r="H38" s="76"/>
      <c r="I38" s="76"/>
      <c r="J38" s="76"/>
      <c r="K38" s="76"/>
      <c r="L38" s="76"/>
      <c r="M38" s="76"/>
      <c r="N38" s="76"/>
      <c r="O38" s="76"/>
    </row>
    <row r="39" spans="1:15" ht="20.25" x14ac:dyDescent="0.25">
      <c r="A39" s="96"/>
      <c r="B39" s="96"/>
      <c r="C39" s="98"/>
      <c r="D39" s="98"/>
      <c r="E39" s="76"/>
      <c r="F39" s="76"/>
      <c r="G39" s="76"/>
      <c r="H39" s="76"/>
      <c r="I39" s="76"/>
      <c r="J39" s="76"/>
      <c r="K39" s="76"/>
      <c r="L39" s="76"/>
      <c r="M39" s="76"/>
      <c r="N39" s="76"/>
      <c r="O39" s="76"/>
    </row>
    <row r="40" spans="1:15" ht="20.25" x14ac:dyDescent="0.25">
      <c r="A40" s="96"/>
      <c r="B40" s="96"/>
      <c r="C40" s="98"/>
      <c r="D40" s="98"/>
      <c r="E40" s="76"/>
      <c r="F40" s="76"/>
      <c r="G40" s="76"/>
      <c r="H40" s="76"/>
      <c r="I40" s="76"/>
      <c r="J40" s="76"/>
      <c r="K40" s="76"/>
      <c r="L40" s="76"/>
      <c r="M40" s="76"/>
      <c r="N40" s="76"/>
      <c r="O40" s="76"/>
    </row>
    <row r="41" spans="1:15" ht="20.25" x14ac:dyDescent="0.25">
      <c r="A41" s="96"/>
      <c r="B41" s="96"/>
      <c r="C41" s="98"/>
      <c r="D41" s="98"/>
      <c r="E41" s="76"/>
      <c r="F41" s="76"/>
      <c r="G41" s="76"/>
      <c r="H41" s="76"/>
      <c r="I41" s="76"/>
      <c r="J41" s="76"/>
      <c r="K41" s="76"/>
      <c r="L41" s="76"/>
      <c r="M41" s="76"/>
      <c r="N41" s="76"/>
      <c r="O41" s="76"/>
    </row>
    <row r="42" spans="1:15" ht="20.25" x14ac:dyDescent="0.25">
      <c r="A42" s="96"/>
      <c r="B42" s="96"/>
      <c r="C42" s="98"/>
      <c r="D42" s="98"/>
      <c r="E42" s="76"/>
      <c r="F42" s="76"/>
      <c r="G42" s="76"/>
      <c r="H42" s="76"/>
      <c r="I42" s="76"/>
      <c r="J42" s="76"/>
      <c r="K42" s="76"/>
      <c r="L42" s="76"/>
      <c r="M42" s="76"/>
      <c r="N42" s="76"/>
      <c r="O42" s="76"/>
    </row>
    <row r="43" spans="1:15" ht="20.25" x14ac:dyDescent="0.25">
      <c r="A43" s="96"/>
      <c r="B43" s="96"/>
      <c r="C43" s="98"/>
      <c r="D43" s="98"/>
      <c r="E43" s="76"/>
      <c r="F43" s="76"/>
      <c r="G43" s="76"/>
      <c r="H43" s="76"/>
      <c r="I43" s="76"/>
      <c r="J43" s="76"/>
      <c r="K43" s="76"/>
      <c r="L43" s="76"/>
      <c r="M43" s="76"/>
      <c r="N43" s="76"/>
      <c r="O43" s="76"/>
    </row>
    <row r="44" spans="1:15" ht="20.25" x14ac:dyDescent="0.25">
      <c r="A44" s="96"/>
      <c r="B44" s="96"/>
      <c r="C44" s="98"/>
      <c r="D44" s="98"/>
      <c r="E44" s="76"/>
      <c r="F44" s="76"/>
      <c r="G44" s="76"/>
      <c r="H44" s="76"/>
      <c r="I44" s="76"/>
      <c r="J44" s="76"/>
      <c r="K44" s="76"/>
      <c r="L44" s="76"/>
      <c r="M44" s="76"/>
      <c r="N44" s="76"/>
      <c r="O44" s="76"/>
    </row>
    <row r="45" spans="1:15" ht="20.25" x14ac:dyDescent="0.25">
      <c r="A45" s="96"/>
      <c r="B45" s="96"/>
      <c r="C45" s="98"/>
      <c r="D45" s="98"/>
      <c r="E45" s="76"/>
      <c r="F45" s="76"/>
      <c r="G45" s="76"/>
      <c r="H45" s="76"/>
      <c r="I45" s="76"/>
      <c r="J45" s="76"/>
      <c r="K45" s="76"/>
      <c r="L45" s="76"/>
      <c r="M45" s="76"/>
      <c r="N45" s="76"/>
      <c r="O45" s="76"/>
    </row>
    <row r="46" spans="1:15" ht="20.25" x14ac:dyDescent="0.25">
      <c r="A46" s="96"/>
      <c r="B46" s="96"/>
      <c r="C46" s="98"/>
      <c r="D46" s="98"/>
      <c r="E46" s="76"/>
      <c r="F46" s="76"/>
      <c r="G46" s="76"/>
      <c r="H46" s="76"/>
      <c r="I46" s="76"/>
      <c r="J46" s="76"/>
      <c r="K46" s="76"/>
      <c r="L46" s="76"/>
      <c r="M46" s="76"/>
      <c r="N46" s="76"/>
      <c r="O46" s="76"/>
    </row>
    <row r="47" spans="1:15" ht="20.25" x14ac:dyDescent="0.25">
      <c r="A47" s="96"/>
      <c r="B47" s="96"/>
      <c r="C47" s="98"/>
      <c r="D47" s="98"/>
      <c r="E47" s="76"/>
      <c r="F47" s="76"/>
      <c r="G47" s="76"/>
      <c r="H47" s="76"/>
      <c r="I47" s="76"/>
      <c r="J47" s="76"/>
      <c r="K47" s="76"/>
      <c r="L47" s="76"/>
      <c r="M47" s="76"/>
      <c r="N47" s="76"/>
      <c r="O47" s="76"/>
    </row>
    <row r="48" spans="1:15" ht="20.25" x14ac:dyDescent="0.25">
      <c r="A48" s="96"/>
      <c r="B48" s="96"/>
      <c r="C48" s="98"/>
      <c r="D48" s="98"/>
      <c r="E48" s="76"/>
      <c r="F48" s="76"/>
      <c r="G48" s="76"/>
      <c r="H48" s="76"/>
      <c r="I48" s="76"/>
      <c r="J48" s="76"/>
      <c r="K48" s="76"/>
      <c r="L48" s="76"/>
      <c r="M48" s="76"/>
      <c r="N48" s="76"/>
      <c r="O48" s="76"/>
    </row>
    <row r="49" spans="1:15" ht="20.25" x14ac:dyDescent="0.25">
      <c r="A49" s="96"/>
      <c r="B49" s="96"/>
      <c r="C49" s="98"/>
      <c r="D49" s="98"/>
      <c r="E49" s="76"/>
      <c r="F49" s="76"/>
      <c r="G49" s="76"/>
      <c r="H49" s="76"/>
      <c r="I49" s="76"/>
      <c r="J49" s="76"/>
      <c r="K49" s="76"/>
      <c r="L49" s="76"/>
      <c r="M49" s="76"/>
      <c r="N49" s="76"/>
      <c r="O49" s="76"/>
    </row>
    <row r="50" spans="1:15" ht="20.25" x14ac:dyDescent="0.25">
      <c r="A50" s="96"/>
      <c r="B50" s="96"/>
      <c r="C50" s="98"/>
      <c r="D50" s="98"/>
      <c r="E50" s="76"/>
      <c r="F50" s="76"/>
      <c r="G50" s="76"/>
      <c r="H50" s="76"/>
      <c r="I50" s="76"/>
      <c r="J50" s="76"/>
      <c r="K50" s="76"/>
      <c r="L50" s="76"/>
      <c r="M50" s="76"/>
      <c r="N50" s="76"/>
      <c r="O50" s="76"/>
    </row>
    <row r="51" spans="1:15" ht="20.25" x14ac:dyDescent="0.25">
      <c r="A51" s="96"/>
      <c r="B51" s="96"/>
      <c r="C51" s="98"/>
      <c r="D51" s="98"/>
      <c r="E51" s="76"/>
      <c r="F51" s="76"/>
      <c r="G51" s="76"/>
      <c r="H51" s="76"/>
      <c r="I51" s="76"/>
      <c r="J51" s="76"/>
      <c r="K51" s="76"/>
      <c r="L51" s="76"/>
      <c r="M51" s="76"/>
      <c r="N51" s="76"/>
      <c r="O51" s="76"/>
    </row>
    <row r="52" spans="1:15" ht="20.25" x14ac:dyDescent="0.25">
      <c r="A52" s="96"/>
      <c r="B52" s="20"/>
      <c r="C52" s="26"/>
      <c r="D52" s="26"/>
    </row>
    <row r="53" spans="1:15" ht="20.25" x14ac:dyDescent="0.25">
      <c r="A53" s="96"/>
      <c r="B53" s="20"/>
      <c r="C53" s="26"/>
      <c r="D53" s="26"/>
    </row>
    <row r="54" spans="1:15" ht="20.25" x14ac:dyDescent="0.25">
      <c r="A54" s="96"/>
      <c r="B54" s="20"/>
      <c r="C54" s="26"/>
      <c r="D54" s="26"/>
    </row>
    <row r="55" spans="1:15" ht="20.25" x14ac:dyDescent="0.25">
      <c r="A55" s="96"/>
      <c r="B55" s="20"/>
      <c r="C55" s="26"/>
      <c r="D55" s="26"/>
    </row>
    <row r="56" spans="1:15" ht="20.25" x14ac:dyDescent="0.25">
      <c r="A56" s="96"/>
      <c r="B56" s="20"/>
      <c r="C56" s="26"/>
      <c r="D56" s="26"/>
    </row>
    <row r="57" spans="1:15" ht="20.25" x14ac:dyDescent="0.25">
      <c r="A57" s="96"/>
      <c r="B57" s="20"/>
      <c r="C57" s="26"/>
      <c r="D57" s="26"/>
    </row>
    <row r="58" spans="1:15" ht="20.25" x14ac:dyDescent="0.25">
      <c r="A58" s="96"/>
      <c r="B58" s="20"/>
      <c r="C58" s="26"/>
      <c r="D58" s="26"/>
    </row>
    <row r="59" spans="1:15" ht="20.25" x14ac:dyDescent="0.25">
      <c r="A59" s="96"/>
      <c r="B59" s="20"/>
      <c r="C59" s="26"/>
      <c r="D59" s="26"/>
    </row>
    <row r="60" spans="1:15" ht="20.25" x14ac:dyDescent="0.25">
      <c r="A60" s="96"/>
      <c r="B60" s="20"/>
      <c r="C60" s="26"/>
      <c r="D60" s="26"/>
    </row>
    <row r="61" spans="1:15" ht="20.25" x14ac:dyDescent="0.25">
      <c r="A61" s="96"/>
      <c r="B61" s="20"/>
      <c r="C61" s="26"/>
      <c r="D61" s="26"/>
    </row>
    <row r="62" spans="1:15" ht="20.25" x14ac:dyDescent="0.25">
      <c r="A62" s="96"/>
      <c r="B62" s="20"/>
      <c r="C62" s="26"/>
      <c r="D62" s="26"/>
    </row>
    <row r="63" spans="1:15" ht="20.25" x14ac:dyDescent="0.25">
      <c r="A63" s="96"/>
      <c r="B63" s="20"/>
      <c r="C63" s="26"/>
      <c r="D63" s="26"/>
    </row>
    <row r="64" spans="1:15" ht="20.25" x14ac:dyDescent="0.25">
      <c r="A64" s="96"/>
      <c r="B64" s="20"/>
      <c r="C64" s="26"/>
      <c r="D64" s="26"/>
    </row>
    <row r="65" spans="1:4" ht="20.25" x14ac:dyDescent="0.25">
      <c r="A65" s="96"/>
      <c r="B65" s="20"/>
      <c r="C65" s="26"/>
      <c r="D65" s="26"/>
    </row>
    <row r="66" spans="1:4" ht="20.25" x14ac:dyDescent="0.25">
      <c r="A66" s="96"/>
      <c r="B66" s="20"/>
      <c r="C66" s="26"/>
      <c r="D66" s="26"/>
    </row>
    <row r="67" spans="1:4" ht="20.25" x14ac:dyDescent="0.25">
      <c r="A67" s="96"/>
      <c r="B67" s="20"/>
      <c r="C67" s="26"/>
      <c r="D67" s="26"/>
    </row>
    <row r="68" spans="1:4" ht="20.25" x14ac:dyDescent="0.25">
      <c r="A68" s="96"/>
      <c r="B68" s="20"/>
      <c r="C68" s="26"/>
      <c r="D68" s="26"/>
    </row>
    <row r="69" spans="1:4" ht="20.25" x14ac:dyDescent="0.25">
      <c r="A69" s="96"/>
      <c r="B69" s="20"/>
      <c r="C69" s="26"/>
      <c r="D69" s="26"/>
    </row>
    <row r="70" spans="1:4" ht="20.25" x14ac:dyDescent="0.25">
      <c r="A70" s="96"/>
      <c r="B70" s="20"/>
      <c r="C70" s="26"/>
      <c r="D70" s="26"/>
    </row>
    <row r="71" spans="1:4" ht="20.25" x14ac:dyDescent="0.25">
      <c r="A71" s="96"/>
      <c r="B71" s="20"/>
      <c r="C71" s="26"/>
      <c r="D71" s="26"/>
    </row>
    <row r="72" spans="1:4" ht="20.25" x14ac:dyDescent="0.25">
      <c r="A72" s="96"/>
      <c r="B72" s="20"/>
      <c r="C72" s="26"/>
      <c r="D72" s="26"/>
    </row>
    <row r="73" spans="1:4" ht="20.25" x14ac:dyDescent="0.25">
      <c r="A73" s="96"/>
      <c r="B73" s="20"/>
      <c r="C73" s="26"/>
      <c r="D73" s="26"/>
    </row>
    <row r="74" spans="1:4" ht="20.25" x14ac:dyDescent="0.25">
      <c r="A74" s="96"/>
      <c r="B74" s="20"/>
      <c r="C74" s="26"/>
      <c r="D74" s="26"/>
    </row>
    <row r="75" spans="1:4" ht="20.25" x14ac:dyDescent="0.25">
      <c r="A75" s="96"/>
      <c r="B75" s="20"/>
      <c r="C75" s="26"/>
      <c r="D75" s="26"/>
    </row>
    <row r="76" spans="1:4" ht="20.25" x14ac:dyDescent="0.25">
      <c r="A76" s="96"/>
      <c r="B76" s="20"/>
      <c r="C76" s="26"/>
      <c r="D76" s="26"/>
    </row>
    <row r="77" spans="1:4" ht="20.25" x14ac:dyDescent="0.25">
      <c r="A77" s="96"/>
      <c r="B77" s="20"/>
      <c r="C77" s="26"/>
      <c r="D77" s="26"/>
    </row>
    <row r="78" spans="1:4" ht="20.25" x14ac:dyDescent="0.25">
      <c r="A78" s="96"/>
      <c r="B78" s="20"/>
      <c r="C78" s="26"/>
      <c r="D78" s="26"/>
    </row>
    <row r="79" spans="1:4" ht="20.25" x14ac:dyDescent="0.25">
      <c r="A79" s="96"/>
      <c r="B79" s="20"/>
      <c r="C79" s="26"/>
      <c r="D79" s="26"/>
    </row>
    <row r="80" spans="1:4" ht="20.25" x14ac:dyDescent="0.25">
      <c r="A80" s="96"/>
      <c r="B80" s="20"/>
      <c r="C80" s="26"/>
      <c r="D80" s="26"/>
    </row>
    <row r="81" spans="1:4" ht="20.25" x14ac:dyDescent="0.25">
      <c r="A81" s="96"/>
      <c r="B81" s="20"/>
      <c r="C81" s="26"/>
      <c r="D81" s="26"/>
    </row>
    <row r="82" spans="1:4" ht="20.25" x14ac:dyDescent="0.25">
      <c r="A82" s="96"/>
      <c r="B82" s="20"/>
      <c r="C82" s="26"/>
      <c r="D82" s="26"/>
    </row>
    <row r="83" spans="1:4" ht="20.25" x14ac:dyDescent="0.25">
      <c r="A83" s="96"/>
      <c r="B83" s="20"/>
      <c r="C83" s="26"/>
      <c r="D83" s="26"/>
    </row>
    <row r="84" spans="1:4" ht="20.25" x14ac:dyDescent="0.25">
      <c r="A84" s="96"/>
      <c r="B84" s="20"/>
      <c r="C84" s="26"/>
      <c r="D84" s="26"/>
    </row>
    <row r="85" spans="1:4" ht="20.25" x14ac:dyDescent="0.25">
      <c r="A85" s="96"/>
      <c r="B85" s="20"/>
      <c r="C85" s="26"/>
      <c r="D85" s="26"/>
    </row>
    <row r="86" spans="1:4" ht="20.25" x14ac:dyDescent="0.25">
      <c r="A86" s="96"/>
      <c r="B86" s="20"/>
      <c r="C86" s="26"/>
      <c r="D86" s="26"/>
    </row>
    <row r="87" spans="1:4" ht="20.25" x14ac:dyDescent="0.25">
      <c r="A87" s="96"/>
      <c r="B87" s="20"/>
      <c r="C87" s="26"/>
      <c r="D87" s="26"/>
    </row>
    <row r="88" spans="1:4" ht="20.25" x14ac:dyDescent="0.25">
      <c r="A88" s="96"/>
      <c r="B88" s="20"/>
      <c r="C88" s="26"/>
      <c r="D88" s="26"/>
    </row>
    <row r="89" spans="1:4" ht="20.25" x14ac:dyDescent="0.25">
      <c r="A89" s="96"/>
      <c r="B89" s="20"/>
      <c r="C89" s="26"/>
      <c r="D89" s="26"/>
    </row>
    <row r="90" spans="1:4" ht="20.25" x14ac:dyDescent="0.25">
      <c r="A90" s="96"/>
      <c r="B90" s="20"/>
      <c r="C90" s="26"/>
      <c r="D90" s="26"/>
    </row>
    <row r="91" spans="1:4" ht="20.25" x14ac:dyDescent="0.25">
      <c r="A91" s="96"/>
      <c r="B91" s="20"/>
      <c r="C91" s="26"/>
      <c r="D91" s="26"/>
    </row>
    <row r="92" spans="1:4" ht="20.25" x14ac:dyDescent="0.25">
      <c r="A92" s="96"/>
      <c r="B92" s="20"/>
      <c r="C92" s="26"/>
      <c r="D92" s="26"/>
    </row>
    <row r="93" spans="1:4" ht="20.25" x14ac:dyDescent="0.25">
      <c r="A93" s="96"/>
      <c r="B93" s="20"/>
      <c r="C93" s="26"/>
      <c r="D93" s="26"/>
    </row>
    <row r="94" spans="1:4" ht="20.25" x14ac:dyDescent="0.25">
      <c r="A94" s="96"/>
      <c r="B94" s="20"/>
      <c r="C94" s="26"/>
      <c r="D94" s="26"/>
    </row>
    <row r="95" spans="1:4" ht="20.25" x14ac:dyDescent="0.25">
      <c r="A95" s="96"/>
      <c r="B95" s="20"/>
      <c r="C95" s="26"/>
      <c r="D95" s="26"/>
    </row>
    <row r="96" spans="1:4" ht="20.25" x14ac:dyDescent="0.25">
      <c r="A96" s="96"/>
      <c r="B96" s="20"/>
      <c r="C96" s="26"/>
      <c r="D96" s="26"/>
    </row>
    <row r="97" spans="1:4" ht="20.25" x14ac:dyDescent="0.25">
      <c r="A97" s="96"/>
      <c r="B97" s="20"/>
      <c r="C97" s="26"/>
      <c r="D97" s="26"/>
    </row>
    <row r="98" spans="1:4" ht="20.25" x14ac:dyDescent="0.25">
      <c r="A98" s="96"/>
      <c r="B98" s="20"/>
      <c r="C98" s="26"/>
      <c r="D98" s="26"/>
    </row>
    <row r="99" spans="1:4" ht="20.25" x14ac:dyDescent="0.25">
      <c r="A99" s="96"/>
      <c r="B99" s="20"/>
      <c r="C99" s="26"/>
      <c r="D99" s="26"/>
    </row>
    <row r="100" spans="1:4" ht="20.25" x14ac:dyDescent="0.25">
      <c r="A100" s="96"/>
      <c r="B100" s="20"/>
      <c r="C100" s="26"/>
      <c r="D100" s="26"/>
    </row>
    <row r="101" spans="1:4" ht="20.25" x14ac:dyDescent="0.25">
      <c r="A101" s="96"/>
      <c r="B101" s="20"/>
      <c r="C101" s="26"/>
      <c r="D101" s="26"/>
    </row>
    <row r="102" spans="1:4" ht="20.25" x14ac:dyDescent="0.25">
      <c r="A102" s="96"/>
      <c r="B102" s="20"/>
      <c r="C102" s="26"/>
      <c r="D102" s="26"/>
    </row>
    <row r="103" spans="1:4" ht="20.25" x14ac:dyDescent="0.25">
      <c r="A103" s="96"/>
      <c r="B103" s="20"/>
      <c r="C103" s="26"/>
      <c r="D103" s="26"/>
    </row>
    <row r="104" spans="1:4" ht="20.25" x14ac:dyDescent="0.25">
      <c r="A104" s="96"/>
      <c r="B104" s="20"/>
      <c r="C104" s="26"/>
      <c r="D104" s="26"/>
    </row>
    <row r="105" spans="1:4" ht="20.25" x14ac:dyDescent="0.25">
      <c r="A105" s="96"/>
      <c r="B105" s="20"/>
      <c r="C105" s="26"/>
      <c r="D105" s="26"/>
    </row>
    <row r="106" spans="1:4" ht="20.25" x14ac:dyDescent="0.25">
      <c r="A106" s="96"/>
      <c r="B106" s="20"/>
      <c r="C106" s="26"/>
      <c r="D106" s="26"/>
    </row>
    <row r="107" spans="1:4" ht="20.25" x14ac:dyDescent="0.25">
      <c r="A107" s="96"/>
      <c r="B107" s="20"/>
      <c r="C107" s="26"/>
      <c r="D107" s="26"/>
    </row>
    <row r="108" spans="1:4" ht="20.25" x14ac:dyDescent="0.25">
      <c r="A108" s="96"/>
      <c r="B108" s="20"/>
      <c r="C108" s="26"/>
      <c r="D108" s="26"/>
    </row>
    <row r="109" spans="1:4" ht="20.25" x14ac:dyDescent="0.25">
      <c r="A109" s="96"/>
      <c r="B109" s="20"/>
      <c r="C109" s="26"/>
      <c r="D109" s="26"/>
    </row>
    <row r="110" spans="1:4" ht="20.25" x14ac:dyDescent="0.25">
      <c r="A110" s="96"/>
      <c r="B110" s="20"/>
      <c r="C110" s="26"/>
      <c r="D110" s="26"/>
    </row>
    <row r="111" spans="1:4" ht="20.25" x14ac:dyDescent="0.25">
      <c r="A111" s="96"/>
      <c r="B111" s="20"/>
      <c r="C111" s="26"/>
      <c r="D111" s="26"/>
    </row>
    <row r="112" spans="1:4" ht="20.25" x14ac:dyDescent="0.25">
      <c r="A112" s="96"/>
      <c r="B112" s="20"/>
      <c r="C112" s="26"/>
      <c r="D112" s="26"/>
    </row>
    <row r="113" spans="1:4" ht="20.25" x14ac:dyDescent="0.25">
      <c r="A113" s="96"/>
      <c r="B113" s="20"/>
      <c r="C113" s="26"/>
      <c r="D113" s="26"/>
    </row>
    <row r="114" spans="1:4" ht="20.25" x14ac:dyDescent="0.25">
      <c r="A114" s="96"/>
      <c r="B114" s="20"/>
      <c r="C114" s="26"/>
      <c r="D114" s="26"/>
    </row>
    <row r="115" spans="1:4" ht="20.25" x14ac:dyDescent="0.25">
      <c r="A115" s="96"/>
      <c r="B115" s="20"/>
      <c r="C115" s="26"/>
      <c r="D115" s="26"/>
    </row>
    <row r="116" spans="1:4" ht="20.25" x14ac:dyDescent="0.25">
      <c r="A116" s="96"/>
      <c r="B116" s="20"/>
      <c r="C116" s="26"/>
      <c r="D116" s="26"/>
    </row>
    <row r="117" spans="1:4" ht="20.25" x14ac:dyDescent="0.25">
      <c r="A117" s="96"/>
      <c r="B117" s="20"/>
      <c r="C117" s="26"/>
      <c r="D117" s="26"/>
    </row>
    <row r="118" spans="1:4" ht="20.25" x14ac:dyDescent="0.25">
      <c r="A118" s="96"/>
      <c r="B118" s="20"/>
      <c r="C118" s="26"/>
      <c r="D118" s="26"/>
    </row>
    <row r="119" spans="1:4" ht="20.25" x14ac:dyDescent="0.25">
      <c r="A119" s="96"/>
      <c r="B119" s="20"/>
      <c r="C119" s="26"/>
      <c r="D119" s="26"/>
    </row>
    <row r="120" spans="1:4" ht="20.25" x14ac:dyDescent="0.25">
      <c r="A120" s="96"/>
      <c r="B120" s="20"/>
      <c r="C120" s="26"/>
      <c r="D120" s="26"/>
    </row>
    <row r="121" spans="1:4" ht="20.25" x14ac:dyDescent="0.25">
      <c r="A121" s="96"/>
      <c r="B121" s="20"/>
      <c r="C121" s="26"/>
      <c r="D121" s="26"/>
    </row>
    <row r="122" spans="1:4" ht="20.25" x14ac:dyDescent="0.25">
      <c r="A122" s="96"/>
      <c r="B122" s="20"/>
      <c r="C122" s="26"/>
      <c r="D122" s="26"/>
    </row>
    <row r="123" spans="1:4" ht="20.25" x14ac:dyDescent="0.25">
      <c r="A123" s="96"/>
      <c r="B123" s="20"/>
      <c r="C123" s="26"/>
      <c r="D123" s="26"/>
    </row>
    <row r="124" spans="1:4" ht="20.25" x14ac:dyDescent="0.25">
      <c r="A124" s="96"/>
      <c r="B124" s="20"/>
      <c r="C124" s="26"/>
      <c r="D124" s="26"/>
    </row>
    <row r="125" spans="1:4" ht="20.25" x14ac:dyDescent="0.25">
      <c r="A125" s="96"/>
      <c r="B125" s="20"/>
      <c r="C125" s="26"/>
      <c r="D125" s="26"/>
    </row>
    <row r="126" spans="1:4" ht="20.25" x14ac:dyDescent="0.25">
      <c r="A126" s="96"/>
      <c r="B126" s="20"/>
      <c r="C126" s="26"/>
      <c r="D126" s="26"/>
    </row>
    <row r="127" spans="1:4" ht="20.25" x14ac:dyDescent="0.25">
      <c r="A127" s="96"/>
      <c r="B127" s="20"/>
      <c r="C127" s="26"/>
      <c r="D127" s="26"/>
    </row>
    <row r="128" spans="1:4" ht="20.25" x14ac:dyDescent="0.25">
      <c r="A128" s="96"/>
      <c r="B128" s="20"/>
      <c r="C128" s="26"/>
      <c r="D128" s="26"/>
    </row>
    <row r="129" spans="1:4" ht="20.25" x14ac:dyDescent="0.25">
      <c r="A129" s="96"/>
      <c r="B129" s="20"/>
      <c r="C129" s="26"/>
      <c r="D129" s="26"/>
    </row>
    <row r="130" spans="1:4" ht="20.25" x14ac:dyDescent="0.25">
      <c r="A130" s="96"/>
      <c r="B130" s="20"/>
      <c r="C130" s="26"/>
      <c r="D130" s="26"/>
    </row>
    <row r="131" spans="1:4" ht="20.25" x14ac:dyDescent="0.25">
      <c r="A131" s="96"/>
      <c r="B131" s="20"/>
      <c r="C131" s="26"/>
      <c r="D131" s="26"/>
    </row>
    <row r="132" spans="1:4" ht="20.25" x14ac:dyDescent="0.25">
      <c r="A132" s="96"/>
      <c r="B132" s="20"/>
      <c r="C132" s="26"/>
      <c r="D132" s="26"/>
    </row>
    <row r="133" spans="1:4" ht="20.25" x14ac:dyDescent="0.25">
      <c r="A133" s="96"/>
      <c r="B133" s="20"/>
      <c r="C133" s="26"/>
      <c r="D133" s="26"/>
    </row>
    <row r="134" spans="1:4" ht="20.25" x14ac:dyDescent="0.25">
      <c r="A134" s="96"/>
      <c r="B134" s="20"/>
      <c r="C134" s="26"/>
      <c r="D134" s="26"/>
    </row>
    <row r="135" spans="1:4" ht="20.25" x14ac:dyDescent="0.25">
      <c r="A135" s="96"/>
      <c r="B135" s="20"/>
      <c r="C135" s="26"/>
      <c r="D135" s="26"/>
    </row>
    <row r="136" spans="1:4" ht="20.25" x14ac:dyDescent="0.25">
      <c r="A136" s="96"/>
      <c r="B136" s="20"/>
      <c r="C136" s="26"/>
      <c r="D136" s="26"/>
    </row>
    <row r="137" spans="1:4" ht="20.25" x14ac:dyDescent="0.25">
      <c r="A137" s="96"/>
      <c r="B137" s="20"/>
      <c r="C137" s="26"/>
      <c r="D137" s="26"/>
    </row>
    <row r="138" spans="1:4" ht="20.25" x14ac:dyDescent="0.25">
      <c r="A138" s="96"/>
      <c r="B138" s="20"/>
      <c r="C138" s="26"/>
      <c r="D138" s="26"/>
    </row>
    <row r="139" spans="1:4" ht="20.25" x14ac:dyDescent="0.25">
      <c r="A139" s="96"/>
      <c r="B139" s="20"/>
      <c r="C139" s="26"/>
      <c r="D139" s="26"/>
    </row>
    <row r="140" spans="1:4" ht="20.25" x14ac:dyDescent="0.25">
      <c r="A140" s="96"/>
      <c r="B140" s="20"/>
      <c r="C140" s="26"/>
      <c r="D140" s="26"/>
    </row>
    <row r="141" spans="1:4" ht="20.25" x14ac:dyDescent="0.25">
      <c r="A141" s="96"/>
      <c r="B141" s="20"/>
      <c r="C141" s="26"/>
      <c r="D141" s="26"/>
    </row>
    <row r="142" spans="1:4" ht="20.25" x14ac:dyDescent="0.25">
      <c r="A142" s="96"/>
      <c r="B142" s="20"/>
      <c r="C142" s="26"/>
      <c r="D142" s="26"/>
    </row>
    <row r="143" spans="1:4" ht="20.25" x14ac:dyDescent="0.25">
      <c r="A143" s="96"/>
      <c r="B143" s="20"/>
      <c r="C143" s="26"/>
      <c r="D143" s="26"/>
    </row>
    <row r="144" spans="1:4" ht="20.25" x14ac:dyDescent="0.25">
      <c r="A144" s="96"/>
      <c r="B144" s="20"/>
      <c r="C144" s="26"/>
      <c r="D144" s="26"/>
    </row>
    <row r="145" spans="1:4" ht="20.25" x14ac:dyDescent="0.25">
      <c r="A145" s="96"/>
      <c r="B145" s="20"/>
      <c r="C145" s="26"/>
      <c r="D145" s="26"/>
    </row>
    <row r="146" spans="1:4" ht="20.25" x14ac:dyDescent="0.25">
      <c r="A146" s="96"/>
      <c r="B146" s="20"/>
      <c r="C146" s="26"/>
      <c r="D146" s="26"/>
    </row>
    <row r="147" spans="1:4" ht="20.25" x14ac:dyDescent="0.25">
      <c r="A147" s="96"/>
      <c r="B147" s="20"/>
      <c r="C147" s="26"/>
      <c r="D147" s="26"/>
    </row>
    <row r="148" spans="1:4" ht="20.25" x14ac:dyDescent="0.25">
      <c r="A148" s="96"/>
      <c r="B148" s="20"/>
      <c r="C148" s="26"/>
      <c r="D148" s="26"/>
    </row>
    <row r="149" spans="1:4" ht="20.25" x14ac:dyDescent="0.25">
      <c r="A149" s="96"/>
      <c r="B149" s="20"/>
      <c r="C149" s="26"/>
      <c r="D149" s="26"/>
    </row>
    <row r="150" spans="1:4" ht="20.25" x14ac:dyDescent="0.25">
      <c r="A150" s="96"/>
      <c r="B150" s="20"/>
      <c r="C150" s="26"/>
      <c r="D150" s="26"/>
    </row>
    <row r="151" spans="1:4" ht="20.25" x14ac:dyDescent="0.25">
      <c r="A151" s="96"/>
      <c r="B151" s="20"/>
      <c r="C151" s="26"/>
      <c r="D151" s="26"/>
    </row>
    <row r="152" spans="1:4" ht="20.25" x14ac:dyDescent="0.25">
      <c r="A152" s="96"/>
      <c r="B152" s="20"/>
      <c r="C152" s="26"/>
      <c r="D152" s="26"/>
    </row>
    <row r="153" spans="1:4" ht="20.25" x14ac:dyDescent="0.25">
      <c r="A153" s="96"/>
      <c r="B153" s="20"/>
      <c r="C153" s="26"/>
      <c r="D153" s="26"/>
    </row>
    <row r="154" spans="1:4" ht="20.25" x14ac:dyDescent="0.25">
      <c r="A154" s="96"/>
      <c r="B154" s="20"/>
      <c r="C154" s="26"/>
      <c r="D154" s="26"/>
    </row>
    <row r="155" spans="1:4" ht="20.25" x14ac:dyDescent="0.25">
      <c r="A155" s="96"/>
      <c r="B155" s="20"/>
      <c r="C155" s="26"/>
      <c r="D155" s="26"/>
    </row>
    <row r="156" spans="1:4" ht="20.25" x14ac:dyDescent="0.25">
      <c r="A156" s="96"/>
      <c r="B156" s="20"/>
      <c r="C156" s="26"/>
      <c r="D156" s="26"/>
    </row>
    <row r="157" spans="1:4" ht="20.25" x14ac:dyDescent="0.25">
      <c r="A157" s="96"/>
      <c r="B157" s="20"/>
      <c r="C157" s="26"/>
      <c r="D157" s="26"/>
    </row>
    <row r="158" spans="1:4" ht="20.25" x14ac:dyDescent="0.25">
      <c r="A158" s="96"/>
      <c r="B158" s="20"/>
      <c r="C158" s="26"/>
      <c r="D158" s="26"/>
    </row>
    <row r="159" spans="1:4" ht="20.25" x14ac:dyDescent="0.25">
      <c r="A159" s="96"/>
      <c r="B159" s="20"/>
      <c r="C159" s="26"/>
      <c r="D159" s="26"/>
    </row>
    <row r="160" spans="1:4" ht="20.25" x14ac:dyDescent="0.25">
      <c r="A160" s="96"/>
      <c r="B160" s="20"/>
      <c r="C160" s="26"/>
      <c r="D160" s="26"/>
    </row>
    <row r="161" spans="1:4" ht="20.25" x14ac:dyDescent="0.25">
      <c r="A161" s="96"/>
      <c r="B161" s="20"/>
      <c r="C161" s="26"/>
      <c r="D161" s="26"/>
    </row>
    <row r="162" spans="1:4" ht="20.25" x14ac:dyDescent="0.25">
      <c r="A162" s="96"/>
      <c r="B162" s="20"/>
      <c r="C162" s="26"/>
      <c r="D162" s="26"/>
    </row>
    <row r="163" spans="1:4" ht="20.25" x14ac:dyDescent="0.25">
      <c r="A163" s="96"/>
      <c r="B163" s="20"/>
      <c r="C163" s="26"/>
      <c r="D163" s="26"/>
    </row>
    <row r="164" spans="1:4" ht="20.25" x14ac:dyDescent="0.25">
      <c r="A164" s="96"/>
      <c r="B164" s="20"/>
      <c r="C164" s="26"/>
      <c r="D164" s="26"/>
    </row>
    <row r="165" spans="1:4" ht="20.25" x14ac:dyDescent="0.25">
      <c r="A165" s="96"/>
      <c r="B165" s="20"/>
      <c r="C165" s="26"/>
      <c r="D165" s="26"/>
    </row>
    <row r="166" spans="1:4" ht="20.25" x14ac:dyDescent="0.25">
      <c r="A166" s="96"/>
      <c r="B166" s="20"/>
      <c r="C166" s="26"/>
      <c r="D166" s="26"/>
    </row>
    <row r="167" spans="1:4" ht="20.25" x14ac:dyDescent="0.25">
      <c r="A167" s="96"/>
      <c r="B167" s="20"/>
      <c r="C167" s="26"/>
      <c r="D167" s="26"/>
    </row>
    <row r="168" spans="1:4" ht="20.25" x14ac:dyDescent="0.25">
      <c r="A168" s="96"/>
      <c r="B168" s="20"/>
      <c r="C168" s="26"/>
      <c r="D168" s="26"/>
    </row>
    <row r="169" spans="1:4" ht="20.25" x14ac:dyDescent="0.25">
      <c r="A169" s="96"/>
      <c r="B169" s="20"/>
      <c r="C169" s="26"/>
      <c r="D169" s="26"/>
    </row>
    <row r="170" spans="1:4" ht="20.25" x14ac:dyDescent="0.25">
      <c r="A170" s="96"/>
      <c r="B170" s="20"/>
      <c r="C170" s="26"/>
      <c r="D170" s="26"/>
    </row>
    <row r="171" spans="1:4" ht="20.25" x14ac:dyDescent="0.25">
      <c r="A171" s="96"/>
      <c r="B171" s="20"/>
      <c r="C171" s="26"/>
      <c r="D171" s="26"/>
    </row>
    <row r="172" spans="1:4" ht="20.25" x14ac:dyDescent="0.25">
      <c r="A172" s="96"/>
      <c r="B172" s="20"/>
      <c r="C172" s="26"/>
      <c r="D172" s="26"/>
    </row>
    <row r="173" spans="1:4" ht="20.25" x14ac:dyDescent="0.25">
      <c r="A173" s="96"/>
      <c r="B173" s="20"/>
      <c r="C173" s="26"/>
      <c r="D173" s="26"/>
    </row>
    <row r="174" spans="1:4" ht="20.25" x14ac:dyDescent="0.25">
      <c r="A174" s="96"/>
      <c r="B174" s="20"/>
      <c r="C174" s="26"/>
      <c r="D174" s="26"/>
    </row>
    <row r="175" spans="1:4" ht="20.25" x14ac:dyDescent="0.25">
      <c r="A175" s="96"/>
      <c r="B175" s="20"/>
      <c r="C175" s="26"/>
      <c r="D175" s="26"/>
    </row>
    <row r="176" spans="1:4" ht="20.25" x14ac:dyDescent="0.25">
      <c r="A176" s="96"/>
      <c r="B176" s="20"/>
      <c r="C176" s="26"/>
      <c r="D176" s="26"/>
    </row>
    <row r="177" spans="1:4" ht="20.25" x14ac:dyDescent="0.25">
      <c r="A177" s="96"/>
      <c r="B177" s="20"/>
      <c r="C177" s="26"/>
      <c r="D177" s="26"/>
    </row>
    <row r="178" spans="1:4" ht="20.25" x14ac:dyDescent="0.25">
      <c r="A178" s="96"/>
      <c r="B178" s="20"/>
      <c r="C178" s="26"/>
      <c r="D178" s="26"/>
    </row>
    <row r="179" spans="1:4" ht="20.25" x14ac:dyDescent="0.25">
      <c r="A179" s="96"/>
      <c r="B179" s="20"/>
      <c r="C179" s="26"/>
      <c r="D179" s="26"/>
    </row>
    <row r="180" spans="1:4" ht="20.25" x14ac:dyDescent="0.25">
      <c r="A180" s="96"/>
      <c r="B180" s="20"/>
      <c r="C180" s="26"/>
      <c r="D180" s="26"/>
    </row>
    <row r="181" spans="1:4" ht="20.25" x14ac:dyDescent="0.25">
      <c r="A181" s="96"/>
      <c r="B181" s="20"/>
      <c r="C181" s="26"/>
      <c r="D181" s="26"/>
    </row>
    <row r="182" spans="1:4" ht="20.25" x14ac:dyDescent="0.25">
      <c r="A182" s="96"/>
      <c r="B182" s="20"/>
      <c r="C182" s="26"/>
      <c r="D182" s="26"/>
    </row>
    <row r="183" spans="1:4" ht="20.25" x14ac:dyDescent="0.25">
      <c r="A183" s="96"/>
      <c r="B183" s="20"/>
      <c r="C183" s="26"/>
      <c r="D183" s="26"/>
    </row>
    <row r="184" spans="1:4" ht="20.25" x14ac:dyDescent="0.25">
      <c r="A184" s="96"/>
      <c r="B184" s="20"/>
      <c r="C184" s="26"/>
      <c r="D184" s="26"/>
    </row>
    <row r="185" spans="1:4" ht="20.25" x14ac:dyDescent="0.25">
      <c r="A185" s="96"/>
      <c r="B185" s="20"/>
      <c r="C185" s="26"/>
      <c r="D185" s="26"/>
    </row>
    <row r="186" spans="1:4" ht="20.25" x14ac:dyDescent="0.25">
      <c r="A186" s="96"/>
      <c r="B186" s="20"/>
      <c r="C186" s="26"/>
      <c r="D186" s="26"/>
    </row>
    <row r="187" spans="1:4" ht="20.25" x14ac:dyDescent="0.25">
      <c r="A187" s="96"/>
      <c r="B187" s="20"/>
      <c r="C187" s="26"/>
      <c r="D187" s="26"/>
    </row>
    <row r="188" spans="1:4" ht="20.25" x14ac:dyDescent="0.25">
      <c r="A188" s="96"/>
      <c r="B188" s="20"/>
      <c r="C188" s="26"/>
      <c r="D188" s="26"/>
    </row>
    <row r="189" spans="1:4" ht="20.25" x14ac:dyDescent="0.25">
      <c r="A189" s="96"/>
      <c r="B189" s="20"/>
      <c r="C189" s="26"/>
      <c r="D189" s="26"/>
    </row>
    <row r="190" spans="1:4" ht="20.25" x14ac:dyDescent="0.25">
      <c r="A190" s="96"/>
      <c r="B190" s="20"/>
      <c r="C190" s="26"/>
      <c r="D190" s="26"/>
    </row>
    <row r="191" spans="1:4" ht="20.25" x14ac:dyDescent="0.25">
      <c r="A191" s="96"/>
      <c r="B191" s="20"/>
      <c r="C191" s="26"/>
      <c r="D191" s="26"/>
    </row>
    <row r="192" spans="1:4" ht="20.25" x14ac:dyDescent="0.25">
      <c r="A192" s="96"/>
      <c r="B192" s="20"/>
      <c r="C192" s="26"/>
      <c r="D192" s="26"/>
    </row>
    <row r="193" spans="1:4" ht="20.25" x14ac:dyDescent="0.25">
      <c r="A193" s="96"/>
      <c r="B193" s="20"/>
      <c r="C193" s="26"/>
      <c r="D193" s="26"/>
    </row>
    <row r="194" spans="1:4" ht="20.25" x14ac:dyDescent="0.25">
      <c r="A194" s="96"/>
      <c r="B194" s="20"/>
      <c r="C194" s="26"/>
      <c r="D194" s="26"/>
    </row>
    <row r="195" spans="1:4" ht="20.25" x14ac:dyDescent="0.25">
      <c r="A195" s="96"/>
      <c r="B195" s="20"/>
      <c r="C195" s="26"/>
      <c r="D195" s="26"/>
    </row>
    <row r="196" spans="1:4" ht="20.25" x14ac:dyDescent="0.25">
      <c r="A196" s="96"/>
      <c r="B196" s="20"/>
      <c r="C196" s="26"/>
      <c r="D196" s="26"/>
    </row>
    <row r="197" spans="1:4" ht="20.25" x14ac:dyDescent="0.25">
      <c r="A197" s="96"/>
      <c r="B197" s="20"/>
      <c r="C197" s="26"/>
      <c r="D197" s="26"/>
    </row>
    <row r="198" spans="1:4" ht="20.25" x14ac:dyDescent="0.25">
      <c r="A198" s="96"/>
      <c r="B198" s="20"/>
      <c r="C198" s="26"/>
      <c r="D198" s="26"/>
    </row>
    <row r="199" spans="1:4" ht="20.25" x14ac:dyDescent="0.25">
      <c r="A199" s="96"/>
      <c r="B199" s="20"/>
      <c r="C199" s="26"/>
      <c r="D199" s="26"/>
    </row>
    <row r="200" spans="1:4" ht="20.25" x14ac:dyDescent="0.25">
      <c r="A200" s="96"/>
      <c r="B200" s="20"/>
      <c r="C200" s="26"/>
      <c r="D200" s="26"/>
    </row>
    <row r="201" spans="1:4" ht="20.25" x14ac:dyDescent="0.25">
      <c r="A201" s="96"/>
      <c r="B201" s="20"/>
      <c r="C201" s="26"/>
      <c r="D201" s="26"/>
    </row>
    <row r="202" spans="1:4" ht="20.25" x14ac:dyDescent="0.25">
      <c r="A202" s="96"/>
      <c r="B202" s="20"/>
      <c r="C202" s="26"/>
      <c r="D202" s="26"/>
    </row>
    <row r="203" spans="1:4" ht="20.25" x14ac:dyDescent="0.25">
      <c r="A203" s="96"/>
      <c r="B203" s="20"/>
      <c r="C203" s="26"/>
      <c r="D203" s="26"/>
    </row>
    <row r="204" spans="1:4" ht="20.25" x14ac:dyDescent="0.25">
      <c r="A204" s="96"/>
      <c r="B204" s="20"/>
      <c r="C204" s="26"/>
      <c r="D204" s="26"/>
    </row>
    <row r="205" spans="1:4" ht="20.25" x14ac:dyDescent="0.25">
      <c r="A205" s="96"/>
      <c r="B205" s="20"/>
      <c r="C205" s="26"/>
      <c r="D205" s="26"/>
    </row>
    <row r="206" spans="1:4" ht="20.25" x14ac:dyDescent="0.25">
      <c r="A206" s="96"/>
      <c r="B206" s="20"/>
      <c r="C206" s="26"/>
      <c r="D206" s="26"/>
    </row>
    <row r="207" spans="1:4" ht="20.25" x14ac:dyDescent="0.25">
      <c r="A207" s="96"/>
      <c r="B207" s="20"/>
      <c r="C207" s="26"/>
      <c r="D207" s="26"/>
    </row>
    <row r="208" spans="1:4" x14ac:dyDescent="0.25">
      <c r="A208" s="76"/>
      <c r="B208" s="20"/>
      <c r="C208" s="20"/>
      <c r="D208" s="20"/>
    </row>
    <row r="209" spans="1:8" ht="20.25" x14ac:dyDescent="0.25">
      <c r="A209" s="76"/>
      <c r="B209" s="22" t="s">
        <v>87</v>
      </c>
      <c r="C209" s="22" t="s">
        <v>142</v>
      </c>
      <c r="D209" s="25" t="s">
        <v>87</v>
      </c>
      <c r="E209" s="25" t="s">
        <v>142</v>
      </c>
    </row>
    <row r="210" spans="1:8" ht="21" x14ac:dyDescent="0.35">
      <c r="A210" s="76"/>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6"/>
      <c r="B211" s="23" t="s">
        <v>89</v>
      </c>
      <c r="C211" s="23" t="s">
        <v>92</v>
      </c>
      <c r="E211" t="s">
        <v>57</v>
      </c>
      <c r="F211" t="str">
        <f t="shared" ref="F211:F221" si="0">IF(NOT(ISBLANK(D211)),D211,IF(NOT(ISBLANK(E211)),"     "&amp;E211,FALSE))</f>
        <v xml:space="preserve">     Afectación menor a 10 SMLMV .</v>
      </c>
    </row>
    <row r="212" spans="1:8" ht="21" x14ac:dyDescent="0.35">
      <c r="A212" s="76"/>
      <c r="B212" s="23" t="s">
        <v>89</v>
      </c>
      <c r="C212" s="23" t="s">
        <v>93</v>
      </c>
      <c r="E212" t="s">
        <v>92</v>
      </c>
      <c r="F212" t="str">
        <f t="shared" si="0"/>
        <v xml:space="preserve">     Entre 10 y 50 SMLMV </v>
      </c>
    </row>
    <row r="213" spans="1:8" ht="21" x14ac:dyDescent="0.35">
      <c r="A213" s="76"/>
      <c r="B213" s="23" t="s">
        <v>89</v>
      </c>
      <c r="C213" s="23" t="s">
        <v>94</v>
      </c>
      <c r="E213" t="s">
        <v>93</v>
      </c>
      <c r="F213" t="str">
        <f t="shared" si="0"/>
        <v xml:space="preserve">     Entre 50 y 100 SMLMV </v>
      </c>
    </row>
    <row r="214" spans="1:8" ht="21" x14ac:dyDescent="0.35">
      <c r="A214" s="76"/>
      <c r="B214" s="23" t="s">
        <v>89</v>
      </c>
      <c r="C214" s="23" t="s">
        <v>95</v>
      </c>
      <c r="E214" t="s">
        <v>94</v>
      </c>
      <c r="F214" t="str">
        <f t="shared" si="0"/>
        <v xml:space="preserve">     Entre 100 y 500 SMLMV </v>
      </c>
    </row>
    <row r="215" spans="1:8" ht="21" x14ac:dyDescent="0.35">
      <c r="A215" s="76"/>
      <c r="B215" s="23" t="s">
        <v>56</v>
      </c>
      <c r="C215" s="23" t="s">
        <v>96</v>
      </c>
      <c r="E215" t="s">
        <v>95</v>
      </c>
      <c r="F215" t="str">
        <f t="shared" si="0"/>
        <v xml:space="preserve">     Mayor a 500 SMLMV </v>
      </c>
    </row>
    <row r="216" spans="1:8" ht="21" x14ac:dyDescent="0.35">
      <c r="A216" s="76"/>
      <c r="B216" s="23" t="s">
        <v>56</v>
      </c>
      <c r="C216" s="23" t="s">
        <v>97</v>
      </c>
      <c r="D216" t="s">
        <v>56</v>
      </c>
      <c r="F216" t="str">
        <f t="shared" si="0"/>
        <v>Pérdida Reputacional</v>
      </c>
    </row>
    <row r="217" spans="1:8" ht="21" x14ac:dyDescent="0.35">
      <c r="A217" s="76"/>
      <c r="B217" s="23" t="s">
        <v>56</v>
      </c>
      <c r="C217" s="23" t="s">
        <v>99</v>
      </c>
      <c r="E217" t="s">
        <v>96</v>
      </c>
      <c r="F217" t="str">
        <f t="shared" si="0"/>
        <v xml:space="preserve">     El riesgo afecta la imagen de alguna área de la organización</v>
      </c>
    </row>
    <row r="218" spans="1:8" ht="21" x14ac:dyDescent="0.35">
      <c r="A218" s="76"/>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6"/>
      <c r="B219" s="23" t="s">
        <v>56</v>
      </c>
      <c r="C219" s="23" t="s">
        <v>117</v>
      </c>
      <c r="E219" t="s">
        <v>99</v>
      </c>
      <c r="F219" t="str">
        <f t="shared" si="0"/>
        <v xml:space="preserve">     El riesgo afecta la imagen de la entidad con algunos usuarios de relevancia frente al logro de los objetivos</v>
      </c>
    </row>
    <row r="220" spans="1:8" x14ac:dyDescent="0.25">
      <c r="A220" s="76"/>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6"/>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6"/>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1"/>
    <col min="3" max="3" width="17" style="81" customWidth="1"/>
    <col min="4" max="4" width="14.28515625" style="81"/>
    <col min="5" max="5" width="46" style="81" customWidth="1"/>
    <col min="6" max="16384" width="14.28515625" style="81"/>
  </cols>
  <sheetData>
    <row r="1" spans="2:6" ht="24" customHeight="1" thickBot="1" x14ac:dyDescent="0.25">
      <c r="B1" s="414" t="s">
        <v>77</v>
      </c>
      <c r="C1" s="415"/>
      <c r="D1" s="415"/>
      <c r="E1" s="415"/>
      <c r="F1" s="416"/>
    </row>
    <row r="2" spans="2:6" ht="16.5" thickBot="1" x14ac:dyDescent="0.3">
      <c r="B2" s="82"/>
      <c r="C2" s="82"/>
      <c r="D2" s="82"/>
      <c r="E2" s="82"/>
      <c r="F2" s="82"/>
    </row>
    <row r="3" spans="2:6" ht="16.5" thickBot="1" x14ac:dyDescent="0.25">
      <c r="B3" s="418" t="s">
        <v>63</v>
      </c>
      <c r="C3" s="419"/>
      <c r="D3" s="419"/>
      <c r="E3" s="94" t="s">
        <v>64</v>
      </c>
      <c r="F3" s="95" t="s">
        <v>65</v>
      </c>
    </row>
    <row r="4" spans="2:6" ht="31.5" x14ac:dyDescent="0.2">
      <c r="B4" s="420" t="s">
        <v>66</v>
      </c>
      <c r="C4" s="422" t="s">
        <v>13</v>
      </c>
      <c r="D4" s="83" t="s">
        <v>14</v>
      </c>
      <c r="E4" s="84" t="s">
        <v>67</v>
      </c>
      <c r="F4" s="85">
        <v>0.25</v>
      </c>
    </row>
    <row r="5" spans="2:6" ht="47.25" x14ac:dyDescent="0.2">
      <c r="B5" s="421"/>
      <c r="C5" s="423"/>
      <c r="D5" s="86" t="s">
        <v>15</v>
      </c>
      <c r="E5" s="87" t="s">
        <v>68</v>
      </c>
      <c r="F5" s="88">
        <v>0.15</v>
      </c>
    </row>
    <row r="6" spans="2:6" ht="47.25" x14ac:dyDescent="0.2">
      <c r="B6" s="421"/>
      <c r="C6" s="423"/>
      <c r="D6" s="86" t="s">
        <v>16</v>
      </c>
      <c r="E6" s="87" t="s">
        <v>69</v>
      </c>
      <c r="F6" s="88">
        <v>0.1</v>
      </c>
    </row>
    <row r="7" spans="2:6" ht="63" x14ac:dyDescent="0.2">
      <c r="B7" s="421"/>
      <c r="C7" s="423" t="s">
        <v>17</v>
      </c>
      <c r="D7" s="86" t="s">
        <v>10</v>
      </c>
      <c r="E7" s="87" t="s">
        <v>70</v>
      </c>
      <c r="F7" s="88">
        <v>0.25</v>
      </c>
    </row>
    <row r="8" spans="2:6" ht="31.5" x14ac:dyDescent="0.2">
      <c r="B8" s="421"/>
      <c r="C8" s="423"/>
      <c r="D8" s="86" t="s">
        <v>9</v>
      </c>
      <c r="E8" s="87" t="s">
        <v>71</v>
      </c>
      <c r="F8" s="88">
        <v>0.15</v>
      </c>
    </row>
    <row r="9" spans="2:6" ht="47.25" x14ac:dyDescent="0.2">
      <c r="B9" s="421" t="s">
        <v>159</v>
      </c>
      <c r="C9" s="423" t="s">
        <v>18</v>
      </c>
      <c r="D9" s="86" t="s">
        <v>19</v>
      </c>
      <c r="E9" s="87" t="s">
        <v>72</v>
      </c>
      <c r="F9" s="89" t="s">
        <v>73</v>
      </c>
    </row>
    <row r="10" spans="2:6" ht="63" x14ac:dyDescent="0.2">
      <c r="B10" s="421"/>
      <c r="C10" s="423"/>
      <c r="D10" s="86" t="s">
        <v>20</v>
      </c>
      <c r="E10" s="87" t="s">
        <v>74</v>
      </c>
      <c r="F10" s="89" t="s">
        <v>73</v>
      </c>
    </row>
    <row r="11" spans="2:6" ht="47.25" x14ac:dyDescent="0.2">
      <c r="B11" s="421"/>
      <c r="C11" s="423" t="s">
        <v>21</v>
      </c>
      <c r="D11" s="86" t="s">
        <v>22</v>
      </c>
      <c r="E11" s="87" t="s">
        <v>75</v>
      </c>
      <c r="F11" s="89" t="s">
        <v>73</v>
      </c>
    </row>
    <row r="12" spans="2:6" ht="47.25" x14ac:dyDescent="0.2">
      <c r="B12" s="421"/>
      <c r="C12" s="423"/>
      <c r="D12" s="86" t="s">
        <v>23</v>
      </c>
      <c r="E12" s="87" t="s">
        <v>76</v>
      </c>
      <c r="F12" s="89" t="s">
        <v>73</v>
      </c>
    </row>
    <row r="13" spans="2:6" ht="31.5" x14ac:dyDescent="0.2">
      <c r="B13" s="421"/>
      <c r="C13" s="423" t="s">
        <v>24</v>
      </c>
      <c r="D13" s="86" t="s">
        <v>118</v>
      </c>
      <c r="E13" s="87" t="s">
        <v>121</v>
      </c>
      <c r="F13" s="89" t="s">
        <v>73</v>
      </c>
    </row>
    <row r="14" spans="2:6" ht="32.25" thickBot="1" x14ac:dyDescent="0.25">
      <c r="B14" s="424"/>
      <c r="C14" s="425"/>
      <c r="D14" s="90" t="s">
        <v>119</v>
      </c>
      <c r="E14" s="91" t="s">
        <v>120</v>
      </c>
      <c r="F14" s="92" t="s">
        <v>73</v>
      </c>
    </row>
    <row r="15" spans="2:6" ht="49.5" customHeight="1" x14ac:dyDescent="0.2">
      <c r="B15" s="417" t="s">
        <v>156</v>
      </c>
      <c r="C15" s="417"/>
      <c r="D15" s="417"/>
      <c r="E15" s="417"/>
      <c r="F15" s="417"/>
    </row>
    <row r="16" spans="2:6" ht="27" customHeight="1" x14ac:dyDescent="0.25">
      <c r="B16" s="9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2020-05-13T01:12:22Z</cp:lastPrinted>
  <dcterms:created xsi:type="dcterms:W3CDTF">2020-03-24T23:12:47Z</dcterms:created>
  <dcterms:modified xsi:type="dcterms:W3CDTF">2023-02-23T21:38:26Z</dcterms:modified>
</cp:coreProperties>
</file>